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ThisWorkbook" defaultThemeVersion="124226"/>
  <xr:revisionPtr revIDLastSave="0" documentId="13_ncr:1_{8409176A-F5FD-46D4-8940-FADC19173F76}" xr6:coauthVersionLast="47" xr6:coauthVersionMax="47" xr10:uidLastSave="{00000000-0000-0000-0000-000000000000}"/>
  <bookViews>
    <workbookView xWindow="-120" yWindow="-120" windowWidth="29040" windowHeight="17640" tabRatio="827" activeTab="7" xr2:uid="{00000000-000D-0000-FFFF-FFFF00000000}"/>
  </bookViews>
  <sheets>
    <sheet name="Checks" sheetId="2" r:id="rId1"/>
    <sheet name="Header" sheetId="21" r:id="rId2"/>
    <sheet name="T1" sheetId="3" r:id="rId3"/>
    <sheet name="T1 ANSP" sheetId="4" r:id="rId4"/>
    <sheet name="T1 MET" sheetId="5" r:id="rId5"/>
    <sheet name="T1 NSA" sheetId="6" r:id="rId6"/>
    <sheet name="T1 EFHK" sheetId="20" r:id="rId7"/>
    <sheet name="T2" sheetId="8" r:id="rId8"/>
    <sheet name="T2 ANSP" sheetId="9" r:id="rId9"/>
    <sheet name="T2 MET" sheetId="10" r:id="rId10"/>
    <sheet name="T2 NSA" sheetId="17" r:id="rId11"/>
    <sheet name="T3" sheetId="11" r:id="rId12"/>
    <sheet name="T3 ANSP" sheetId="12" r:id="rId13"/>
    <sheet name="T3 MET" sheetId="13" r:id="rId14"/>
    <sheet name="T3 NSA" sheetId="14" r:id="rId15"/>
    <sheet name="T4" sheetId="15" r:id="rId16"/>
    <sheet name="RP3 PP revised" sheetId="19" r:id="rId17"/>
  </sheets>
  <externalReferences>
    <externalReference r:id="rId18"/>
    <externalReference r:id="rId19"/>
    <externalReference r:id="rId20"/>
    <externalReference r:id="rId21"/>
    <externalReference r:id="rId22"/>
  </externalReferences>
  <definedNames>
    <definedName name="_">#REF!</definedName>
    <definedName name="____DCn1">#REF!</definedName>
    <definedName name="____DCn2">#REF!</definedName>
    <definedName name="____EZ2" localSheetId="1" hidden="1">{#N/A,#N/A,TRUE,"Page de garde";#N/A,#N/A,TRUE,"Récap";#N/A,#N/A,TRUE,"2001";#N/A,#N/A,TRUE,"2002";#N/A,#N/A,TRUE,"MN";#N/A,#N/A,TRUE,"CB-CN ";#N/A,#N/A,TRUE,"Point TVA (avec ES)"}</definedName>
    <definedName name="____EZ2" localSheetId="16" hidden="1">{#N/A,#N/A,TRUE,"Page de garde";#N/A,#N/A,TRUE,"Récap";#N/A,#N/A,TRUE,"2001";#N/A,#N/A,TRUE,"2002";#N/A,#N/A,TRUE,"MN";#N/A,#N/A,TRUE,"CB-CN ";#N/A,#N/A,TRUE,"Point TVA (avec ES)"}</definedName>
    <definedName name="____EZ2" hidden="1">{#N/A,#N/A,TRUE,"Page de garde";#N/A,#N/A,TRUE,"Récap";#N/A,#N/A,TRUE,"2001";#N/A,#N/A,TRUE,"2002";#N/A,#N/A,TRUE,"MN";#N/A,#N/A,TRUE,"CB-CN ";#N/A,#N/A,TRUE,"Point TVA (avec ES)"}</definedName>
    <definedName name="____qry2000">#REF!</definedName>
    <definedName name="___EZ2" localSheetId="1" hidden="1">{#N/A,#N/A,TRUE,"Page de garde";#N/A,#N/A,TRUE,"Récap";#N/A,#N/A,TRUE,"2001";#N/A,#N/A,TRUE,"2002";#N/A,#N/A,TRUE,"MN";#N/A,#N/A,TRUE,"CB-CN ";#N/A,#N/A,TRUE,"Point TVA (avec ES)"}</definedName>
    <definedName name="___EZ2" localSheetId="16" hidden="1">{#N/A,#N/A,TRUE,"Page de garde";#N/A,#N/A,TRUE,"Récap";#N/A,#N/A,TRUE,"2001";#N/A,#N/A,TRUE,"2002";#N/A,#N/A,TRUE,"MN";#N/A,#N/A,TRUE,"CB-CN ";#N/A,#N/A,TRUE,"Point TVA (avec ES)"}</definedName>
    <definedName name="___EZ2" hidden="1">{#N/A,#N/A,TRUE,"Page de garde";#N/A,#N/A,TRUE,"Récap";#N/A,#N/A,TRUE,"2001";#N/A,#N/A,TRUE,"2002";#N/A,#N/A,TRUE,"MN";#N/A,#N/A,TRUE,"CB-CN ";#N/A,#N/A,TRUE,"Point TVA (avec ES)"}</definedName>
    <definedName name="___qry2000">#REF!</definedName>
    <definedName name="__EZ2" localSheetId="1" hidden="1">{#N/A,#N/A,TRUE,"Page de garde";#N/A,#N/A,TRUE,"Récap";#N/A,#N/A,TRUE,"2001";#N/A,#N/A,TRUE,"2002";#N/A,#N/A,TRUE,"MN";#N/A,#N/A,TRUE,"CB-CN ";#N/A,#N/A,TRUE,"Point TVA (avec ES)"}</definedName>
    <definedName name="__EZ2" localSheetId="16" hidden="1">{#N/A,#N/A,TRUE,"Page de garde";#N/A,#N/A,TRUE,"Récap";#N/A,#N/A,TRUE,"2001";#N/A,#N/A,TRUE,"2002";#N/A,#N/A,TRUE,"MN";#N/A,#N/A,TRUE,"CB-CN ";#N/A,#N/A,TRUE,"Point TVA (avec ES)"}</definedName>
    <definedName name="__EZ2" hidden="1">{#N/A,#N/A,TRUE,"Page de garde";#N/A,#N/A,TRUE,"Récap";#N/A,#N/A,TRUE,"2001";#N/A,#N/A,TRUE,"2002";#N/A,#N/A,TRUE,"MN";#N/A,#N/A,TRUE,"CB-CN ";#N/A,#N/A,TRUE,"Point TVA (avec ES)"}</definedName>
    <definedName name="__gry2000">#REF!</definedName>
    <definedName name="__qry2000">#REF!</definedName>
    <definedName name="_a">#REF!</definedName>
    <definedName name="_BQ4.2" localSheetId="1" hidden="1">#REF!</definedName>
    <definedName name="_BQ4.2" localSheetId="16" hidden="1">#REF!</definedName>
    <definedName name="_BQ4.2" localSheetId="6" hidden="1">#REF!</definedName>
    <definedName name="_BQ4.2" hidden="1">#REF!</definedName>
    <definedName name="_BQ4.3" localSheetId="16" hidden="1">#REF!</definedName>
    <definedName name="_BQ4.3" localSheetId="6" hidden="1">#REF!</definedName>
    <definedName name="_BQ4.3" hidden="1">#REF!</definedName>
    <definedName name="_BQ4.4" localSheetId="16" hidden="1">#REF!</definedName>
    <definedName name="_BQ4.4" localSheetId="6" hidden="1">#REF!</definedName>
    <definedName name="_BQ4.4" hidden="1">#REF!</definedName>
    <definedName name="_EZ2" localSheetId="1" hidden="1">{#N/A,#N/A,TRUE,"Page de garde";#N/A,#N/A,TRUE,"Récap";#N/A,#N/A,TRUE,"2001";#N/A,#N/A,TRUE,"2002";#N/A,#N/A,TRUE,"MN";#N/A,#N/A,TRUE,"CB-CN ";#N/A,#N/A,TRUE,"Point TVA (avec ES)"}</definedName>
    <definedName name="_EZ2" localSheetId="16" hidden="1">{#N/A,#N/A,TRUE,"Page de garde";#N/A,#N/A,TRUE,"Récap";#N/A,#N/A,TRUE,"2001";#N/A,#N/A,TRUE,"2002";#N/A,#N/A,TRUE,"MN";#N/A,#N/A,TRUE,"CB-CN ";#N/A,#N/A,TRUE,"Point TVA (avec ES)"}</definedName>
    <definedName name="_EZ2" hidden="1">{#N/A,#N/A,TRUE,"Page de garde";#N/A,#N/A,TRUE,"Récap";#N/A,#N/A,TRUE,"2001";#N/A,#N/A,TRUE,"2002";#N/A,#N/A,TRUE,"MN";#N/A,#N/A,TRUE,"CB-CN ";#N/A,#N/A,TRUE,"Point TVA (avec ES)"}</definedName>
    <definedName name="_qry1999">#REF!</definedName>
    <definedName name="_qry2000">#REF!</definedName>
    <definedName name="_xlnm._FilterDatabase" localSheetId="0" hidden="1">Checks!$A$10:$Z$208</definedName>
    <definedName name="_xlnm._FilterDatabase" localSheetId="11" hidden="1">'T3'!$A$8:$J$172</definedName>
    <definedName name="_xlnm._FilterDatabase" localSheetId="12" hidden="1">'T3 ANSP'!$A$8:$J$172</definedName>
    <definedName name="_xlnm._FilterDatabase" localSheetId="13" hidden="1">'T3 MET'!$A$8:$J$172</definedName>
    <definedName name="_xlnm._FilterDatabase" localSheetId="14" hidden="1">'T3 NSA'!$A$8:$J$172</definedName>
    <definedName name="_xlnm._FilterDatabase" localSheetId="15" hidden="1">'T4'!#REF!</definedName>
    <definedName name="_tblType">#REF!</definedName>
    <definedName name="aa">#REF!</definedName>
    <definedName name="aaa">[1]BEF!$F$8</definedName>
    <definedName name="AINFn1">#REF!</definedName>
    <definedName name="AINFn2">#REF!</definedName>
    <definedName name="Antal">'[2]Indata Flygskolor'!$A$6:$A$25</definedName>
    <definedName name="Bel">#REF!</definedName>
    <definedName name="Belux">#REF!</definedName>
    <definedName name="beu" localSheetId="1" hidden="1">{#N/A,#N/A,TRUE,"Page de garde";#N/A,#N/A,TRUE,"Récap";#N/A,#N/A,TRUE,"2001";#N/A,#N/A,TRUE,"2002";#N/A,#N/A,TRUE,"MN";#N/A,#N/A,TRUE,"CB-CN ";#N/A,#N/A,TRUE,"Point TVA (avec ES)"}</definedName>
    <definedName name="beu" localSheetId="16" hidden="1">{#N/A,#N/A,TRUE,"Page de garde";#N/A,#N/A,TRUE,"Récap";#N/A,#N/A,TRUE,"2001";#N/A,#N/A,TRUE,"2002";#N/A,#N/A,TRUE,"MN";#N/A,#N/A,TRUE,"CB-CN ";#N/A,#N/A,TRUE,"Point TVA (avec ES)"}</definedName>
    <definedName name="beu" hidden="1">{#N/A,#N/A,TRUE,"Page de garde";#N/A,#N/A,TRUE,"Récap";#N/A,#N/A,TRUE,"2001";#N/A,#N/A,TRUE,"2002";#N/A,#N/A,TRUE,"MN";#N/A,#N/A,TRUE,"CB-CN ";#N/A,#N/A,TRUE,"Point TVA (avec ES)"}</definedName>
    <definedName name="buiohno" localSheetId="1" hidden="1">{#N/A,#N/A,FALSE,"Synthèse";#N/A,#N/A,FALSE,"Evolution de la TVA";#N/A,#N/A,FALSE,"Ventilation DGI-Douanes";#N/A,#N/A,FALSE,"prévision hors constaté ";#N/A,#N/A,FALSE,"recettes et écart à la prévisio"}</definedName>
    <definedName name="buiohno" localSheetId="16" hidden="1">{#N/A,#N/A,FALSE,"Synthèse";#N/A,#N/A,FALSE,"Evolution de la TVA";#N/A,#N/A,FALSE,"Ventilation DGI-Douanes";#N/A,#N/A,FALSE,"prévision hors constaté ";#N/A,#N/A,FALSE,"recettes et écart à la prévisio"}</definedName>
    <definedName name="buiohno" hidden="1">{#N/A,#N/A,FALSE,"Synthèse";#N/A,#N/A,FALSE,"Evolution de la TVA";#N/A,#N/A,FALSE,"Ventilation DGI-Douanes";#N/A,#N/A,FALSE,"prévision hors constaté ";#N/A,#N/A,FALSE,"recettes et écart à la prévisio"}</definedName>
    <definedName name="ceats">#REF!</definedName>
    <definedName name="ceats2">#REF!</definedName>
    <definedName name="ceats234">#REF!</definedName>
    <definedName name="COPIE" localSheetId="1" hidden="1">{#N/A,#N/A,TRUE,"Page de garde";#N/A,#N/A,TRUE,"Récap";#N/A,#N/A,TRUE,"2001";#N/A,#N/A,TRUE,"2002";#N/A,#N/A,TRUE,"MN";#N/A,#N/A,TRUE,"CB-CN ";#N/A,#N/A,TRUE,"Point TVA (avec ES)"}</definedName>
    <definedName name="COPIE" localSheetId="16" hidden="1">{#N/A,#N/A,TRUE,"Page de garde";#N/A,#N/A,TRUE,"Récap";#N/A,#N/A,TRUE,"2001";#N/A,#N/A,TRUE,"2002";#N/A,#N/A,TRUE,"MN";#N/A,#N/A,TRUE,"CB-CN ";#N/A,#N/A,TRUE,"Point TVA (avec ES)"}</definedName>
    <definedName name="COPIE" hidden="1">{#N/A,#N/A,TRUE,"Page de garde";#N/A,#N/A,TRUE,"Récap";#N/A,#N/A,TRUE,"2001";#N/A,#N/A,TRUE,"2002";#N/A,#N/A,TRUE,"MN";#N/A,#N/A,TRUE,"CB-CN ";#N/A,#N/A,TRUE,"Point TVA (avec ES)"}</definedName>
    <definedName name="COURANT" localSheetId="1" hidden="1">{#N/A,#N/A,FALSE,"Synthèse";#N/A,#N/A,FALSE,"Evolution de la TVA";#N/A,#N/A,FALSE,"Ventilation DGI-Douanes";#N/A,#N/A,FALSE,"prévision hors constaté ";#N/A,#N/A,FALSE,"recettes et écart à la prévisio"}</definedName>
    <definedName name="COURANT" localSheetId="16" hidden="1">{#N/A,#N/A,FALSE,"Synthèse";#N/A,#N/A,FALSE,"Evolution de la TVA";#N/A,#N/A,FALSE,"Ventilation DGI-Douanes";#N/A,#N/A,FALSE,"prévision hors constaté ";#N/A,#N/A,FALSE,"recettes et écart à la prévisio"}</definedName>
    <definedName name="COURANT" hidden="1">{#N/A,#N/A,FALSE,"Synthèse";#N/A,#N/A,FALSE,"Evolution de la TVA";#N/A,#N/A,FALSE,"Ventilation DGI-Douanes";#N/A,#N/A,FALSE,"prévision hors constaté ";#N/A,#N/A,FALSE,"recettes et écart à la prévisio"}</definedName>
    <definedName name="DC">#REF!</definedName>
    <definedName name="ddb">#REF!</definedName>
    <definedName name="ddc">#REF!</definedName>
    <definedName name="ddd">#REF!</definedName>
    <definedName name="dqfqq" localSheetId="1" hidden="1">{#N/A,#N/A,TRUE,"Page de garde";#N/A,#N/A,TRUE,"Récap";#N/A,#N/A,TRUE,"2001";#N/A,#N/A,TRUE,"2002";#N/A,#N/A,TRUE,"MN";#N/A,#N/A,TRUE,"CB-CN ";#N/A,#N/A,TRUE,"Point TVA (avec ES)"}</definedName>
    <definedName name="dqfqq" localSheetId="16" hidden="1">{#N/A,#N/A,TRUE,"Page de garde";#N/A,#N/A,TRUE,"Récap";#N/A,#N/A,TRUE,"2001";#N/A,#N/A,TRUE,"2002";#N/A,#N/A,TRUE,"MN";#N/A,#N/A,TRUE,"CB-CN ";#N/A,#N/A,TRUE,"Point TVA (avec ES)"}</definedName>
    <definedName name="dqfqq" hidden="1">{#N/A,#N/A,TRUE,"Page de garde";#N/A,#N/A,TRUE,"Récap";#N/A,#N/A,TRUE,"2001";#N/A,#N/A,TRUE,"2002";#N/A,#N/A,TRUE,"MN";#N/A,#N/A,TRUE,"CB-CN ";#N/A,#N/A,TRUE,"Point TVA (avec ES)"}</definedName>
    <definedName name="E2FUT" localSheetId="1" hidden="1">{#N/A,#N/A,FALSE,"couv";#N/A,#N/A,FALSE,"A1";#N/A,#N/A,FALSE,"B1";#N/A,#N/A,FALSE,"B2";#N/A,#N/A,FALSE,"C1";#N/A,#N/A,FALSE,"C3";#N/A,#N/A,FALSE,"C4";#N/A,#N/A,FALSE,"D1";#N/A,#N/A,FALSE,"D2";#N/A,#N/A,FALSE,"D3";#N/A,#N/A,FALSE,"E";#N/A,#N/A,FALSE,"E1A";#N/A,#N/A,FALSE,"E1B";#N/A,#N/A,FALSE,"E2";#N/A,#N/A,FALSE,"E3A ";#N/A,#N/A,FALSE,"E3B";#N/A,#N/A,FALSE,"E4";#N/A,#N/A,FALSE,"F1"}</definedName>
    <definedName name="E2FUT" localSheetId="16" hidden="1">{#N/A,#N/A,FALSE,"couv";#N/A,#N/A,FALSE,"A1";#N/A,#N/A,FALSE,"B1";#N/A,#N/A,FALSE,"B2";#N/A,#N/A,FALSE,"C1";#N/A,#N/A,FALSE,"C3";#N/A,#N/A,FALSE,"C4";#N/A,#N/A,FALSE,"D1";#N/A,#N/A,FALSE,"D2";#N/A,#N/A,FALSE,"D3";#N/A,#N/A,FALSE,"E";#N/A,#N/A,FALSE,"E1A";#N/A,#N/A,FALSE,"E1B";#N/A,#N/A,FALSE,"E2";#N/A,#N/A,FALSE,"E3A ";#N/A,#N/A,FALSE,"E3B";#N/A,#N/A,FALSE,"E4";#N/A,#N/A,FALSE,"F1"}</definedName>
    <definedName name="E2FUT" hidden="1">{#N/A,#N/A,FALSE,"couv";#N/A,#N/A,FALSE,"A1";#N/A,#N/A,FALSE,"B1";#N/A,#N/A,FALSE,"B2";#N/A,#N/A,FALSE,"C1";#N/A,#N/A,FALSE,"C3";#N/A,#N/A,FALSE,"C4";#N/A,#N/A,FALSE,"D1";#N/A,#N/A,FALSE,"D2";#N/A,#N/A,FALSE,"D3";#N/A,#N/A,FALSE,"E";#N/A,#N/A,FALSE,"E1A";#N/A,#N/A,FALSE,"E1B";#N/A,#N/A,FALSE,"E2";#N/A,#N/A,FALSE,"E3A ";#N/A,#N/A,FALSE,"E3B";#N/A,#N/A,FALSE,"E4";#N/A,#N/A,FALSE,"F1"}</definedName>
    <definedName name="E3FUT" localSheetId="1" hidden="1">{#N/A,#N/A,FALSE,"couv";#N/A,#N/A,FALSE,"A1";#N/A,#N/A,FALSE,"B1";#N/A,#N/A,FALSE,"B2";#N/A,#N/A,FALSE,"C1";#N/A,#N/A,FALSE,"C3";#N/A,#N/A,FALSE,"C4";#N/A,#N/A,FALSE,"D1";#N/A,#N/A,FALSE,"D2";#N/A,#N/A,FALSE,"D3";#N/A,#N/A,FALSE,"E";#N/A,#N/A,FALSE,"E1A";#N/A,#N/A,FALSE,"E1B";#N/A,#N/A,FALSE,"E2";#N/A,#N/A,FALSE,"E3A ";#N/A,#N/A,FALSE,"E3B";#N/A,#N/A,FALSE,"E4";#N/A,#N/A,FALSE,"F1"}</definedName>
    <definedName name="E3FUT" localSheetId="16" hidden="1">{#N/A,#N/A,FALSE,"couv";#N/A,#N/A,FALSE,"A1";#N/A,#N/A,FALSE,"B1";#N/A,#N/A,FALSE,"B2";#N/A,#N/A,FALSE,"C1";#N/A,#N/A,FALSE,"C3";#N/A,#N/A,FALSE,"C4";#N/A,#N/A,FALSE,"D1";#N/A,#N/A,FALSE,"D2";#N/A,#N/A,FALSE,"D3";#N/A,#N/A,FALSE,"E";#N/A,#N/A,FALSE,"E1A";#N/A,#N/A,FALSE,"E1B";#N/A,#N/A,FALSE,"E2";#N/A,#N/A,FALSE,"E3A ";#N/A,#N/A,FALSE,"E3B";#N/A,#N/A,FALSE,"E4";#N/A,#N/A,FALSE,"F1"}</definedName>
    <definedName name="E3FUT" hidden="1">{#N/A,#N/A,FALSE,"couv";#N/A,#N/A,FALSE,"A1";#N/A,#N/A,FALSE,"B1";#N/A,#N/A,FALSE,"B2";#N/A,#N/A,FALSE,"C1";#N/A,#N/A,FALSE,"C3";#N/A,#N/A,FALSE,"C4";#N/A,#N/A,FALSE,"D1";#N/A,#N/A,FALSE,"D2";#N/A,#N/A,FALSE,"D3";#N/A,#N/A,FALSE,"E";#N/A,#N/A,FALSE,"E1A";#N/A,#N/A,FALSE,"E1B";#N/A,#N/A,FALSE,"E2";#N/A,#N/A,FALSE,"E3A ";#N/A,#N/A,FALSE,"E3B";#N/A,#N/A,FALSE,"E4";#N/A,#N/A,FALSE,"F1"}</definedName>
    <definedName name="efqsd" localSheetId="1" hidden="1">{#N/A,#N/A,TRUE,"Page de garde";#N/A,#N/A,TRUE,"Récap";#N/A,#N/A,TRUE,"2001";#N/A,#N/A,TRUE,"2002";#N/A,#N/A,TRUE,"MN";#N/A,#N/A,TRUE,"CB-CN ";#N/A,#N/A,TRUE,"Point TVA (avec ES)"}</definedName>
    <definedName name="efqsd" localSheetId="16" hidden="1">{#N/A,#N/A,TRUE,"Page de garde";#N/A,#N/A,TRUE,"Récap";#N/A,#N/A,TRUE,"2001";#N/A,#N/A,TRUE,"2002";#N/A,#N/A,TRUE,"MN";#N/A,#N/A,TRUE,"CB-CN ";#N/A,#N/A,TRUE,"Point TVA (avec ES)"}</definedName>
    <definedName name="efqsd" hidden="1">{#N/A,#N/A,TRUE,"Page de garde";#N/A,#N/A,TRUE,"Récap";#N/A,#N/A,TRUE,"2001";#N/A,#N/A,TRUE,"2002";#N/A,#N/A,TRUE,"MN";#N/A,#N/A,TRUE,"CB-CN ";#N/A,#N/A,TRUE,"Point TVA (avec ES)"}</definedName>
    <definedName name="establ_fr">#REF!</definedName>
    <definedName name="establishment">#REF!</definedName>
    <definedName name="EUR">[3]BEF!$F$8</definedName>
    <definedName name="EV__LASTREFTIME__" hidden="1">39363.6565856481</definedName>
    <definedName name="exchnp6">[4]Tables!#REF!</definedName>
    <definedName name="EZ" localSheetId="1" hidden="1">{#N/A,#N/A,TRUE,"Page de garde";#N/A,#N/A,TRUE,"Récap";#N/A,#N/A,TRUE,"2001";#N/A,#N/A,TRUE,"2002";#N/A,#N/A,TRUE,"MN";#N/A,#N/A,TRUE,"CB-CN ";#N/A,#N/A,TRUE,"Point TVA (avec ES)"}</definedName>
    <definedName name="EZ" localSheetId="16" hidden="1">{#N/A,#N/A,TRUE,"Page de garde";#N/A,#N/A,TRUE,"Récap";#N/A,#N/A,TRUE,"2001";#N/A,#N/A,TRUE,"2002";#N/A,#N/A,TRUE,"MN";#N/A,#N/A,TRUE,"CB-CN ";#N/A,#N/A,TRUE,"Point TVA (avec ES)"}</definedName>
    <definedName name="EZ" hidden="1">{#N/A,#N/A,TRUE,"Page de garde";#N/A,#N/A,TRUE,"Récap";#N/A,#N/A,TRUE,"2001";#N/A,#N/A,TRUE,"2002";#N/A,#N/A,TRUE,"MN";#N/A,#N/A,TRUE,"CB-CN ";#N/A,#N/A,TRUE,"Point TVA (avec ES)"}</definedName>
    <definedName name="fd" localSheetId="1" hidden="1">{#N/A,#N/A,FALSE,"couv";#N/A,#N/A,FALSE,"A1";#N/A,#N/A,FALSE,"B1";#N/A,#N/A,FALSE,"B2";#N/A,#N/A,FALSE,"C1";#N/A,#N/A,FALSE,"C3";#N/A,#N/A,FALSE,"C4";#N/A,#N/A,FALSE,"D1";#N/A,#N/A,FALSE,"D2";#N/A,#N/A,FALSE,"D3";#N/A,#N/A,FALSE,"E";#N/A,#N/A,FALSE,"E1A";#N/A,#N/A,FALSE,"E1B";#N/A,#N/A,FALSE,"E2";#N/A,#N/A,FALSE,"E3A ";#N/A,#N/A,FALSE,"E3B";#N/A,#N/A,FALSE,"E4";#N/A,#N/A,FALSE,"F1"}</definedName>
    <definedName name="fd" localSheetId="16" hidden="1">{#N/A,#N/A,FALSE,"couv";#N/A,#N/A,FALSE,"A1";#N/A,#N/A,FALSE,"B1";#N/A,#N/A,FALSE,"B2";#N/A,#N/A,FALSE,"C1";#N/A,#N/A,FALSE,"C3";#N/A,#N/A,FALSE,"C4";#N/A,#N/A,FALSE,"D1";#N/A,#N/A,FALSE,"D2";#N/A,#N/A,FALSE,"D3";#N/A,#N/A,FALSE,"E";#N/A,#N/A,FALSE,"E1A";#N/A,#N/A,FALSE,"E1B";#N/A,#N/A,FALSE,"E2";#N/A,#N/A,FALSE,"E3A ";#N/A,#N/A,FALSE,"E3B";#N/A,#N/A,FALSE,"E4";#N/A,#N/A,FALSE,"F1"}</definedName>
    <definedName name="fd" hidden="1">{#N/A,#N/A,FALSE,"couv";#N/A,#N/A,FALSE,"A1";#N/A,#N/A,FALSE,"B1";#N/A,#N/A,FALSE,"B2";#N/A,#N/A,FALSE,"C1";#N/A,#N/A,FALSE,"C3";#N/A,#N/A,FALSE,"C4";#N/A,#N/A,FALSE,"D1";#N/A,#N/A,FALSE,"D2";#N/A,#N/A,FALSE,"D3";#N/A,#N/A,FALSE,"E";#N/A,#N/A,FALSE,"E1A";#N/A,#N/A,FALSE,"E1B";#N/A,#N/A,FALSE,"E2";#N/A,#N/A,FALSE,"E3A ";#N/A,#N/A,FALSE,"E3B";#N/A,#N/A,FALSE,"E4";#N/A,#N/A,FALSE,"F1"}</definedName>
    <definedName name="FINFn1">#REF!</definedName>
    <definedName name="FINFn2">#REF!</definedName>
    <definedName name="fvr" localSheetId="1" hidden="1">{#N/A,#N/A,TRUE,"Page de garde";#N/A,#N/A,TRUE,"Récap";#N/A,#N/A,TRUE,"2001";#N/A,#N/A,TRUE,"2002";#N/A,#N/A,TRUE,"MN";#N/A,#N/A,TRUE,"CB-CN ";#N/A,#N/A,TRUE,"Point TVA (avec ES)"}</definedName>
    <definedName name="fvr" localSheetId="16" hidden="1">{#N/A,#N/A,TRUE,"Page de garde";#N/A,#N/A,TRUE,"Récap";#N/A,#N/A,TRUE,"2001";#N/A,#N/A,TRUE,"2002";#N/A,#N/A,TRUE,"MN";#N/A,#N/A,TRUE,"CB-CN ";#N/A,#N/A,TRUE,"Point TVA (avec ES)"}</definedName>
    <definedName name="fvr" hidden="1">{#N/A,#N/A,TRUE,"Page de garde";#N/A,#N/A,TRUE,"Récap";#N/A,#N/A,TRUE,"2001";#N/A,#N/A,TRUE,"2002";#N/A,#N/A,TRUE,"MN";#N/A,#N/A,TRUE,"CB-CN ";#N/A,#N/A,TRUE,"Point TVA (avec ES)"}</definedName>
    <definedName name="General">#REF!</definedName>
    <definedName name="gfq" localSheetId="1" hidden="1">{#N/A,#N/A,TRUE,"Page de garde";#N/A,#N/A,TRUE,"Récap";#N/A,#N/A,TRUE,"2001";#N/A,#N/A,TRUE,"2002";#N/A,#N/A,TRUE,"MN";#N/A,#N/A,TRUE,"CB-CN ";#N/A,#N/A,TRUE,"Point TVA (avec ES)"}</definedName>
    <definedName name="gfq" localSheetId="16" hidden="1">{#N/A,#N/A,TRUE,"Page de garde";#N/A,#N/A,TRUE,"Récap";#N/A,#N/A,TRUE,"2001";#N/A,#N/A,TRUE,"2002";#N/A,#N/A,TRUE,"MN";#N/A,#N/A,TRUE,"CB-CN ";#N/A,#N/A,TRUE,"Point TVA (avec ES)"}</definedName>
    <definedName name="gfq" hidden="1">{#N/A,#N/A,TRUE,"Page de garde";#N/A,#N/A,TRUE,"Récap";#N/A,#N/A,TRUE,"2001";#N/A,#N/A,TRUE,"2002";#N/A,#N/A,TRUE,"MN";#N/A,#N/A,TRUE,"CB-CN ";#N/A,#N/A,TRUE,"Point TVA (avec ES)"}</definedName>
    <definedName name="ghcfyhj" localSheetId="1" hidden="1">{#N/A,#N/A,TRUE,"Page de garde";#N/A,#N/A,TRUE,"Récap";#N/A,#N/A,TRUE,"2001";#N/A,#N/A,TRUE,"2002";#N/A,#N/A,TRUE,"MN";#N/A,#N/A,TRUE,"CB-CN ";#N/A,#N/A,TRUE,"Point TVA (avec ES)"}</definedName>
    <definedName name="ghcfyhj" localSheetId="16" hidden="1">{#N/A,#N/A,TRUE,"Page de garde";#N/A,#N/A,TRUE,"Récap";#N/A,#N/A,TRUE,"2001";#N/A,#N/A,TRUE,"2002";#N/A,#N/A,TRUE,"MN";#N/A,#N/A,TRUE,"CB-CN ";#N/A,#N/A,TRUE,"Point TVA (avec ES)"}</definedName>
    <definedName name="ghcfyhj" hidden="1">{#N/A,#N/A,TRUE,"Page de garde";#N/A,#N/A,TRUE,"Récap";#N/A,#N/A,TRUE,"2001";#N/A,#N/A,TRUE,"2002";#N/A,#N/A,TRUE,"MN";#N/A,#N/A,TRUE,"CB-CN ";#N/A,#N/A,TRUE,"Point TVA (avec ES)"}</definedName>
    <definedName name="GRT" localSheetId="1" hidden="1">{#N/A,#N/A,FALSE,"Synthèse";#N/A,#N/A,FALSE,"Evolution de la TVA";#N/A,#N/A,FALSE,"Ventilation DGI-Douanes";#N/A,#N/A,FALSE,"prévision hors constaté ";#N/A,#N/A,FALSE,"recettes et écart à la prévisio"}</definedName>
    <definedName name="GRT" localSheetId="16" hidden="1">{#N/A,#N/A,FALSE,"Synthèse";#N/A,#N/A,FALSE,"Evolution de la TVA";#N/A,#N/A,FALSE,"Ventilation DGI-Douanes";#N/A,#N/A,FALSE,"prévision hors constaté ";#N/A,#N/A,FALSE,"recettes et écart à la prévisio"}</definedName>
    <definedName name="GRT" hidden="1">{#N/A,#N/A,FALSE,"Synthèse";#N/A,#N/A,FALSE,"Evolution de la TVA";#N/A,#N/A,FALSE,"Ventilation DGI-Douanes";#N/A,#N/A,FALSE,"prévision hors constaté ";#N/A,#N/A,FALSE,"recettes et écart à la prévisio"}</definedName>
    <definedName name="gvq" localSheetId="1" hidden="1">{#N/A,#N/A,TRUE,"Page de garde";#N/A,#N/A,TRUE,"Récap";#N/A,#N/A,TRUE,"2001";#N/A,#N/A,TRUE,"2002";#N/A,#N/A,TRUE,"MN";#N/A,#N/A,TRUE,"CB-CN ";#N/A,#N/A,TRUE,"Point TVA (avec ES)"}</definedName>
    <definedName name="gvq" localSheetId="16" hidden="1">{#N/A,#N/A,TRUE,"Page de garde";#N/A,#N/A,TRUE,"Récap";#N/A,#N/A,TRUE,"2001";#N/A,#N/A,TRUE,"2002";#N/A,#N/A,TRUE,"MN";#N/A,#N/A,TRUE,"CB-CN ";#N/A,#N/A,TRUE,"Point TVA (avec ES)"}</definedName>
    <definedName name="gvq" hidden="1">{#N/A,#N/A,TRUE,"Page de garde";#N/A,#N/A,TRUE,"Récap";#N/A,#N/A,TRUE,"2001";#N/A,#N/A,TRUE,"2002";#N/A,#N/A,TRUE,"MN";#N/A,#N/A,TRUE,"CB-CN ";#N/A,#N/A,TRUE,"Point TVA (avec ES)"}</definedName>
    <definedName name="hjdf" localSheetId="1" hidden="1">{#N/A,#N/A,FALSE,"couv";#N/A,#N/A,FALSE,"A1";#N/A,#N/A,FALSE,"B1";#N/A,#N/A,FALSE,"B2";#N/A,#N/A,FALSE,"C1";#N/A,#N/A,FALSE,"C3";#N/A,#N/A,FALSE,"C4";#N/A,#N/A,FALSE,"D1";#N/A,#N/A,FALSE,"D2";#N/A,#N/A,FALSE,"D3";#N/A,#N/A,FALSE,"E";#N/A,#N/A,FALSE,"E1A";#N/A,#N/A,FALSE,"E1B";#N/A,#N/A,FALSE,"E2";#N/A,#N/A,FALSE,"E3A ";#N/A,#N/A,FALSE,"E3B";#N/A,#N/A,FALSE,"E4";#N/A,#N/A,FALSE,"F1"}</definedName>
    <definedName name="hjdf" localSheetId="16" hidden="1">{#N/A,#N/A,FALSE,"couv";#N/A,#N/A,FALSE,"A1";#N/A,#N/A,FALSE,"B1";#N/A,#N/A,FALSE,"B2";#N/A,#N/A,FALSE,"C1";#N/A,#N/A,FALSE,"C3";#N/A,#N/A,FALSE,"C4";#N/A,#N/A,FALSE,"D1";#N/A,#N/A,FALSE,"D2";#N/A,#N/A,FALSE,"D3";#N/A,#N/A,FALSE,"E";#N/A,#N/A,FALSE,"E1A";#N/A,#N/A,FALSE,"E1B";#N/A,#N/A,FALSE,"E2";#N/A,#N/A,FALSE,"E3A ";#N/A,#N/A,FALSE,"E3B";#N/A,#N/A,FALSE,"E4";#N/A,#N/A,FALSE,"F1"}</definedName>
    <definedName name="hjdf" hidden="1">{#N/A,#N/A,FALSE,"couv";#N/A,#N/A,FALSE,"A1";#N/A,#N/A,FALSE,"B1";#N/A,#N/A,FALSE,"B2";#N/A,#N/A,FALSE,"C1";#N/A,#N/A,FALSE,"C3";#N/A,#N/A,FALSE,"C4";#N/A,#N/A,FALSE,"D1";#N/A,#N/A,FALSE,"D2";#N/A,#N/A,FALSE,"D3";#N/A,#N/A,FALSE,"E";#N/A,#N/A,FALSE,"E1A";#N/A,#N/A,FALSE,"E1B";#N/A,#N/A,FALSE,"E2";#N/A,#N/A,FALSE,"E3A ";#N/A,#N/A,FALSE,"E3B";#N/A,#N/A,FALSE,"E4";#N/A,#N/A,FALSE,"F1"}</definedName>
    <definedName name="HTML_CodePage" hidden="1">1252</definedName>
    <definedName name="HTML_Control" localSheetId="1" hidden="1">{"'TBADMI (Annexe 3)'!$B$164:$G$189"}</definedName>
    <definedName name="HTML_Control" localSheetId="16" hidden="1">{"'TBADMI (Annexe 3)'!$B$164:$G$189"}</definedName>
    <definedName name="HTML_Control" hidden="1">{"'TBADMI (Annexe 3)'!$B$164:$G$189"}</definedName>
    <definedName name="HTML_Description" hidden="1">""</definedName>
    <definedName name="HTML_Email" hidden="1">""</definedName>
    <definedName name="HTML_Header" hidden="1">"TBADMI (Annexe 3)"</definedName>
    <definedName name="HTML_LastUpdate" hidden="1">"22/09/2000"</definedName>
    <definedName name="HTML_LineAfter" hidden="1">FALSE</definedName>
    <definedName name="HTML_LineBefore" hidden="1">FALSE</definedName>
    <definedName name="HTML_Name" hidden="1">"Alain NICOLAS"</definedName>
    <definedName name="HTML_OBDlg2" hidden="1">TRUE</definedName>
    <definedName name="HTML_OBDlg4" hidden="1">TRUE</definedName>
    <definedName name="HTML_OS" hidden="1">0</definedName>
    <definedName name="HTML_PathFile" hidden="1">"D:\Mes documents\MonHTML.htm"</definedName>
    <definedName name="HTML_Title" hidden="1">"DSG - TBADMI_V2"</definedName>
    <definedName name="ib" localSheetId="1" hidden="1">{#N/A,#N/A,TRUE,"Page de garde";#N/A,#N/A,TRUE,"Récap";#N/A,#N/A,TRUE,"2001";#N/A,#N/A,TRUE,"2002";#N/A,#N/A,TRUE,"MN";#N/A,#N/A,TRUE,"CB-CN ";#N/A,#N/A,TRUE,"Point TVA (avec ES)"}</definedName>
    <definedName name="ib" localSheetId="16" hidden="1">{#N/A,#N/A,TRUE,"Page de garde";#N/A,#N/A,TRUE,"Récap";#N/A,#N/A,TRUE,"2001";#N/A,#N/A,TRUE,"2002";#N/A,#N/A,TRUE,"MN";#N/A,#N/A,TRUE,"CB-CN ";#N/A,#N/A,TRUE,"Point TVA (avec ES)"}</definedName>
    <definedName name="ib" hidden="1">{#N/A,#N/A,TRUE,"Page de garde";#N/A,#N/A,TRUE,"Récap";#N/A,#N/A,TRUE,"2001";#N/A,#N/A,TRUE,"2002";#N/A,#N/A,TRUE,"MN";#N/A,#N/A,TRUE,"CB-CN ";#N/A,#N/A,TRUE,"Point TVA (avec ES)"}</definedName>
    <definedName name="jdgj" localSheetId="1" hidden="1">{#N/A,#N/A,FALSE,"A2C";#N/A,#N/A,FALSE,"A3C";#N/A,#N/A,FALSE,"A4C";#N/A,#N/A,FALSE,"A5C";#N/A,#N/A,FALSE,"A3PRIVAT";#N/A,#N/A,FALSE,"A4LFI";#N/A,#N/A,FALSE,"A5LFI";#N/A,#N/A,FALSE,"C2C"}</definedName>
    <definedName name="jdgj" localSheetId="16" hidden="1">{#N/A,#N/A,FALSE,"A2C";#N/A,#N/A,FALSE,"A3C";#N/A,#N/A,FALSE,"A4C";#N/A,#N/A,FALSE,"A5C";#N/A,#N/A,FALSE,"A3PRIVAT";#N/A,#N/A,FALSE,"A4LFI";#N/A,#N/A,FALSE,"A5LFI";#N/A,#N/A,FALSE,"C2C"}</definedName>
    <definedName name="jdgj" hidden="1">{#N/A,#N/A,FALSE,"A2C";#N/A,#N/A,FALSE,"A3C";#N/A,#N/A,FALSE,"A4C";#N/A,#N/A,FALSE,"A5C";#N/A,#N/A,FALSE,"A3PRIVAT";#N/A,#N/A,FALSE,"A4LFI";#N/A,#N/A,FALSE,"A5LFI";#N/A,#N/A,FALSE,"C2C"}</definedName>
    <definedName name="mapperDesc">#REF!</definedName>
    <definedName name="mm" localSheetId="1" hidden="1">{#N/A,#N/A,TRUE,"Page de garde";#N/A,#N/A,TRUE,"Récap";#N/A,#N/A,TRUE,"2001";#N/A,#N/A,TRUE,"2002";#N/A,#N/A,TRUE,"MN";#N/A,#N/A,TRUE,"CB-CN ";#N/A,#N/A,TRUE,"Point TVA (avec ES)"}</definedName>
    <definedName name="mm" localSheetId="16" hidden="1">{#N/A,#N/A,TRUE,"Page de garde";#N/A,#N/A,TRUE,"Récap";#N/A,#N/A,TRUE,"2001";#N/A,#N/A,TRUE,"2002";#N/A,#N/A,TRUE,"MN";#N/A,#N/A,TRUE,"CB-CN ";#N/A,#N/A,TRUE,"Point TVA (avec ES)"}</definedName>
    <definedName name="mm" hidden="1">{#N/A,#N/A,TRUE,"Page de garde";#N/A,#N/A,TRUE,"Récap";#N/A,#N/A,TRUE,"2001";#N/A,#N/A,TRUE,"2002";#N/A,#N/A,TRUE,"MN";#N/A,#N/A,TRUE,"CB-CN ";#N/A,#N/A,TRUE,"Point TVA (avec ES)"}</definedName>
    <definedName name="mmmmm" localSheetId="1" hidden="1">{#N/A,#N/A,FALSE,"Synthèse";#N/A,#N/A,FALSE,"Evolution de la TVA";#N/A,#N/A,FALSE,"Ventilation DGI-Douanes";#N/A,#N/A,FALSE,"prévision hors constaté ";#N/A,#N/A,FALSE,"recettes et écart à la prévisio"}</definedName>
    <definedName name="mmmmm" localSheetId="16" hidden="1">{#N/A,#N/A,FALSE,"Synthèse";#N/A,#N/A,FALSE,"Evolution de la TVA";#N/A,#N/A,FALSE,"Ventilation DGI-Douanes";#N/A,#N/A,FALSE,"prévision hors constaté ";#N/A,#N/A,FALSE,"recettes et écart à la prévisio"}</definedName>
    <definedName name="mmmmm" hidden="1">{#N/A,#N/A,FALSE,"Synthèse";#N/A,#N/A,FALSE,"Evolution de la TVA";#N/A,#N/A,FALSE,"Ventilation DGI-Douanes";#N/A,#N/A,FALSE,"prévision hors constaté ";#N/A,#N/A,FALSE,"recettes et écart à la prévisio"}</definedName>
    <definedName name="_xlnm.Recorder">#REF!</definedName>
    <definedName name="outturn1999">#REF!</definedName>
    <definedName name="Phasing1999">#REF!</definedName>
    <definedName name="qry1999Cats">#REF!</definedName>
    <definedName name="qry1999Rephasing">#REF!</definedName>
    <definedName name="qry2000Categories">#REF!</definedName>
    <definedName name="qry2000Cats">#REF!</definedName>
    <definedName name="qry2000type">#REF!</definedName>
    <definedName name="qry2001Categories">#REF!</definedName>
    <definedName name="qry2001type">#REF!</definedName>
    <definedName name="qry99OutturnCategories">'[5]Eurocontrol detail'!$A$1:$B$7</definedName>
    <definedName name="qryCATtotals">#REF!</definedName>
    <definedName name="qs" localSheetId="1" hidden="1">{#N/A,#N/A,TRUE,"Page de garde";#N/A,#N/A,TRUE,"Récap";#N/A,#N/A,TRUE,"2001";#N/A,#N/A,TRUE,"2002";#N/A,#N/A,TRUE,"MN";#N/A,#N/A,TRUE,"CB-CN ";#N/A,#N/A,TRUE,"Point TVA (avec ES)"}</definedName>
    <definedName name="qs" localSheetId="16" hidden="1">{#N/A,#N/A,TRUE,"Page de garde";#N/A,#N/A,TRUE,"Récap";#N/A,#N/A,TRUE,"2001";#N/A,#N/A,TRUE,"2002";#N/A,#N/A,TRUE,"MN";#N/A,#N/A,TRUE,"CB-CN ";#N/A,#N/A,TRUE,"Point TVA (avec ES)"}</definedName>
    <definedName name="qs" hidden="1">{#N/A,#N/A,TRUE,"Page de garde";#N/A,#N/A,TRUE,"Récap";#N/A,#N/A,TRUE,"2001";#N/A,#N/A,TRUE,"2002";#N/A,#N/A,TRUE,"MN";#N/A,#N/A,TRUE,"CB-CN ";#N/A,#N/A,TRUE,"Point TVA (avec ES)"}</definedName>
    <definedName name="SAPBEXdnldView" hidden="1">"D3P6O4JMXIHFGVEM2GX1TIU40"</definedName>
    <definedName name="SAPBEXsysID" hidden="1">"BWP"</definedName>
    <definedName name="sdqv" localSheetId="1" hidden="1">{#N/A,#N/A,TRUE,"Page de garde";#N/A,#N/A,TRUE,"Récap";#N/A,#N/A,TRUE,"2001";#N/A,#N/A,TRUE,"2002";#N/A,#N/A,TRUE,"MN";#N/A,#N/A,TRUE,"CB-CN ";#N/A,#N/A,TRUE,"Point TVA (avec ES)"}</definedName>
    <definedName name="sdqv" localSheetId="16" hidden="1">{#N/A,#N/A,TRUE,"Page de garde";#N/A,#N/A,TRUE,"Récap";#N/A,#N/A,TRUE,"2001";#N/A,#N/A,TRUE,"2002";#N/A,#N/A,TRUE,"MN";#N/A,#N/A,TRUE,"CB-CN ";#N/A,#N/A,TRUE,"Point TVA (avec ES)"}</definedName>
    <definedName name="sdqv" hidden="1">{#N/A,#N/A,TRUE,"Page de garde";#N/A,#N/A,TRUE,"Récap";#N/A,#N/A,TRUE,"2001";#N/A,#N/A,TRUE,"2002";#N/A,#N/A,TRUE,"MN";#N/A,#N/A,TRUE,"CB-CN ";#N/A,#N/A,TRUE,"Point TVA (avec ES)"}</definedName>
    <definedName name="section">#REF!</definedName>
    <definedName name="Solde" localSheetId="1" hidden="1">{#N/A,#N/A,TRUE,"Page de garde";#N/A,#N/A,TRUE,"Récap";#N/A,#N/A,TRUE,"2001";#N/A,#N/A,TRUE,"2002";#N/A,#N/A,TRUE,"MN";#N/A,#N/A,TRUE,"CB-CN ";#N/A,#N/A,TRUE,"Point TVA (avec ES)"}</definedName>
    <definedName name="Solde" localSheetId="16" hidden="1">{#N/A,#N/A,TRUE,"Page de garde";#N/A,#N/A,TRUE,"Récap";#N/A,#N/A,TRUE,"2001";#N/A,#N/A,TRUE,"2002";#N/A,#N/A,TRUE,"MN";#N/A,#N/A,TRUE,"CB-CN ";#N/A,#N/A,TRUE,"Point TVA (avec ES)"}</definedName>
    <definedName name="Solde" hidden="1">{#N/A,#N/A,TRUE,"Page de garde";#N/A,#N/A,TRUE,"Récap";#N/A,#N/A,TRUE,"2001";#N/A,#N/A,TRUE,"2002";#N/A,#N/A,TRUE,"MN";#N/A,#N/A,TRUE,"CB-CN ";#N/A,#N/A,TRUE,"Point TVA (avec ES)"}</definedName>
    <definedName name="sqdf" localSheetId="1" hidden="1">{#N/A,#N/A,FALSE,"couv";#N/A,#N/A,FALSE,"A1";#N/A,#N/A,FALSE,"B1";#N/A,#N/A,FALSE,"B2";#N/A,#N/A,FALSE,"C1";#N/A,#N/A,FALSE,"C3";#N/A,#N/A,FALSE,"C4";#N/A,#N/A,FALSE,"D1";#N/A,#N/A,FALSE,"D2";#N/A,#N/A,FALSE,"D3";#N/A,#N/A,FALSE,"E";#N/A,#N/A,FALSE,"E1A";#N/A,#N/A,FALSE,"E1B";#N/A,#N/A,FALSE,"E2";#N/A,#N/A,FALSE,"E3A ";#N/A,#N/A,FALSE,"E3B";#N/A,#N/A,FALSE,"E4";#N/A,#N/A,FALSE,"F1"}</definedName>
    <definedName name="sqdf" localSheetId="16" hidden="1">{#N/A,#N/A,FALSE,"couv";#N/A,#N/A,FALSE,"A1";#N/A,#N/A,FALSE,"B1";#N/A,#N/A,FALSE,"B2";#N/A,#N/A,FALSE,"C1";#N/A,#N/A,FALSE,"C3";#N/A,#N/A,FALSE,"C4";#N/A,#N/A,FALSE,"D1";#N/A,#N/A,FALSE,"D2";#N/A,#N/A,FALSE,"D3";#N/A,#N/A,FALSE,"E";#N/A,#N/A,FALSE,"E1A";#N/A,#N/A,FALSE,"E1B";#N/A,#N/A,FALSE,"E2";#N/A,#N/A,FALSE,"E3A ";#N/A,#N/A,FALSE,"E3B";#N/A,#N/A,FALSE,"E4";#N/A,#N/A,FALSE,"F1"}</definedName>
    <definedName name="sqdf" hidden="1">{#N/A,#N/A,FALSE,"couv";#N/A,#N/A,FALSE,"A1";#N/A,#N/A,FALSE,"B1";#N/A,#N/A,FALSE,"B2";#N/A,#N/A,FALSE,"C1";#N/A,#N/A,FALSE,"C3";#N/A,#N/A,FALSE,"C4";#N/A,#N/A,FALSE,"D1";#N/A,#N/A,FALSE,"D2";#N/A,#N/A,FALSE,"D3";#N/A,#N/A,FALSE,"E";#N/A,#N/A,FALSE,"E1A";#N/A,#N/A,FALSE,"E1B";#N/A,#N/A,FALSE,"E2";#N/A,#N/A,FALSE,"E3A ";#N/A,#N/A,FALSE,"E3B";#N/A,#N/A,FALSE,"E4";#N/A,#N/A,FALSE,"F1"}</definedName>
    <definedName name="ss">#REF!</definedName>
    <definedName name="sss" localSheetId="1" hidden="1">{#N/A,#N/A,TRUE,"Page de garde";#N/A,#N/A,TRUE,"Récap";#N/A,#N/A,TRUE,"2001";#N/A,#N/A,TRUE,"2002";#N/A,#N/A,TRUE,"MN";#N/A,#N/A,TRUE,"CB-CN ";#N/A,#N/A,TRUE,"Point TVA (avec ES)"}</definedName>
    <definedName name="sss" localSheetId="16" hidden="1">{#N/A,#N/A,TRUE,"Page de garde";#N/A,#N/A,TRUE,"Récap";#N/A,#N/A,TRUE,"2001";#N/A,#N/A,TRUE,"2002";#N/A,#N/A,TRUE,"MN";#N/A,#N/A,TRUE,"CB-CN ";#N/A,#N/A,TRUE,"Point TVA (avec ES)"}</definedName>
    <definedName name="sss" hidden="1">{#N/A,#N/A,TRUE,"Page de garde";#N/A,#N/A,TRUE,"Récap";#N/A,#N/A,TRUE,"2001";#N/A,#N/A,TRUE,"2002";#N/A,#N/A,TRUE,"MN";#N/A,#N/A,TRUE,"CB-CN ";#N/A,#N/A,TRUE,"Point TVA (avec ES)"}</definedName>
    <definedName name="suivi" localSheetId="1" hidden="1">{#N/A,#N/A,FALSE,"Synthèse";#N/A,#N/A,FALSE,"Evolution de la TVA";#N/A,#N/A,FALSE,"Ventilation DGI-Douanes";#N/A,#N/A,FALSE,"prévision hors constaté ";#N/A,#N/A,FALSE,"recettes et écart à la prévisio"}</definedName>
    <definedName name="suivi" localSheetId="16" hidden="1">{#N/A,#N/A,FALSE,"Synthèse";#N/A,#N/A,FALSE,"Evolution de la TVA";#N/A,#N/A,FALSE,"Ventilation DGI-Douanes";#N/A,#N/A,FALSE,"prévision hors constaté ";#N/A,#N/A,FALSE,"recettes et écart à la prévisio"}</definedName>
    <definedName name="suivi" hidden="1">{#N/A,#N/A,FALSE,"Synthèse";#N/A,#N/A,FALSE,"Evolution de la TVA";#N/A,#N/A,FALSE,"Ventilation DGI-Douanes";#N/A,#N/A,FALSE,"prévision hors constaté ";#N/A,#N/A,FALSE,"recettes et écart à la prévisio"}</definedName>
    <definedName name="table">#REF!</definedName>
    <definedName name="tblMapDescriptions">#REF!</definedName>
    <definedName name="test">#REF!</definedName>
    <definedName name="Teuro">#REF!</definedName>
    <definedName name="tghth" localSheetId="1" hidden="1">{"'TBADMI (Annexe 3)'!$B$164:$G$189"}</definedName>
    <definedName name="tghth" localSheetId="16" hidden="1">{"'TBADMI (Annexe 3)'!$B$164:$G$189"}</definedName>
    <definedName name="tghth" hidden="1">{"'TBADMI (Annexe 3)'!$B$164:$G$189"}</definedName>
    <definedName name="_xlnm.Database">#REF!</definedName>
    <definedName name="TITLE2">#REF!</definedName>
    <definedName name="TITRE1">#REF!</definedName>
    <definedName name="TITRE2">#REF!</definedName>
    <definedName name="tot">#REF!</definedName>
    <definedName name="tota">#REF!</definedName>
    <definedName name="totb">#REF!</definedName>
    <definedName name="totc">#REF!</definedName>
    <definedName name="totd">#REF!</definedName>
    <definedName name="_xlnm.Print_Area" localSheetId="0">Checks!$A$1:$O$208</definedName>
    <definedName name="_xlnm.Print_Area" localSheetId="1">Header!$A$1:$L$38</definedName>
    <definedName name="_xlnm.Print_Area" localSheetId="16">'RP3 PP revised'!$B$1:$K$31</definedName>
    <definedName name="_xlnm.Print_Area" localSheetId="2">'T1'!$A$1:$W$76</definedName>
    <definedName name="_xlnm.Print_Area" localSheetId="3">'T1 ANSP'!$A$1:$W$77</definedName>
    <definedName name="_xlnm.Print_Area" localSheetId="6">'T1 EFHK'!$A$1:$W$76</definedName>
    <definedName name="_xlnm.Print_Area" localSheetId="4">'T1 MET'!$A$1:$W$77</definedName>
    <definedName name="_xlnm.Print_Area" localSheetId="5">'T1 NSA'!$A$1:$W$77</definedName>
    <definedName name="_xlnm.Print_Area" localSheetId="7">'T2'!$A$1:$F$106</definedName>
    <definedName name="_xlnm.Print_Area" localSheetId="8">'T2 ANSP'!$A$1:$F$104</definedName>
    <definedName name="_xlnm.Print_Area" localSheetId="9">'T2 MET'!$A$1:$F$104</definedName>
    <definedName name="_xlnm.Print_Area" localSheetId="10">'T2 NSA'!$A$1:$F$104</definedName>
    <definedName name="_xlnm.Print_Area" localSheetId="11">'T3'!$C$1:$J$179</definedName>
    <definedName name="_xlnm.Print_Area" localSheetId="12">'T3 ANSP'!$C$1:$J$179</definedName>
    <definedName name="_xlnm.Print_Area" localSheetId="13">'T3 MET'!$C$1:$J$179</definedName>
    <definedName name="_xlnm.Print_Area" localSheetId="14">'T3 NSA'!$C$1:$J$179</definedName>
    <definedName name="wrn.Dossier." localSheetId="1" hidden="1">{#N/A,#N/A,FALSE,"couv";#N/A,#N/A,FALSE,"A1";#N/A,#N/A,FALSE,"B1";#N/A,#N/A,FALSE,"B2";#N/A,#N/A,FALSE,"C1";#N/A,#N/A,FALSE,"C3";#N/A,#N/A,FALSE,"C4";#N/A,#N/A,FALSE,"D1";#N/A,#N/A,FALSE,"D2";#N/A,#N/A,FALSE,"D3";#N/A,#N/A,FALSE,"E";#N/A,#N/A,FALSE,"E1A";#N/A,#N/A,FALSE,"E1B";#N/A,#N/A,FALSE,"E2";#N/A,#N/A,FALSE,"E3A ";#N/A,#N/A,FALSE,"E3B";#N/A,#N/A,FALSE,"E4";#N/A,#N/A,FALSE,"F1"}</definedName>
    <definedName name="wrn.Dossier." localSheetId="16" hidden="1">{#N/A,#N/A,FALSE,"couv";#N/A,#N/A,FALSE,"A1";#N/A,#N/A,FALSE,"B1";#N/A,#N/A,FALSE,"B2";#N/A,#N/A,FALSE,"C1";#N/A,#N/A,FALSE,"C3";#N/A,#N/A,FALSE,"C4";#N/A,#N/A,FALSE,"D1";#N/A,#N/A,FALSE,"D2";#N/A,#N/A,FALSE,"D3";#N/A,#N/A,FALSE,"E";#N/A,#N/A,FALSE,"E1A";#N/A,#N/A,FALSE,"E1B";#N/A,#N/A,FALSE,"E2";#N/A,#N/A,FALSE,"E3A ";#N/A,#N/A,FALSE,"E3B";#N/A,#N/A,FALSE,"E4";#N/A,#N/A,FALSE,"F1"}</definedName>
    <definedName name="wrn.Dossier." hidden="1">{#N/A,#N/A,FALSE,"couv";#N/A,#N/A,FALSE,"A1";#N/A,#N/A,FALSE,"B1";#N/A,#N/A,FALSE,"B2";#N/A,#N/A,FALSE,"C1";#N/A,#N/A,FALSE,"C3";#N/A,#N/A,FALSE,"C4";#N/A,#N/A,FALSE,"D1";#N/A,#N/A,FALSE,"D2";#N/A,#N/A,FALSE,"D3";#N/A,#N/A,FALSE,"E";#N/A,#N/A,FALSE,"E1A";#N/A,#N/A,FALSE,"E1B";#N/A,#N/A,FALSE,"E2";#N/A,#N/A,FALSE,"E3A ";#N/A,#N/A,FALSE,"E3B";#N/A,#N/A,FALSE,"E4";#N/A,#N/A,FALSE,"F1"}</definedName>
    <definedName name="wrn.Dossier._.BEH._.2000." localSheetId="1" hidden="1">{#N/A,#N/A,TRUE,"Page de garde";#N/A,#N/A,TRUE,"Récap";#N/A,#N/A,TRUE,"2001";#N/A,#N/A,TRUE,"2002";#N/A,#N/A,TRUE,"MN";#N/A,#N/A,TRUE,"CB-CN ";#N/A,#N/A,TRUE,"Point TVA (avec ES)"}</definedName>
    <definedName name="wrn.Dossier._.BEH._.2000." localSheetId="16" hidden="1">{#N/A,#N/A,TRUE,"Page de garde";#N/A,#N/A,TRUE,"Récap";#N/A,#N/A,TRUE,"2001";#N/A,#N/A,TRUE,"2002";#N/A,#N/A,TRUE,"MN";#N/A,#N/A,TRUE,"CB-CN ";#N/A,#N/A,TRUE,"Point TVA (avec ES)"}</definedName>
    <definedName name="wrn.Dossier._.BEH._.2000." hidden="1">{#N/A,#N/A,TRUE,"Page de garde";#N/A,#N/A,TRUE,"Récap";#N/A,#N/A,TRUE,"2001";#N/A,#N/A,TRUE,"2002";#N/A,#N/A,TRUE,"MN";#N/A,#N/A,TRUE,"CB-CN ";#N/A,#N/A,TRUE,"Point TVA (avec ES)"}</definedName>
    <definedName name="wrn.Dossier._.janvier." localSheetId="1" hidden="1">{#N/A,#N/A,FALSE,"c_janv";#N/A,#N/A,FALSE,"A1";#N/A,#N/A,FALSE,"B1";#N/A,#N/A,FALSE,"B2";#N/A,#N/A,FALSE,"C1";#N/A,#N/A,FALSE,"C3";#N/A,#N/A,FALSE,"C4";#N/A,#N/A,FALSE,"D1";#N/A,#N/A,FALSE,"D2";#N/A,#N/A,FALSE,"D3";#N/A,#N/A,FALSE,"E1A";#N/A,#N/A,FALSE,"E1B";#N/A,#N/A,FALSE,"E2";#N/A,#N/A,FALSE,"E3A ";#N/A,#N/A,FALSE,"E3B";#N/A,#N/A,FALSE,"E4";#N/A,#N/A,FALSE,"F1"}</definedName>
    <definedName name="wrn.Dossier._.janvier." localSheetId="16" hidden="1">{#N/A,#N/A,FALSE,"c_janv";#N/A,#N/A,FALSE,"A1";#N/A,#N/A,FALSE,"B1";#N/A,#N/A,FALSE,"B2";#N/A,#N/A,FALSE,"C1";#N/A,#N/A,FALSE,"C3";#N/A,#N/A,FALSE,"C4";#N/A,#N/A,FALSE,"D1";#N/A,#N/A,FALSE,"D2";#N/A,#N/A,FALSE,"D3";#N/A,#N/A,FALSE,"E1A";#N/A,#N/A,FALSE,"E1B";#N/A,#N/A,FALSE,"E2";#N/A,#N/A,FALSE,"E3A ";#N/A,#N/A,FALSE,"E3B";#N/A,#N/A,FALSE,"E4";#N/A,#N/A,FALSE,"F1"}</definedName>
    <definedName name="wrn.Dossier._.janvier." hidden="1">{#N/A,#N/A,FALSE,"c_janv";#N/A,#N/A,FALSE,"A1";#N/A,#N/A,FALSE,"B1";#N/A,#N/A,FALSE,"B2";#N/A,#N/A,FALSE,"C1";#N/A,#N/A,FALSE,"C3";#N/A,#N/A,FALSE,"C4";#N/A,#N/A,FALSE,"D1";#N/A,#N/A,FALSE,"D2";#N/A,#N/A,FALSE,"D3";#N/A,#N/A,FALSE,"E1A";#N/A,#N/A,FALSE,"E1B";#N/A,#N/A,FALSE,"E2";#N/A,#N/A,FALSE,"E3A ";#N/A,#N/A,FALSE,"E3B";#N/A,#N/A,FALSE,"E4";#N/A,#N/A,FALSE,"F1"}</definedName>
    <definedName name="wrn.Dossier._.Sénat." localSheetId="1" hidden="1">{#N/A,#N/A,FALSE,"c_sénat";#N/A,#N/A,FALSE,"A1";#N/A,#N/A,FALSE,"B1";#N/A,#N/A,FALSE,"B2";#N/A,#N/A,FALSE,"C1";#N/A,#N/A,FALSE,"C3";#N/A,#N/A,FALSE,"C4";#N/A,#N/A,FALSE,"D1";#N/A,#N/A,FALSE,"D2";#N/A,#N/A,FALSE,"D3";#N/A,#N/A,FALSE,"E1A";#N/A,#N/A,FALSE,"E1B";#N/A,#N/A,FALSE,"E2";#N/A,#N/A,FALSE,"E3A ";#N/A,#N/A,FALSE,"E3B";#N/A,#N/A,FALSE,"E4";#N/A,#N/A,FALSE,"F1"}</definedName>
    <definedName name="wrn.Dossier._.Sénat." localSheetId="16" hidden="1">{#N/A,#N/A,FALSE,"c_sénat";#N/A,#N/A,FALSE,"A1";#N/A,#N/A,FALSE,"B1";#N/A,#N/A,FALSE,"B2";#N/A,#N/A,FALSE,"C1";#N/A,#N/A,FALSE,"C3";#N/A,#N/A,FALSE,"C4";#N/A,#N/A,FALSE,"D1";#N/A,#N/A,FALSE,"D2";#N/A,#N/A,FALSE,"D3";#N/A,#N/A,FALSE,"E1A";#N/A,#N/A,FALSE,"E1B";#N/A,#N/A,FALSE,"E2";#N/A,#N/A,FALSE,"E3A ";#N/A,#N/A,FALSE,"E3B";#N/A,#N/A,FALSE,"E4";#N/A,#N/A,FALSE,"F1"}</definedName>
    <definedName name="wrn.Dossier._.Sénat." hidden="1">{#N/A,#N/A,FALSE,"c_sénat";#N/A,#N/A,FALSE,"A1";#N/A,#N/A,FALSE,"B1";#N/A,#N/A,FALSE,"B2";#N/A,#N/A,FALSE,"C1";#N/A,#N/A,FALSE,"C3";#N/A,#N/A,FALSE,"C4";#N/A,#N/A,FALSE,"D1";#N/A,#N/A,FALSE,"D2";#N/A,#N/A,FALSE,"D3";#N/A,#N/A,FALSE,"E1A";#N/A,#N/A,FALSE,"E1B";#N/A,#N/A,FALSE,"E2";#N/A,#N/A,FALSE,"E3A ";#N/A,#N/A,FALSE,"E3B";#N/A,#N/A,FALSE,"E4";#N/A,#N/A,FALSE,"F1"}</definedName>
    <definedName name="wrn.sh_coul." localSheetId="1" hidden="1">{#N/A,#N/A,FALSE,"A2C";#N/A,#N/A,FALSE,"A3C";#N/A,#N/A,FALSE,"A4C";#N/A,#N/A,FALSE,"A5C";#N/A,#N/A,FALSE,"A3PRIVAT";#N/A,#N/A,FALSE,"A4LFI";#N/A,#N/A,FALSE,"A5LFI";#N/A,#N/A,FALSE,"C2C"}</definedName>
    <definedName name="wrn.sh_coul." localSheetId="16" hidden="1">{#N/A,#N/A,FALSE,"A2C";#N/A,#N/A,FALSE,"A3C";#N/A,#N/A,FALSE,"A4C";#N/A,#N/A,FALSE,"A5C";#N/A,#N/A,FALSE,"A3PRIVAT";#N/A,#N/A,FALSE,"A4LFI";#N/A,#N/A,FALSE,"A5LFI";#N/A,#N/A,FALSE,"C2C"}</definedName>
    <definedName name="wrn.sh_coul." hidden="1">{#N/A,#N/A,FALSE,"A2C";#N/A,#N/A,FALSE,"A3C";#N/A,#N/A,FALSE,"A4C";#N/A,#N/A,FALSE,"A5C";#N/A,#N/A,FALSE,"A3PRIVAT";#N/A,#N/A,FALSE,"A4LFI";#N/A,#N/A,FALSE,"A5LFI";#N/A,#N/A,FALSE,"C2C"}</definedName>
    <definedName name="wrn.sh_nb." localSheetId="1" hidden="1">{#N/A,#N/A,FALSE,"A2";#N/A,#N/A,FALSE,"A3";#N/A,#N/A,FALSE,"A4";#N/A,#N/A,FALSE,"A5";#N/A,#N/A,FALSE,"C2"}</definedName>
    <definedName name="wrn.sh_nb." localSheetId="16" hidden="1">{#N/A,#N/A,FALSE,"A2";#N/A,#N/A,FALSE,"A3";#N/A,#N/A,FALSE,"A4";#N/A,#N/A,FALSE,"A5";#N/A,#N/A,FALSE,"C2"}</definedName>
    <definedName name="wrn.sh_nb." hidden="1">{#N/A,#N/A,FALSE,"A2";#N/A,#N/A,FALSE,"A3";#N/A,#N/A,FALSE,"A4";#N/A,#N/A,FALSE,"A5";#N/A,#N/A,FALSE,"C2"}</definedName>
    <definedName name="wrn.Suivi._.mensuel." localSheetId="1" hidden="1">{#N/A,#N/A,FALSE,"Synthèse";#N/A,#N/A,FALSE,"Evolution de la TVA";#N/A,#N/A,FALSE,"Ventilation DGI-Douanes";#N/A,#N/A,FALSE,"prévision hors constaté ";#N/A,#N/A,FALSE,"recettes et écart à la prévisio"}</definedName>
    <definedName name="wrn.Suivi._.mensuel." localSheetId="16" hidden="1">{#N/A,#N/A,FALSE,"Synthèse";#N/A,#N/A,FALSE,"Evolution de la TVA";#N/A,#N/A,FALSE,"Ventilation DGI-Douanes";#N/A,#N/A,FALSE,"prévision hors constaté ";#N/A,#N/A,FALSE,"recettes et écart à la prévisio"}</definedName>
    <definedName name="wrn.Suivi._.mensuel." hidden="1">{#N/A,#N/A,FALSE,"Synthèse";#N/A,#N/A,FALSE,"Evolution de la TVA";#N/A,#N/A,FALSE,"Ventilation DGI-Douanes";#N/A,#N/A,FALSE,"prévision hors constaté ";#N/A,#N/A,FALSE,"recettes et écart à la prévisio"}</definedName>
    <definedName name="x">"Chart 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3" i="3" l="1"/>
  <c r="U23" i="20" s="1"/>
  <c r="U24" i="3"/>
  <c r="U24" i="20" s="1"/>
  <c r="U41" i="6"/>
  <c r="P41" i="6"/>
  <c r="S41" i="6"/>
  <c r="R41" i="6"/>
  <c r="O41" i="6"/>
  <c r="N41" i="6"/>
  <c r="L41" i="6"/>
  <c r="K41" i="6"/>
  <c r="U41" i="5"/>
  <c r="S41" i="5"/>
  <c r="R41" i="5"/>
  <c r="P41" i="5"/>
  <c r="O41" i="5"/>
  <c r="N41" i="5"/>
  <c r="L41" i="5"/>
  <c r="K41" i="5"/>
  <c r="U65" i="3"/>
  <c r="N65" i="3"/>
  <c r="U42" i="4"/>
  <c r="D28" i="10"/>
  <c r="D28" i="9"/>
  <c r="D59" i="8"/>
  <c r="D39" i="8"/>
  <c r="D27" i="8"/>
  <c r="D26" i="8"/>
  <c r="D25" i="8"/>
  <c r="D22" i="8"/>
  <c r="U68" i="20"/>
  <c r="U64" i="20"/>
  <c r="U47" i="20"/>
  <c r="U29" i="20"/>
  <c r="T75" i="2" s="1"/>
  <c r="U68" i="6"/>
  <c r="D39" i="17" s="1"/>
  <c r="U39" i="6"/>
  <c r="U31" i="6"/>
  <c r="U18" i="6"/>
  <c r="U68" i="5"/>
  <c r="D39" i="10" s="1"/>
  <c r="D76" i="10" s="1"/>
  <c r="U64" i="5"/>
  <c r="U39" i="5"/>
  <c r="T170" i="2" s="1"/>
  <c r="U31" i="5"/>
  <c r="U18" i="5"/>
  <c r="T137" i="2" s="1"/>
  <c r="U68" i="4"/>
  <c r="D39" i="9" s="1"/>
  <c r="U64" i="4"/>
  <c r="U39" i="4"/>
  <c r="U41" i="4" s="1"/>
  <c r="U18" i="4"/>
  <c r="U61" i="4" s="1"/>
  <c r="U69" i="3"/>
  <c r="U60" i="3"/>
  <c r="U60" i="20" s="1"/>
  <c r="U52" i="3"/>
  <c r="U52" i="20" s="1"/>
  <c r="U51" i="3"/>
  <c r="U51" i="20" s="1"/>
  <c r="U50" i="3"/>
  <c r="U50" i="20" s="1"/>
  <c r="U47" i="3"/>
  <c r="U38" i="3"/>
  <c r="U38" i="20" s="1"/>
  <c r="U37" i="3"/>
  <c r="U37" i="20" s="1"/>
  <c r="U36" i="3"/>
  <c r="U36" i="20" s="1"/>
  <c r="U30" i="3"/>
  <c r="U30" i="20" s="1"/>
  <c r="U29" i="3"/>
  <c r="U28" i="3"/>
  <c r="U28" i="20" s="1"/>
  <c r="U27" i="3"/>
  <c r="U27" i="20" s="1"/>
  <c r="T69" i="2" s="1"/>
  <c r="U26" i="3"/>
  <c r="U26" i="20" s="1"/>
  <c r="U25" i="3"/>
  <c r="U25" i="20" s="1"/>
  <c r="U17" i="3"/>
  <c r="U17" i="20" s="1"/>
  <c r="U16" i="3"/>
  <c r="U16" i="20" s="1"/>
  <c r="U15" i="3"/>
  <c r="U15" i="20" s="1"/>
  <c r="U14" i="3"/>
  <c r="U14" i="20" s="1"/>
  <c r="U13" i="3"/>
  <c r="U13" i="20" s="1"/>
  <c r="U12" i="3"/>
  <c r="U12" i="20" s="1"/>
  <c r="T224" i="2"/>
  <c r="T223" i="2"/>
  <c r="T222" i="2"/>
  <c r="T208" i="2"/>
  <c r="T207" i="2"/>
  <c r="T206" i="2"/>
  <c r="T205" i="2"/>
  <c r="T204" i="2"/>
  <c r="T203" i="2"/>
  <c r="T202" i="2"/>
  <c r="T201" i="2"/>
  <c r="T200" i="2"/>
  <c r="T199" i="2"/>
  <c r="T198" i="2"/>
  <c r="T197" i="2"/>
  <c r="T193" i="2"/>
  <c r="T192" i="2"/>
  <c r="T191" i="2"/>
  <c r="T187" i="2"/>
  <c r="T186" i="2"/>
  <c r="T185" i="2"/>
  <c r="T184" i="2"/>
  <c r="T183" i="2"/>
  <c r="T182" i="2"/>
  <c r="T181" i="2"/>
  <c r="T180" i="2"/>
  <c r="T179" i="2"/>
  <c r="T177" i="2"/>
  <c r="T176" i="2"/>
  <c r="T175" i="2"/>
  <c r="T174" i="2"/>
  <c r="T173" i="2"/>
  <c r="T172" i="2"/>
  <c r="T171" i="2"/>
  <c r="T167" i="2"/>
  <c r="T165" i="2"/>
  <c r="T164" i="2"/>
  <c r="T163" i="2"/>
  <c r="T162" i="2"/>
  <c r="T161" i="2"/>
  <c r="T160" i="2"/>
  <c r="T156" i="2"/>
  <c r="T155" i="2"/>
  <c r="T154" i="2"/>
  <c r="T150" i="2"/>
  <c r="T141" i="2"/>
  <c r="T140" i="2"/>
  <c r="T139" i="2"/>
  <c r="T138" i="2"/>
  <c r="T136" i="2"/>
  <c r="T135" i="2"/>
  <c r="T134" i="2"/>
  <c r="T133" i="2"/>
  <c r="T132" i="2"/>
  <c r="T131" i="2"/>
  <c r="T128" i="2"/>
  <c r="T126" i="2"/>
  <c r="T125" i="2"/>
  <c r="T124" i="2"/>
  <c r="T123" i="2"/>
  <c r="T119" i="2"/>
  <c r="T118" i="2"/>
  <c r="T108" i="2"/>
  <c r="T107" i="2"/>
  <c r="T106" i="2"/>
  <c r="T102" i="2"/>
  <c r="T101" i="2"/>
  <c r="T100" i="2"/>
  <c r="T93" i="2"/>
  <c r="T92" i="2"/>
  <c r="T85" i="2"/>
  <c r="T77" i="2"/>
  <c r="T74" i="2"/>
  <c r="T71" i="2"/>
  <c r="T50" i="2"/>
  <c r="T24" i="2"/>
  <c r="T23" i="2"/>
  <c r="T62" i="2" l="1"/>
  <c r="U31" i="4"/>
  <c r="T89" i="2" s="1"/>
  <c r="T88" i="2"/>
  <c r="T65" i="2"/>
  <c r="U22" i="3"/>
  <c r="T117" i="2"/>
  <c r="T120" i="2"/>
  <c r="T121" i="2"/>
  <c r="T114" i="2"/>
  <c r="T122" i="2"/>
  <c r="T115" i="2"/>
  <c r="T116" i="2"/>
  <c r="T44" i="2"/>
  <c r="T127" i="2"/>
  <c r="T129" i="2"/>
  <c r="T113" i="2"/>
  <c r="T112" i="2"/>
  <c r="U39" i="3"/>
  <c r="U39" i="20" s="1"/>
  <c r="T231" i="2" s="1"/>
  <c r="T56" i="2"/>
  <c r="T59" i="2"/>
  <c r="T83" i="2"/>
  <c r="T90" i="2"/>
  <c r="U18" i="3"/>
  <c r="T15" i="2" s="1"/>
  <c r="T84" i="2"/>
  <c r="T38" i="2"/>
  <c r="U61" i="5"/>
  <c r="T41" i="2"/>
  <c r="T148" i="2"/>
  <c r="T149" i="2"/>
  <c r="T63" i="2"/>
  <c r="T61" i="2"/>
  <c r="T236" i="2"/>
  <c r="T48" i="2"/>
  <c r="T43" i="2"/>
  <c r="T45" i="2"/>
  <c r="T51" i="2"/>
  <c r="T49" i="2"/>
  <c r="T72" i="2"/>
  <c r="T70" i="2"/>
  <c r="T58" i="2"/>
  <c r="T60" i="2"/>
  <c r="T78" i="2"/>
  <c r="T76" i="2"/>
  <c r="D76" i="9"/>
  <c r="T42" i="2"/>
  <c r="T40" i="2"/>
  <c r="D76" i="17"/>
  <c r="T66" i="2"/>
  <c r="T64" i="2"/>
  <c r="T39" i="2"/>
  <c r="T212" i="2"/>
  <c r="T37" i="2"/>
  <c r="T55" i="2"/>
  <c r="T57" i="2"/>
  <c r="T232" i="2"/>
  <c r="T68" i="2"/>
  <c r="T166" i="2"/>
  <c r="T46" i="2"/>
  <c r="T168" i="2"/>
  <c r="U61" i="6"/>
  <c r="T169" i="2"/>
  <c r="T47" i="2"/>
  <c r="T16" i="2"/>
  <c r="T73" i="2"/>
  <c r="T19" i="2"/>
  <c r="T67" i="2"/>
  <c r="T25" i="4"/>
  <c r="T23" i="4"/>
  <c r="T24" i="4"/>
  <c r="T27" i="4"/>
  <c r="T22" i="4"/>
  <c r="T26" i="4"/>
  <c r="T28" i="4"/>
  <c r="S42" i="4"/>
  <c r="T86" i="2" l="1"/>
  <c r="U31" i="3"/>
  <c r="U31" i="20" s="1"/>
  <c r="T87" i="2"/>
  <c r="T91" i="2"/>
  <c r="U22" i="20"/>
  <c r="T53" i="2"/>
  <c r="T235" i="2"/>
  <c r="T234" i="2"/>
  <c r="T233" i="2"/>
  <c r="U41" i="20"/>
  <c r="T228" i="2" s="1"/>
  <c r="T21" i="2"/>
  <c r="T14" i="2"/>
  <c r="T230" i="2"/>
  <c r="T33" i="2"/>
  <c r="U18" i="20"/>
  <c r="T189" i="2"/>
  <c r="U66" i="6"/>
  <c r="T188" i="2" s="1"/>
  <c r="T17" i="2"/>
  <c r="T20" i="2"/>
  <c r="T13" i="2"/>
  <c r="U61" i="3"/>
  <c r="T18" i="2" l="1"/>
  <c r="T22" i="2"/>
  <c r="T54" i="2"/>
  <c r="T52" i="2"/>
  <c r="T215" i="2"/>
  <c r="T229" i="2"/>
  <c r="T217" i="2"/>
  <c r="T211" i="2"/>
  <c r="T210" i="2"/>
  <c r="T214" i="2"/>
  <c r="T213" i="2"/>
  <c r="T218" i="2"/>
  <c r="T216" i="2"/>
  <c r="T31" i="2"/>
  <c r="U61" i="20"/>
  <c r="T34" i="2" s="1"/>
  <c r="T32" i="2"/>
  <c r="T12" i="2"/>
  <c r="T35" i="2"/>
  <c r="T11" i="2"/>
  <c r="T190" i="2"/>
  <c r="U70" i="6"/>
  <c r="T195" i="2"/>
  <c r="T194" i="2"/>
  <c r="S42" i="5"/>
  <c r="S42" i="6"/>
  <c r="T196" i="2" l="1"/>
  <c r="T36" i="2"/>
  <c r="C73" i="17" l="1"/>
  <c r="C28" i="10"/>
  <c r="C28" i="9"/>
  <c r="C103" i="8" l="1"/>
  <c r="C102" i="8"/>
  <c r="C101" i="8"/>
  <c r="C100" i="8"/>
  <c r="C59" i="8"/>
  <c r="C27" i="8"/>
  <c r="C26" i="8"/>
  <c r="C25" i="8"/>
  <c r="C22" i="8"/>
  <c r="S68" i="4" l="1"/>
  <c r="U69" i="4" s="1"/>
  <c r="S64" i="4"/>
  <c r="T60" i="4"/>
  <c r="T52" i="4"/>
  <c r="T51" i="4"/>
  <c r="T51" i="3" s="1"/>
  <c r="T51" i="20" s="1"/>
  <c r="T50" i="4"/>
  <c r="T47" i="4"/>
  <c r="T47" i="3" s="1"/>
  <c r="T47" i="20" s="1"/>
  <c r="S39" i="4"/>
  <c r="S41" i="4" s="1"/>
  <c r="S31" i="4"/>
  <c r="T27" i="3"/>
  <c r="T27" i="20" s="1"/>
  <c r="T25" i="3"/>
  <c r="T25" i="20" s="1"/>
  <c r="T24" i="3"/>
  <c r="T24" i="20" s="1"/>
  <c r="T23" i="3"/>
  <c r="T23" i="20" s="1"/>
  <c r="S18" i="4"/>
  <c r="T17" i="4"/>
  <c r="T16" i="4"/>
  <c r="T15" i="4"/>
  <c r="T14" i="4"/>
  <c r="T13" i="4"/>
  <c r="T12" i="4"/>
  <c r="S68" i="5"/>
  <c r="U69" i="5" s="1"/>
  <c r="S64" i="5"/>
  <c r="T60" i="5"/>
  <c r="T52" i="5"/>
  <c r="T51" i="5"/>
  <c r="T50" i="5"/>
  <c r="T47" i="5"/>
  <c r="S39" i="5"/>
  <c r="S31" i="5"/>
  <c r="U32" i="5" s="1"/>
  <c r="T28" i="5"/>
  <c r="T31" i="5" s="1"/>
  <c r="S18" i="5"/>
  <c r="T17" i="5"/>
  <c r="T16" i="5"/>
  <c r="T15" i="5"/>
  <c r="T14" i="5"/>
  <c r="T13" i="5"/>
  <c r="T12" i="5"/>
  <c r="T18" i="5" s="1"/>
  <c r="T61" i="5" s="1"/>
  <c r="S68" i="6"/>
  <c r="U69" i="6" s="1"/>
  <c r="T60" i="6"/>
  <c r="T47" i="6"/>
  <c r="S39" i="6"/>
  <c r="S31" i="6"/>
  <c r="U32" i="6" s="1"/>
  <c r="T30" i="6"/>
  <c r="T29" i="6"/>
  <c r="T29" i="3" s="1"/>
  <c r="T29" i="20" s="1"/>
  <c r="T26" i="6"/>
  <c r="S18" i="6"/>
  <c r="T17" i="6"/>
  <c r="T16" i="6"/>
  <c r="T15" i="6"/>
  <c r="T14" i="6"/>
  <c r="T14" i="3" s="1"/>
  <c r="T14" i="20" s="1"/>
  <c r="T13" i="6"/>
  <c r="T12" i="6"/>
  <c r="T18" i="6" s="1"/>
  <c r="T61" i="6" s="1"/>
  <c r="S68" i="20"/>
  <c r="S64" i="20"/>
  <c r="S69" i="3"/>
  <c r="T68" i="3"/>
  <c r="T60" i="3"/>
  <c r="T60" i="20" s="1"/>
  <c r="S60" i="3"/>
  <c r="S60" i="20" s="1"/>
  <c r="S52" i="3"/>
  <c r="S52" i="20" s="1"/>
  <c r="S51" i="3"/>
  <c r="S51" i="20" s="1"/>
  <c r="T50" i="3"/>
  <c r="T50" i="20" s="1"/>
  <c r="S50" i="3"/>
  <c r="S50" i="20" s="1"/>
  <c r="S47" i="3"/>
  <c r="S47" i="20" s="1"/>
  <c r="S38" i="3"/>
  <c r="S38" i="20" s="1"/>
  <c r="S37" i="3"/>
  <c r="S37" i="20" s="1"/>
  <c r="S36" i="3"/>
  <c r="S36" i="20" s="1"/>
  <c r="T30" i="3"/>
  <c r="T30" i="20" s="1"/>
  <c r="S30" i="3"/>
  <c r="S30" i="20" s="1"/>
  <c r="S29" i="3"/>
  <c r="S29" i="20" s="1"/>
  <c r="T28" i="3"/>
  <c r="T28" i="20" s="1"/>
  <c r="S28" i="3"/>
  <c r="S28" i="20" s="1"/>
  <c r="S27" i="3"/>
  <c r="S27" i="20" s="1"/>
  <c r="T26" i="3"/>
  <c r="T26" i="20" s="1"/>
  <c r="S26" i="3"/>
  <c r="S26" i="20" s="1"/>
  <c r="S25" i="3"/>
  <c r="S25" i="20" s="1"/>
  <c r="S24" i="3"/>
  <c r="S24" i="20" s="1"/>
  <c r="S23" i="3"/>
  <c r="S23" i="20" s="1"/>
  <c r="S22" i="3"/>
  <c r="S22" i="20" s="1"/>
  <c r="T17" i="3"/>
  <c r="T17" i="20" s="1"/>
  <c r="S17" i="3"/>
  <c r="S17" i="20" s="1"/>
  <c r="T16" i="3"/>
  <c r="T16" i="20" s="1"/>
  <c r="S16" i="3"/>
  <c r="S16" i="20" s="1"/>
  <c r="T15" i="3"/>
  <c r="T15" i="20" s="1"/>
  <c r="S15" i="3"/>
  <c r="S15" i="20" s="1"/>
  <c r="S14" i="3"/>
  <c r="S14" i="20" s="1"/>
  <c r="S13" i="3"/>
  <c r="S13" i="20" s="1"/>
  <c r="S12" i="3"/>
  <c r="S12" i="20" s="1"/>
  <c r="U19" i="6" l="1"/>
  <c r="S61" i="5"/>
  <c r="U19" i="5"/>
  <c r="U69" i="20"/>
  <c r="T31" i="6"/>
  <c r="T12" i="3"/>
  <c r="T12" i="20" s="1"/>
  <c r="T52" i="3"/>
  <c r="T52" i="20" s="1"/>
  <c r="S61" i="4"/>
  <c r="U19" i="4"/>
  <c r="T13" i="3"/>
  <c r="T13" i="20" s="1"/>
  <c r="U32" i="4"/>
  <c r="S31" i="3"/>
  <c r="T31" i="4"/>
  <c r="S87" i="2" s="1"/>
  <c r="T22" i="3"/>
  <c r="T22" i="20" s="1"/>
  <c r="S215" i="2" s="1"/>
  <c r="S39" i="3"/>
  <c r="S39" i="20" s="1"/>
  <c r="S41" i="20" s="1"/>
  <c r="R229" i="2" s="1"/>
  <c r="T18" i="4"/>
  <c r="T61" i="4" s="1"/>
  <c r="S18" i="3"/>
  <c r="T68" i="20"/>
  <c r="C39" i="8"/>
  <c r="S61" i="6"/>
  <c r="S66" i="6" s="1"/>
  <c r="U67" i="6" s="1"/>
  <c r="R236" i="2"/>
  <c r="R234" i="2"/>
  <c r="R232" i="2"/>
  <c r="R224" i="2"/>
  <c r="R223" i="2"/>
  <c r="R222" i="2"/>
  <c r="R215" i="2"/>
  <c r="S212" i="2"/>
  <c r="R212" i="2"/>
  <c r="R208" i="2"/>
  <c r="R207" i="2"/>
  <c r="R206" i="2"/>
  <c r="R205" i="2"/>
  <c r="R204" i="2"/>
  <c r="R203" i="2"/>
  <c r="R202" i="2"/>
  <c r="R201" i="2"/>
  <c r="R200" i="2"/>
  <c r="R199" i="2"/>
  <c r="R198" i="2"/>
  <c r="R197" i="2"/>
  <c r="R195" i="2"/>
  <c r="S193" i="2"/>
  <c r="R193" i="2"/>
  <c r="R192" i="2"/>
  <c r="R191" i="2"/>
  <c r="R190" i="2"/>
  <c r="S189" i="2"/>
  <c r="R189" i="2"/>
  <c r="R188" i="2"/>
  <c r="S187" i="2"/>
  <c r="R187" i="2"/>
  <c r="S186" i="2"/>
  <c r="R186" i="2"/>
  <c r="S185" i="2"/>
  <c r="R185" i="2"/>
  <c r="S184" i="2"/>
  <c r="R184" i="2"/>
  <c r="S183" i="2"/>
  <c r="R183" i="2"/>
  <c r="S182" i="2"/>
  <c r="R182" i="2"/>
  <c r="S181" i="2"/>
  <c r="R181" i="2"/>
  <c r="S180" i="2"/>
  <c r="R180" i="2"/>
  <c r="S179" i="2"/>
  <c r="R179" i="2"/>
  <c r="R177" i="2"/>
  <c r="R176" i="2"/>
  <c r="R175" i="2"/>
  <c r="S174" i="2"/>
  <c r="R174" i="2"/>
  <c r="S173" i="2"/>
  <c r="R173" i="2"/>
  <c r="S172" i="2"/>
  <c r="R172" i="2"/>
  <c r="R171" i="2"/>
  <c r="R170" i="2"/>
  <c r="R169" i="2"/>
  <c r="R168" i="2"/>
  <c r="R167" i="2"/>
  <c r="R166" i="2"/>
  <c r="R165" i="2"/>
  <c r="R164" i="2"/>
  <c r="R163" i="2"/>
  <c r="R162" i="2"/>
  <c r="R161" i="2"/>
  <c r="R160" i="2"/>
  <c r="R156" i="2"/>
  <c r="R155" i="2"/>
  <c r="R154" i="2"/>
  <c r="S150" i="2"/>
  <c r="R150" i="2"/>
  <c r="R149" i="2"/>
  <c r="R148" i="2"/>
  <c r="S141" i="2"/>
  <c r="R141" i="2"/>
  <c r="S140" i="2"/>
  <c r="R140" i="2"/>
  <c r="S139" i="2"/>
  <c r="R139" i="2"/>
  <c r="S138" i="2"/>
  <c r="R138" i="2"/>
  <c r="S137" i="2"/>
  <c r="R137" i="2"/>
  <c r="S136" i="2"/>
  <c r="R136" i="2"/>
  <c r="S135" i="2"/>
  <c r="R135" i="2"/>
  <c r="S134" i="2"/>
  <c r="R134" i="2"/>
  <c r="S133" i="2"/>
  <c r="R133" i="2"/>
  <c r="S132" i="2"/>
  <c r="R132" i="2"/>
  <c r="S131" i="2"/>
  <c r="R131" i="2"/>
  <c r="R129" i="2"/>
  <c r="R128" i="2"/>
  <c r="R127" i="2"/>
  <c r="S126" i="2"/>
  <c r="R126" i="2"/>
  <c r="S125" i="2"/>
  <c r="R125" i="2"/>
  <c r="S124" i="2"/>
  <c r="R124" i="2"/>
  <c r="R123" i="2"/>
  <c r="R122" i="2"/>
  <c r="R121" i="2"/>
  <c r="R120" i="2"/>
  <c r="R119" i="2"/>
  <c r="R118" i="2"/>
  <c r="R117" i="2"/>
  <c r="R116" i="2"/>
  <c r="R115" i="2"/>
  <c r="R114" i="2"/>
  <c r="R113" i="2"/>
  <c r="R112" i="2"/>
  <c r="R108" i="2"/>
  <c r="R107" i="2"/>
  <c r="R106" i="2"/>
  <c r="S102" i="2"/>
  <c r="R102" i="2"/>
  <c r="R101" i="2"/>
  <c r="R100" i="2"/>
  <c r="S93" i="2"/>
  <c r="R93" i="2"/>
  <c r="S92" i="2"/>
  <c r="R92" i="2"/>
  <c r="R91" i="2"/>
  <c r="R90" i="2"/>
  <c r="R89" i="2"/>
  <c r="S88" i="2"/>
  <c r="R88" i="2"/>
  <c r="R87" i="2"/>
  <c r="R86" i="2"/>
  <c r="S85" i="2"/>
  <c r="R85" i="2"/>
  <c r="S84" i="2"/>
  <c r="R84" i="2"/>
  <c r="R83" i="2"/>
  <c r="S78" i="2"/>
  <c r="R78" i="2"/>
  <c r="S77" i="2"/>
  <c r="R77" i="2"/>
  <c r="S76" i="2"/>
  <c r="R76" i="2"/>
  <c r="S75" i="2"/>
  <c r="R75" i="2"/>
  <c r="S74" i="2"/>
  <c r="R74" i="2"/>
  <c r="S73" i="2"/>
  <c r="R73" i="2"/>
  <c r="S72" i="2"/>
  <c r="R72" i="2"/>
  <c r="S71" i="2"/>
  <c r="R71" i="2"/>
  <c r="S70" i="2"/>
  <c r="R70" i="2"/>
  <c r="S69" i="2"/>
  <c r="R69" i="2"/>
  <c r="S68" i="2"/>
  <c r="R68" i="2"/>
  <c r="S67" i="2"/>
  <c r="R67" i="2"/>
  <c r="S66" i="2"/>
  <c r="R66" i="2"/>
  <c r="S65" i="2"/>
  <c r="R65" i="2"/>
  <c r="S64" i="2"/>
  <c r="R64" i="2"/>
  <c r="S63" i="2"/>
  <c r="R63" i="2"/>
  <c r="S62" i="2"/>
  <c r="R62" i="2"/>
  <c r="S61" i="2"/>
  <c r="R61" i="2"/>
  <c r="S60" i="2"/>
  <c r="R60" i="2"/>
  <c r="S59" i="2"/>
  <c r="R59" i="2"/>
  <c r="S58" i="2"/>
  <c r="R58" i="2"/>
  <c r="S57" i="2"/>
  <c r="R57" i="2"/>
  <c r="S56" i="2"/>
  <c r="R56" i="2"/>
  <c r="S55" i="2"/>
  <c r="R55" i="2"/>
  <c r="R54" i="2"/>
  <c r="R53" i="2"/>
  <c r="S52" i="2"/>
  <c r="R52" i="2"/>
  <c r="S51" i="2"/>
  <c r="R51" i="2"/>
  <c r="S50" i="2"/>
  <c r="R50" i="2"/>
  <c r="S49" i="2"/>
  <c r="R49" i="2"/>
  <c r="S48" i="2"/>
  <c r="R48" i="2"/>
  <c r="S47" i="2"/>
  <c r="R47" i="2"/>
  <c r="S46" i="2"/>
  <c r="R46" i="2"/>
  <c r="S45" i="2"/>
  <c r="R45" i="2"/>
  <c r="S44" i="2"/>
  <c r="R44" i="2"/>
  <c r="S43" i="2"/>
  <c r="R43" i="2"/>
  <c r="S42" i="2"/>
  <c r="R42" i="2"/>
  <c r="S41" i="2"/>
  <c r="R41" i="2"/>
  <c r="S40" i="2"/>
  <c r="R40" i="2"/>
  <c r="S39" i="2"/>
  <c r="R39" i="2"/>
  <c r="S38" i="2"/>
  <c r="R38" i="2"/>
  <c r="S37" i="2"/>
  <c r="R37" i="2"/>
  <c r="R24" i="2"/>
  <c r="R23" i="2"/>
  <c r="R22" i="2"/>
  <c r="R19" i="2"/>
  <c r="R18" i="2"/>
  <c r="R17" i="2"/>
  <c r="S16" i="2"/>
  <c r="R16" i="2"/>
  <c r="R13" i="2"/>
  <c r="U19" i="3" l="1"/>
  <c r="R233" i="2"/>
  <c r="R235" i="2"/>
  <c r="R228" i="2"/>
  <c r="R230" i="2"/>
  <c r="S31" i="20"/>
  <c r="U32" i="3"/>
  <c r="R231" i="2"/>
  <c r="R213" i="2"/>
  <c r="S54" i="2"/>
  <c r="S19" i="2"/>
  <c r="S53" i="2"/>
  <c r="T31" i="3"/>
  <c r="T31" i="20" s="1"/>
  <c r="S213" i="2" s="1"/>
  <c r="S91" i="2"/>
  <c r="S86" i="2"/>
  <c r="T61" i="3"/>
  <c r="S35" i="2" s="1"/>
  <c r="S13" i="2"/>
  <c r="R21" i="2"/>
  <c r="R33" i="2"/>
  <c r="T18" i="3"/>
  <c r="S89" i="2"/>
  <c r="R14" i="2"/>
  <c r="S90" i="2"/>
  <c r="R15" i="2"/>
  <c r="R20" i="2"/>
  <c r="S83" i="2"/>
  <c r="S18" i="20"/>
  <c r="U19" i="20" s="1"/>
  <c r="S11" i="2"/>
  <c r="S32" i="2"/>
  <c r="S70" i="6"/>
  <c r="U71" i="6" s="1"/>
  <c r="S61" i="3"/>
  <c r="R214" i="2" l="1"/>
  <c r="U32" i="20"/>
  <c r="R218" i="2"/>
  <c r="S18" i="2"/>
  <c r="S218" i="2"/>
  <c r="S214" i="2"/>
  <c r="S17" i="2"/>
  <c r="S22" i="2"/>
  <c r="T18" i="20"/>
  <c r="S14" i="2"/>
  <c r="S33" i="2"/>
  <c r="S21" i="2"/>
  <c r="S15" i="2"/>
  <c r="S20" i="2"/>
  <c r="S31" i="2"/>
  <c r="T61" i="20"/>
  <c r="S12" i="2"/>
  <c r="R210" i="2"/>
  <c r="R217" i="2"/>
  <c r="R216" i="2"/>
  <c r="R211" i="2"/>
  <c r="S61" i="20"/>
  <c r="R34" i="2" s="1"/>
  <c r="R32" i="2"/>
  <c r="R11" i="2"/>
  <c r="R12" i="2"/>
  <c r="R35" i="2"/>
  <c r="R31" i="2"/>
  <c r="R196" i="2"/>
  <c r="R194" i="2"/>
  <c r="K18" i="4"/>
  <c r="S36" i="2" l="1"/>
  <c r="S34" i="2"/>
  <c r="S217" i="2"/>
  <c r="S211" i="2"/>
  <c r="S210" i="2"/>
  <c r="S216" i="2"/>
  <c r="R36" i="2"/>
  <c r="H13" i="19"/>
  <c r="G13" i="19"/>
  <c r="F13" i="19"/>
  <c r="E38" i="8"/>
  <c r="D38" i="8"/>
  <c r="D40" i="8" s="1"/>
  <c r="P52" i="3"/>
  <c r="O52" i="3"/>
  <c r="N52" i="3"/>
  <c r="P51" i="3"/>
  <c r="O51" i="3"/>
  <c r="N51" i="3"/>
  <c r="P38" i="3"/>
  <c r="O38" i="3"/>
  <c r="N38" i="3"/>
  <c r="P29" i="3"/>
  <c r="O29" i="3"/>
  <c r="N29" i="3"/>
  <c r="P28" i="3"/>
  <c r="O28" i="3"/>
  <c r="N28" i="3"/>
  <c r="P27" i="3"/>
  <c r="O27" i="3"/>
  <c r="N27" i="3"/>
  <c r="P25" i="3"/>
  <c r="O25" i="3"/>
  <c r="N25" i="3"/>
  <c r="P24" i="3"/>
  <c r="O24" i="3"/>
  <c r="N24" i="3"/>
  <c r="P23" i="3"/>
  <c r="O23" i="3"/>
  <c r="N23" i="3"/>
  <c r="P22" i="3"/>
  <c r="O22" i="3"/>
  <c r="N22" i="3"/>
  <c r="P16" i="3"/>
  <c r="P15" i="3"/>
  <c r="P14" i="3"/>
  <c r="P13" i="3"/>
  <c r="P12" i="3"/>
  <c r="O16" i="3"/>
  <c r="O15" i="3"/>
  <c r="O14" i="3"/>
  <c r="O13" i="3"/>
  <c r="O12" i="3"/>
  <c r="N16" i="3"/>
  <c r="N15" i="3"/>
  <c r="N14" i="3"/>
  <c r="N13" i="3"/>
  <c r="N12" i="3"/>
  <c r="P39" i="4"/>
  <c r="O39" i="4"/>
  <c r="O41" i="4" s="1"/>
  <c r="N39" i="4"/>
  <c r="N41" i="4" s="1"/>
  <c r="P31" i="4"/>
  <c r="O31" i="4"/>
  <c r="N31" i="4"/>
  <c r="O18" i="4"/>
  <c r="N18" i="4"/>
  <c r="P18" i="4"/>
  <c r="N61" i="4" l="1"/>
  <c r="P41" i="4"/>
  <c r="O61" i="4"/>
  <c r="P61" i="4"/>
  <c r="G14" i="19"/>
  <c r="H14" i="19"/>
  <c r="D33" i="9" l="1"/>
  <c r="D33" i="8" s="1"/>
  <c r="D15" i="9"/>
  <c r="D12" i="9"/>
  <c r="D81" i="9"/>
  <c r="F15" i="9"/>
  <c r="F12" i="9"/>
  <c r="F33" i="9"/>
  <c r="F33" i="8" s="1"/>
  <c r="E15" i="9"/>
  <c r="E12" i="9"/>
  <c r="E33" i="9"/>
  <c r="E33" i="8" s="1"/>
  <c r="F81" i="9" l="1"/>
  <c r="E81" i="9"/>
  <c r="R31" i="4"/>
  <c r="S32" i="4" s="1"/>
  <c r="T614" i="2" l="1"/>
  <c r="S614" i="2"/>
  <c r="T583" i="2"/>
  <c r="S583" i="2"/>
  <c r="T552" i="2"/>
  <c r="S552" i="2"/>
  <c r="T517" i="2"/>
  <c r="S517" i="2"/>
  <c r="F108" i="14" l="1"/>
  <c r="E108" i="14"/>
  <c r="F108" i="13"/>
  <c r="E108" i="13"/>
  <c r="F108" i="12"/>
  <c r="E108" i="12"/>
  <c r="I107" i="11"/>
  <c r="H107" i="11"/>
  <c r="G107" i="11"/>
  <c r="F107" i="11"/>
  <c r="E107" i="11"/>
  <c r="I106" i="11"/>
  <c r="H106" i="11"/>
  <c r="G106" i="11"/>
  <c r="F106" i="11"/>
  <c r="E106" i="11"/>
  <c r="H105" i="11"/>
  <c r="G105" i="11"/>
  <c r="F105" i="11"/>
  <c r="E105" i="11"/>
  <c r="I104" i="11"/>
  <c r="G104" i="11"/>
  <c r="F104" i="11"/>
  <c r="E104" i="11"/>
  <c r="I103" i="11"/>
  <c r="H103" i="11"/>
  <c r="F103" i="11"/>
  <c r="E103" i="11"/>
  <c r="E108" i="11" l="1"/>
  <c r="F108" i="11"/>
  <c r="F101" i="14"/>
  <c r="E100" i="14"/>
  <c r="F101" i="13"/>
  <c r="E100" i="13"/>
  <c r="F101" i="12"/>
  <c r="E100" i="12"/>
  <c r="E9" i="12" l="1"/>
  <c r="G22" i="12"/>
  <c r="G17" i="12"/>
  <c r="G28" i="12" l="1"/>
  <c r="F10" i="14"/>
  <c r="E9" i="14"/>
  <c r="F10" i="13"/>
  <c r="E9" i="13"/>
  <c r="F79" i="12"/>
  <c r="E78" i="12"/>
  <c r="F10" i="12" l="1"/>
  <c r="A3" i="20" l="1"/>
  <c r="A3" i="6"/>
  <c r="A3" i="5"/>
  <c r="A3" i="4"/>
  <c r="A3" i="3"/>
  <c r="A3" i="15" s="1"/>
  <c r="R123" i="15" l="1"/>
  <c r="R124" i="15" s="1"/>
  <c r="Q123" i="15"/>
  <c r="Q124" i="15" s="1"/>
  <c r="P123" i="15"/>
  <c r="P124" i="15" s="1"/>
  <c r="O123" i="15"/>
  <c r="O124" i="15" s="1"/>
  <c r="N123" i="15"/>
  <c r="N124" i="15" s="1"/>
  <c r="M123" i="15"/>
  <c r="M124" i="15" s="1"/>
  <c r="L123" i="15"/>
  <c r="L124" i="15" s="1"/>
  <c r="K123" i="15"/>
  <c r="K124" i="15" s="1"/>
  <c r="J123" i="15"/>
  <c r="J124" i="15" s="1"/>
  <c r="I123" i="15"/>
  <c r="I124" i="15" s="1"/>
  <c r="H123" i="15"/>
  <c r="H124" i="15" s="1"/>
  <c r="G123" i="15"/>
  <c r="G124" i="15" s="1"/>
  <c r="C123" i="15"/>
  <c r="C124" i="15" s="1"/>
  <c r="E72" i="15"/>
  <c r="E71" i="15"/>
  <c r="E70" i="15"/>
  <c r="E69" i="15"/>
  <c r="R62" i="15"/>
  <c r="R63" i="15" s="1"/>
  <c r="Q62" i="15"/>
  <c r="Q63" i="15" s="1"/>
  <c r="P62" i="15"/>
  <c r="P63" i="15" s="1"/>
  <c r="O62" i="15"/>
  <c r="O63" i="15" s="1"/>
  <c r="N62" i="15"/>
  <c r="N63" i="15" s="1"/>
  <c r="M62" i="15"/>
  <c r="M63" i="15" s="1"/>
  <c r="L62" i="15"/>
  <c r="L63" i="15" s="1"/>
  <c r="K62" i="15"/>
  <c r="K63" i="15" s="1"/>
  <c r="J62" i="15"/>
  <c r="J63" i="15" s="1"/>
  <c r="I62" i="15"/>
  <c r="I63" i="15" s="1"/>
  <c r="H62" i="15"/>
  <c r="H63" i="15" s="1"/>
  <c r="F62" i="15"/>
  <c r="F63" i="15" s="1"/>
  <c r="E62" i="15"/>
  <c r="E63" i="15" s="1"/>
  <c r="D62" i="15"/>
  <c r="D63" i="15" s="1"/>
  <c r="C62" i="15"/>
  <c r="C63" i="15" s="1"/>
  <c r="F18" i="5"/>
  <c r="G18" i="5"/>
  <c r="H18" i="5"/>
  <c r="I18" i="5"/>
  <c r="J18" i="5"/>
  <c r="E123" i="15" l="1"/>
  <c r="E124" i="15" s="1"/>
  <c r="L38" i="21"/>
  <c r="K38" i="21"/>
  <c r="J38" i="21"/>
  <c r="I38" i="21"/>
  <c r="H38" i="21"/>
  <c r="G38" i="21"/>
  <c r="F38" i="21"/>
  <c r="E38" i="21"/>
  <c r="D38" i="21"/>
  <c r="C38" i="21"/>
  <c r="R324" i="2" l="1"/>
  <c r="S324" i="2"/>
  <c r="T324" i="2"/>
  <c r="R325" i="2"/>
  <c r="S325" i="2"/>
  <c r="T325" i="2"/>
  <c r="Q325" i="2"/>
  <c r="Q324" i="2"/>
  <c r="R322" i="2"/>
  <c r="S322" i="2"/>
  <c r="T322" i="2"/>
  <c r="R323" i="2"/>
  <c r="S323" i="2"/>
  <c r="T323" i="2"/>
  <c r="Q323" i="2"/>
  <c r="Q322" i="2"/>
  <c r="R320" i="2"/>
  <c r="S320" i="2"/>
  <c r="T320" i="2"/>
  <c r="R321" i="2"/>
  <c r="S321" i="2"/>
  <c r="T321" i="2"/>
  <c r="Q321" i="2"/>
  <c r="Q320" i="2"/>
  <c r="R318" i="2"/>
  <c r="S318" i="2"/>
  <c r="T318" i="2"/>
  <c r="R319" i="2"/>
  <c r="S319" i="2"/>
  <c r="T319" i="2"/>
  <c r="Q319" i="2"/>
  <c r="Q318" i="2"/>
  <c r="E80" i="12" l="1"/>
  <c r="E86" i="12" s="1"/>
  <c r="G227" i="2" l="1"/>
  <c r="F224" i="2"/>
  <c r="G224" i="2"/>
  <c r="H224" i="2"/>
  <c r="I224" i="2"/>
  <c r="J224" i="2"/>
  <c r="K224" i="2"/>
  <c r="M224" i="2"/>
  <c r="N224" i="2"/>
  <c r="O224" i="2"/>
  <c r="Q224" i="2"/>
  <c r="E224" i="2"/>
  <c r="Q411" i="2" l="1"/>
  <c r="Q626" i="2" l="1"/>
  <c r="Q620" i="2"/>
  <c r="Q618" i="2"/>
  <c r="Q617" i="2"/>
  <c r="Q616" i="2"/>
  <c r="Q612" i="2"/>
  <c r="Q611" i="2"/>
  <c r="Q610" i="2"/>
  <c r="Q606" i="2"/>
  <c r="Q605" i="2"/>
  <c r="Q604" i="2"/>
  <c r="Q595" i="2"/>
  <c r="Q589" i="2"/>
  <c r="Q587" i="2"/>
  <c r="Q586" i="2"/>
  <c r="Q585" i="2"/>
  <c r="Q581" i="2"/>
  <c r="Q580" i="2"/>
  <c r="Q579" i="2"/>
  <c r="Q577" i="2"/>
  <c r="Q564" i="2"/>
  <c r="Q558" i="2"/>
  <c r="Q556" i="2"/>
  <c r="Q555" i="2"/>
  <c r="Q554" i="2"/>
  <c r="Q546" i="2"/>
  <c r="Q523" i="2"/>
  <c r="Q521" i="2"/>
  <c r="Q520" i="2"/>
  <c r="Q519" i="2"/>
  <c r="Q470" i="2" l="1"/>
  <c r="Q464" i="2"/>
  <c r="Q449" i="2"/>
  <c r="Q448" i="2"/>
  <c r="Q405" i="2"/>
  <c r="Q389" i="2"/>
  <c r="Q390" i="2"/>
  <c r="Q202" i="2"/>
  <c r="Q201" i="2"/>
  <c r="Q200" i="2"/>
  <c r="N200" i="2"/>
  <c r="O200" i="2"/>
  <c r="N201" i="2"/>
  <c r="O201" i="2"/>
  <c r="N202" i="2"/>
  <c r="O202" i="2"/>
  <c r="M202" i="2"/>
  <c r="M201" i="2"/>
  <c r="M200" i="2"/>
  <c r="F200" i="2"/>
  <c r="G200" i="2"/>
  <c r="H200" i="2"/>
  <c r="I200" i="2"/>
  <c r="J200" i="2"/>
  <c r="K200" i="2"/>
  <c r="F201" i="2"/>
  <c r="G201" i="2"/>
  <c r="H201" i="2"/>
  <c r="I201" i="2"/>
  <c r="J201" i="2"/>
  <c r="K201" i="2"/>
  <c r="F202" i="2"/>
  <c r="G202" i="2"/>
  <c r="H202" i="2"/>
  <c r="I202" i="2"/>
  <c r="J202" i="2"/>
  <c r="K202" i="2"/>
  <c r="E202" i="2"/>
  <c r="E201" i="2"/>
  <c r="E200" i="2"/>
  <c r="E181" i="2" l="1"/>
  <c r="E171" i="2"/>
  <c r="E167" i="2"/>
  <c r="Q165" i="2"/>
  <c r="Q164" i="2"/>
  <c r="Q163" i="2"/>
  <c r="N163" i="2"/>
  <c r="O163" i="2"/>
  <c r="N164" i="2"/>
  <c r="O164" i="2"/>
  <c r="N165" i="2"/>
  <c r="O165" i="2"/>
  <c r="M165" i="2"/>
  <c r="M164" i="2"/>
  <c r="M163" i="2"/>
  <c r="K163" i="2"/>
  <c r="K164" i="2"/>
  <c r="K165" i="2"/>
  <c r="J163" i="2"/>
  <c r="J164" i="2"/>
  <c r="J165" i="2"/>
  <c r="F163" i="2"/>
  <c r="G163" i="2"/>
  <c r="H163" i="2"/>
  <c r="I163" i="2"/>
  <c r="F164" i="2"/>
  <c r="G164" i="2"/>
  <c r="H164" i="2"/>
  <c r="I164" i="2"/>
  <c r="F165" i="2"/>
  <c r="G165" i="2"/>
  <c r="H165" i="2"/>
  <c r="I165" i="2"/>
  <c r="E165" i="2"/>
  <c r="E164" i="2"/>
  <c r="E163" i="2"/>
  <c r="E162" i="2"/>
  <c r="E133" i="2"/>
  <c r="E132" i="2"/>
  <c r="E131" i="2"/>
  <c r="Q128" i="2"/>
  <c r="E119" i="2"/>
  <c r="M47" i="6" l="1"/>
  <c r="K92" i="2"/>
  <c r="K93" i="2"/>
  <c r="J92" i="2"/>
  <c r="J93" i="2"/>
  <c r="E85" i="2" l="1"/>
  <c r="G65" i="3"/>
  <c r="F227" i="2" s="1"/>
  <c r="F65" i="3" l="1"/>
  <c r="E25" i="2" s="1"/>
  <c r="E26" i="2"/>
  <c r="E227" i="2" l="1"/>
  <c r="E27" i="2"/>
  <c r="E30" i="19"/>
  <c r="D157" i="14"/>
  <c r="J157" i="14" s="1"/>
  <c r="D156" i="14"/>
  <c r="J156" i="14" s="1"/>
  <c r="D155" i="14"/>
  <c r="D154" i="14"/>
  <c r="D152" i="14"/>
  <c r="G152" i="14"/>
  <c r="G158" i="14" s="1"/>
  <c r="J151" i="14"/>
  <c r="J150" i="14"/>
  <c r="J149" i="14"/>
  <c r="I152" i="14"/>
  <c r="I158" i="14" s="1"/>
  <c r="H152" i="14"/>
  <c r="H158" i="14" s="1"/>
  <c r="F152" i="14"/>
  <c r="F158" i="14" s="1"/>
  <c r="E152" i="14"/>
  <c r="E158" i="14" s="1"/>
  <c r="D155" i="13"/>
  <c r="D157" i="13"/>
  <c r="J157" i="13" s="1"/>
  <c r="D156" i="13"/>
  <c r="J156" i="13" s="1"/>
  <c r="D154" i="13"/>
  <c r="J151" i="13"/>
  <c r="J150" i="13"/>
  <c r="J149" i="13"/>
  <c r="J140" i="13"/>
  <c r="H152" i="13"/>
  <c r="H158" i="13" s="1"/>
  <c r="E152" i="13"/>
  <c r="E158" i="13" s="1"/>
  <c r="I152" i="13"/>
  <c r="I158" i="13" s="1"/>
  <c r="G152" i="13"/>
  <c r="G158" i="13" s="1"/>
  <c r="F152" i="13"/>
  <c r="F158" i="13" s="1"/>
  <c r="D152" i="13"/>
  <c r="D141" i="13"/>
  <c r="D152" i="12"/>
  <c r="D141" i="12"/>
  <c r="D157" i="12"/>
  <c r="J157" i="12" s="1"/>
  <c r="D156" i="12"/>
  <c r="J156" i="12" s="1"/>
  <c r="D155" i="12"/>
  <c r="D154" i="12"/>
  <c r="I152" i="12"/>
  <c r="I158" i="12" s="1"/>
  <c r="H152" i="12"/>
  <c r="H158" i="12" s="1"/>
  <c r="G152" i="12"/>
  <c r="G158" i="12" s="1"/>
  <c r="F152" i="12"/>
  <c r="F158" i="12" s="1"/>
  <c r="E152" i="12"/>
  <c r="E158" i="12" s="1"/>
  <c r="F141" i="12"/>
  <c r="E141" i="12"/>
  <c r="J151" i="12"/>
  <c r="J150" i="12"/>
  <c r="J149" i="12"/>
  <c r="J152" i="12" s="1"/>
  <c r="J140" i="12"/>
  <c r="J139" i="12"/>
  <c r="J138" i="12"/>
  <c r="J140" i="14"/>
  <c r="J139" i="14"/>
  <c r="J138" i="14"/>
  <c r="J152" i="13" l="1"/>
  <c r="J158" i="13" s="1"/>
  <c r="Q423" i="2"/>
  <c r="D158" i="13"/>
  <c r="D158" i="12"/>
  <c r="D158" i="14"/>
  <c r="J152" i="14"/>
  <c r="J158" i="14" s="1"/>
  <c r="Q482" i="2"/>
  <c r="J158" i="12"/>
  <c r="Q358" i="2"/>
  <c r="J141" i="12"/>
  <c r="E165" i="12"/>
  <c r="D102" i="12"/>
  <c r="D130" i="12"/>
  <c r="D49" i="11"/>
  <c r="I91" i="12"/>
  <c r="E102" i="12"/>
  <c r="F72" i="8"/>
  <c r="E72" i="8"/>
  <c r="D72" i="8"/>
  <c r="C72" i="8"/>
  <c r="C73" i="9"/>
  <c r="Q529" i="2"/>
  <c r="Q567" i="2" l="1"/>
  <c r="Q329" i="2"/>
  <c r="Q627" i="2"/>
  <c r="Q625" i="2"/>
  <c r="Q596" i="2"/>
  <c r="Q594" i="2"/>
  <c r="Q563" i="2"/>
  <c r="Q565" i="2"/>
  <c r="E147" i="12"/>
  <c r="R68" i="20" l="1"/>
  <c r="P68" i="20"/>
  <c r="O68" i="20"/>
  <c r="N68" i="20"/>
  <c r="O69" i="20" s="1"/>
  <c r="L68" i="20"/>
  <c r="K68" i="20"/>
  <c r="J68" i="20"/>
  <c r="I68" i="20"/>
  <c r="I69" i="20" s="1"/>
  <c r="H68" i="20"/>
  <c r="G68" i="20"/>
  <c r="F68" i="20"/>
  <c r="G69" i="20" s="1"/>
  <c r="R64" i="20"/>
  <c r="P64" i="20"/>
  <c r="O64" i="20"/>
  <c r="N64" i="20"/>
  <c r="H65" i="20"/>
  <c r="G65" i="20"/>
  <c r="F65" i="20"/>
  <c r="L64" i="20"/>
  <c r="K64" i="20"/>
  <c r="J64" i="20"/>
  <c r="I64" i="20"/>
  <c r="H64" i="20"/>
  <c r="G64" i="20"/>
  <c r="F64" i="20"/>
  <c r="G65" i="5"/>
  <c r="G225" i="2" l="1"/>
  <c r="G226" i="2"/>
  <c r="K69" i="20"/>
  <c r="P69" i="20"/>
  <c r="H69" i="20"/>
  <c r="R69" i="20"/>
  <c r="S69" i="20"/>
  <c r="N69" i="20"/>
  <c r="O223" i="2"/>
  <c r="O222" i="2"/>
  <c r="M222" i="2"/>
  <c r="M223" i="2"/>
  <c r="N223" i="2"/>
  <c r="N222" i="2"/>
  <c r="K222" i="2"/>
  <c r="K223" i="2"/>
  <c r="L69" i="20"/>
  <c r="J223" i="2"/>
  <c r="J222" i="2"/>
  <c r="Q223" i="2"/>
  <c r="Q222" i="2"/>
  <c r="J69" i="20"/>
  <c r="I223" i="2"/>
  <c r="I222" i="2"/>
  <c r="E143" i="2"/>
  <c r="E223" i="2"/>
  <c r="E222" i="2"/>
  <c r="F226" i="2"/>
  <c r="F225" i="2"/>
  <c r="F222" i="2"/>
  <c r="F223" i="2"/>
  <c r="E226" i="2"/>
  <c r="E225" i="2"/>
  <c r="G223" i="2"/>
  <c r="G222" i="2"/>
  <c r="H223" i="2"/>
  <c r="H222" i="2"/>
  <c r="F65" i="5"/>
  <c r="G65" i="4"/>
  <c r="M13" i="6"/>
  <c r="T565" i="2"/>
  <c r="S565" i="2"/>
  <c r="R565" i="2"/>
  <c r="T563" i="2"/>
  <c r="S563" i="2"/>
  <c r="R563" i="2"/>
  <c r="T596" i="2"/>
  <c r="S596" i="2"/>
  <c r="R596" i="2"/>
  <c r="T594" i="2"/>
  <c r="S594" i="2"/>
  <c r="R594" i="2"/>
  <c r="T587" i="2"/>
  <c r="S587" i="2"/>
  <c r="R587" i="2"/>
  <c r="T585" i="2"/>
  <c r="S585" i="2"/>
  <c r="R585" i="2"/>
  <c r="T581" i="2"/>
  <c r="S581" i="2"/>
  <c r="R581" i="2"/>
  <c r="T579" i="2"/>
  <c r="S579" i="2"/>
  <c r="R579" i="2"/>
  <c r="T627" i="2"/>
  <c r="S627" i="2"/>
  <c r="R627" i="2"/>
  <c r="T625" i="2"/>
  <c r="S625" i="2"/>
  <c r="R625" i="2"/>
  <c r="T618" i="2"/>
  <c r="S618" i="2"/>
  <c r="R618" i="2"/>
  <c r="T616" i="2"/>
  <c r="S616" i="2"/>
  <c r="R616" i="2"/>
  <c r="T612" i="2"/>
  <c r="S612" i="2"/>
  <c r="R612" i="2"/>
  <c r="T610" i="2"/>
  <c r="S610" i="2"/>
  <c r="R610" i="2"/>
  <c r="T606" i="2"/>
  <c r="S606" i="2"/>
  <c r="R606" i="2"/>
  <c r="T604" i="2"/>
  <c r="S604" i="2"/>
  <c r="R604" i="2"/>
  <c r="E144" i="2" l="1"/>
  <c r="E142" i="2"/>
  <c r="E95" i="2"/>
  <c r="F65" i="4"/>
  <c r="E96" i="2" l="1"/>
  <c r="E94" i="2"/>
  <c r="F73" i="17"/>
  <c r="F78" i="17" s="1"/>
  <c r="E73" i="17"/>
  <c r="E78" i="17" s="1"/>
  <c r="F73" i="10"/>
  <c r="F78" i="10" s="1"/>
  <c r="E73" i="10"/>
  <c r="E78" i="10" s="1"/>
  <c r="F73" i="9"/>
  <c r="F78" i="9" s="1"/>
  <c r="E73" i="9"/>
  <c r="E78" i="9" s="1"/>
  <c r="F71" i="8"/>
  <c r="E71" i="8"/>
  <c r="F70" i="8"/>
  <c r="E70" i="8"/>
  <c r="F69" i="8"/>
  <c r="E69" i="8"/>
  <c r="F76" i="8"/>
  <c r="E76" i="8"/>
  <c r="C26" i="19"/>
  <c r="C8" i="19"/>
  <c r="S602" i="2" l="1"/>
  <c r="T602" i="2"/>
  <c r="S571" i="2"/>
  <c r="T571" i="2"/>
  <c r="S540" i="2"/>
  <c r="T540" i="2"/>
  <c r="F73" i="8"/>
  <c r="E73" i="8"/>
  <c r="E78" i="8"/>
  <c r="F78" i="8"/>
  <c r="D73" i="17"/>
  <c r="D73" i="10"/>
  <c r="C73" i="10"/>
  <c r="D73" i="9"/>
  <c r="D76" i="8"/>
  <c r="D71" i="8"/>
  <c r="C71" i="8"/>
  <c r="D70" i="8"/>
  <c r="C70" i="8"/>
  <c r="D69" i="8"/>
  <c r="C69" i="8"/>
  <c r="T505" i="2" l="1"/>
  <c r="S505" i="2"/>
  <c r="Q629" i="2"/>
  <c r="Q453" i="2"/>
  <c r="Q598" i="2"/>
  <c r="Q394" i="2"/>
  <c r="D73" i="8"/>
  <c r="R255" i="2" s="1"/>
  <c r="R69" i="3"/>
  <c r="Q331" i="2"/>
  <c r="S255" i="2"/>
  <c r="T255" i="2"/>
  <c r="S256" i="2"/>
  <c r="T256" i="2"/>
  <c r="R257" i="2"/>
  <c r="S257" i="2"/>
  <c r="T257" i="2"/>
  <c r="Q257" i="2"/>
  <c r="R329" i="2"/>
  <c r="S329" i="2"/>
  <c r="T329" i="2"/>
  <c r="R330" i="2"/>
  <c r="S330" i="2"/>
  <c r="T330" i="2"/>
  <c r="R331" i="2"/>
  <c r="S331" i="2"/>
  <c r="T331" i="2"/>
  <c r="S394" i="2"/>
  <c r="T394" i="2"/>
  <c r="S395" i="2"/>
  <c r="T395" i="2"/>
  <c r="S396" i="2"/>
  <c r="T396" i="2"/>
  <c r="Q395" i="2"/>
  <c r="Q396" i="2"/>
  <c r="R396" i="2"/>
  <c r="R395" i="2"/>
  <c r="R394" i="2"/>
  <c r="R453" i="2"/>
  <c r="S453" i="2"/>
  <c r="T453" i="2"/>
  <c r="R454" i="2"/>
  <c r="S454" i="2"/>
  <c r="T454" i="2"/>
  <c r="R455" i="2"/>
  <c r="S455" i="2"/>
  <c r="T455" i="2"/>
  <c r="Q455" i="2"/>
  <c r="Q454" i="2"/>
  <c r="R374" i="2"/>
  <c r="S374" i="2"/>
  <c r="T374" i="2"/>
  <c r="R375" i="2"/>
  <c r="S375" i="2"/>
  <c r="T375" i="2"/>
  <c r="R439" i="2"/>
  <c r="S439" i="2"/>
  <c r="T439" i="2"/>
  <c r="R440" i="2"/>
  <c r="S440" i="2"/>
  <c r="T440" i="2"/>
  <c r="R498" i="2"/>
  <c r="S498" i="2"/>
  <c r="T498" i="2"/>
  <c r="R499" i="2"/>
  <c r="S499" i="2"/>
  <c r="T499" i="2"/>
  <c r="E94" i="8"/>
  <c r="S300" i="2" s="1"/>
  <c r="F94" i="8"/>
  <c r="T300" i="2" s="1"/>
  <c r="R448" i="2"/>
  <c r="S448" i="2"/>
  <c r="T448" i="2"/>
  <c r="R449" i="2"/>
  <c r="S449" i="2"/>
  <c r="T449" i="2"/>
  <c r="R389" i="2"/>
  <c r="S389" i="2"/>
  <c r="T389" i="2"/>
  <c r="R390" i="2"/>
  <c r="S390" i="2"/>
  <c r="T390" i="2"/>
  <c r="D94" i="8"/>
  <c r="R300" i="2" s="1"/>
  <c r="R18" i="6"/>
  <c r="S19" i="6" s="1"/>
  <c r="T301" i="2" l="1"/>
  <c r="R256" i="2"/>
  <c r="R301" i="2"/>
  <c r="S301" i="2"/>
  <c r="Q133" i="2" l="1"/>
  <c r="Q136" i="2"/>
  <c r="Q140" i="2"/>
  <c r="Q141" i="2"/>
  <c r="Q150" i="2"/>
  <c r="Q156" i="2"/>
  <c r="Q160" i="2"/>
  <c r="Q161" i="2"/>
  <c r="Q162" i="2"/>
  <c r="Q167" i="2"/>
  <c r="Q171" i="2"/>
  <c r="Q172" i="2"/>
  <c r="Q173" i="2"/>
  <c r="Q174" i="2"/>
  <c r="Q175" i="2"/>
  <c r="Q176" i="2"/>
  <c r="Q177" i="2"/>
  <c r="Q179" i="2"/>
  <c r="Q180" i="2"/>
  <c r="Q181" i="2"/>
  <c r="Q184" i="2"/>
  <c r="Q186" i="2"/>
  <c r="Q193" i="2"/>
  <c r="Q197" i="2"/>
  <c r="Q198" i="2"/>
  <c r="Q199" i="2"/>
  <c r="Q204" i="2"/>
  <c r="Q208" i="2"/>
  <c r="Q85" i="2"/>
  <c r="Q88" i="2"/>
  <c r="Q92" i="2"/>
  <c r="Q93" i="2"/>
  <c r="Q102" i="2"/>
  <c r="Q108" i="2"/>
  <c r="Q119" i="2"/>
  <c r="Q123" i="2"/>
  <c r="Q124" i="2"/>
  <c r="Q125" i="2"/>
  <c r="Q126" i="2"/>
  <c r="Q24" i="2"/>
  <c r="Q23" i="2"/>
  <c r="M26" i="6" l="1"/>
  <c r="I164" i="11" l="1"/>
  <c r="H163" i="11"/>
  <c r="G162" i="11"/>
  <c r="R68" i="6" l="1"/>
  <c r="R39" i="6"/>
  <c r="R31" i="6"/>
  <c r="S32" i="6" s="1"/>
  <c r="R68" i="5"/>
  <c r="R64" i="5"/>
  <c r="R39" i="5"/>
  <c r="R31" i="5"/>
  <c r="S32" i="5" s="1"/>
  <c r="R18" i="5"/>
  <c r="S19" i="5" s="1"/>
  <c r="R60" i="3"/>
  <c r="R60" i="20" s="1"/>
  <c r="R52" i="3"/>
  <c r="R52" i="20" s="1"/>
  <c r="R51" i="3"/>
  <c r="R51" i="20" s="1"/>
  <c r="R50" i="3"/>
  <c r="R50" i="20" s="1"/>
  <c r="R47" i="3"/>
  <c r="R47" i="20" s="1"/>
  <c r="R38" i="3"/>
  <c r="R38" i="20" s="1"/>
  <c r="R37" i="3"/>
  <c r="R37" i="20" s="1"/>
  <c r="R36" i="3"/>
  <c r="R36" i="20" s="1"/>
  <c r="R30" i="3"/>
  <c r="R29" i="3"/>
  <c r="R28" i="3"/>
  <c r="R27" i="3"/>
  <c r="R26" i="3"/>
  <c r="R25" i="3"/>
  <c r="R24" i="3"/>
  <c r="R23" i="3"/>
  <c r="R22" i="3"/>
  <c r="R17" i="3"/>
  <c r="R16" i="3"/>
  <c r="R15" i="3"/>
  <c r="R14" i="3"/>
  <c r="R13" i="3"/>
  <c r="R13" i="20" s="1"/>
  <c r="R12" i="3"/>
  <c r="R68" i="4"/>
  <c r="R64" i="4"/>
  <c r="R39" i="4"/>
  <c r="R18" i="4"/>
  <c r="S19" i="4" s="1"/>
  <c r="D13" i="19"/>
  <c r="J13" i="19" s="1"/>
  <c r="D143" i="14"/>
  <c r="D132" i="14"/>
  <c r="D121" i="14"/>
  <c r="D93" i="14"/>
  <c r="D143" i="13"/>
  <c r="D132" i="13"/>
  <c r="D121" i="13"/>
  <c r="D93" i="13"/>
  <c r="D66" i="13"/>
  <c r="D59" i="13"/>
  <c r="D52" i="13"/>
  <c r="D31" i="13"/>
  <c r="D143" i="12"/>
  <c r="D132" i="12"/>
  <c r="D121" i="12"/>
  <c r="D93" i="12"/>
  <c r="D66" i="12"/>
  <c r="H66" i="12" s="1"/>
  <c r="D59" i="12"/>
  <c r="H59" i="12" s="1"/>
  <c r="D52" i="12"/>
  <c r="D31" i="12"/>
  <c r="C89" i="10"/>
  <c r="C85" i="10"/>
  <c r="C83" i="10"/>
  <c r="C89" i="17"/>
  <c r="C85" i="17"/>
  <c r="C83" i="17"/>
  <c r="C89" i="9"/>
  <c r="M68" i="3"/>
  <c r="M60" i="6"/>
  <c r="M30" i="6"/>
  <c r="M29" i="6"/>
  <c r="M31" i="6" s="1"/>
  <c r="M17" i="6"/>
  <c r="M16" i="6"/>
  <c r="M15" i="6"/>
  <c r="M14" i="6"/>
  <c r="M12" i="6"/>
  <c r="M60" i="5"/>
  <c r="M52" i="5"/>
  <c r="M51" i="5"/>
  <c r="M50" i="5"/>
  <c r="M47" i="5"/>
  <c r="M28" i="5"/>
  <c r="M17" i="5"/>
  <c r="M16" i="5"/>
  <c r="M15" i="5"/>
  <c r="M14" i="5"/>
  <c r="M13" i="5"/>
  <c r="L141" i="2" s="1"/>
  <c r="M12" i="5"/>
  <c r="M60" i="4"/>
  <c r="M52" i="4"/>
  <c r="M51" i="4"/>
  <c r="M50" i="4"/>
  <c r="M47" i="4"/>
  <c r="M28" i="4"/>
  <c r="M27" i="4"/>
  <c r="M27" i="3" s="1"/>
  <c r="M26" i="4"/>
  <c r="M26" i="3" s="1"/>
  <c r="M25" i="4"/>
  <c r="M25" i="3" s="1"/>
  <c r="M24" i="4"/>
  <c r="M24" i="3" s="1"/>
  <c r="M23" i="4"/>
  <c r="M23" i="3" s="1"/>
  <c r="M22" i="4"/>
  <c r="M17" i="4"/>
  <c r="M16" i="4"/>
  <c r="M15" i="4"/>
  <c r="M14" i="4"/>
  <c r="M13" i="4"/>
  <c r="M12" i="4"/>
  <c r="L85" i="2" s="1"/>
  <c r="T68" i="4" l="1"/>
  <c r="S69" i="4"/>
  <c r="C76" i="9"/>
  <c r="M60" i="3"/>
  <c r="M60" i="20" s="1"/>
  <c r="T68" i="5"/>
  <c r="S69" i="5"/>
  <c r="C76" i="10"/>
  <c r="L133" i="2"/>
  <c r="M17" i="3"/>
  <c r="L172" i="2"/>
  <c r="L173" i="2"/>
  <c r="L174" i="2"/>
  <c r="T68" i="6"/>
  <c r="C76" i="17"/>
  <c r="S69" i="6"/>
  <c r="M18" i="4"/>
  <c r="L50" i="2"/>
  <c r="M17" i="20"/>
  <c r="L51" i="2" s="1"/>
  <c r="Q77" i="2"/>
  <c r="R30" i="20"/>
  <c r="Q78" i="2" s="1"/>
  <c r="Q50" i="2"/>
  <c r="R17" i="20"/>
  <c r="Q51" i="2" s="1"/>
  <c r="L88" i="2"/>
  <c r="Q232" i="2"/>
  <c r="Q71" i="2"/>
  <c r="R28" i="20"/>
  <c r="Q72" i="2" s="1"/>
  <c r="M31" i="5"/>
  <c r="L136" i="2"/>
  <c r="M28" i="3"/>
  <c r="M14" i="3"/>
  <c r="L41" i="2" s="1"/>
  <c r="Q74" i="2"/>
  <c r="R29" i="20"/>
  <c r="Q75" i="2" s="1"/>
  <c r="Q115" i="2"/>
  <c r="Q117" i="2"/>
  <c r="Q116" i="2"/>
  <c r="Q114" i="2"/>
  <c r="Q56" i="2"/>
  <c r="R23" i="20"/>
  <c r="Q57" i="2" s="1"/>
  <c r="Q62" i="2"/>
  <c r="R25" i="20"/>
  <c r="Q63" i="2" s="1"/>
  <c r="Q65" i="2"/>
  <c r="R26" i="20"/>
  <c r="Q66" i="2" s="1"/>
  <c r="Q68" i="2"/>
  <c r="R27" i="20"/>
  <c r="Q69" i="2" s="1"/>
  <c r="Q59" i="2"/>
  <c r="R24" i="20"/>
  <c r="Q60" i="2" s="1"/>
  <c r="Q53" i="2"/>
  <c r="R22" i="20"/>
  <c r="L59" i="2"/>
  <c r="M24" i="20"/>
  <c r="L60" i="2" s="1"/>
  <c r="L62" i="2"/>
  <c r="M25" i="20"/>
  <c r="L63" i="2" s="1"/>
  <c r="L65" i="2"/>
  <c r="M26" i="20"/>
  <c r="L66" i="2" s="1"/>
  <c r="L68" i="2"/>
  <c r="M27" i="20"/>
  <c r="L69" i="2" s="1"/>
  <c r="L56" i="2"/>
  <c r="M23" i="20"/>
  <c r="L57" i="2" s="1"/>
  <c r="Q38" i="2"/>
  <c r="R12" i="20"/>
  <c r="Q39" i="2" s="1"/>
  <c r="Q41" i="2"/>
  <c r="R14" i="20"/>
  <c r="Q42" i="2" s="1"/>
  <c r="Q44" i="2"/>
  <c r="R15" i="20"/>
  <c r="Q45" i="2" s="1"/>
  <c r="M13" i="3"/>
  <c r="M13" i="20" s="1"/>
  <c r="L93" i="2"/>
  <c r="L92" i="2"/>
  <c r="L125" i="2"/>
  <c r="L124" i="2"/>
  <c r="L126" i="2"/>
  <c r="Q254" i="2"/>
  <c r="L102" i="2"/>
  <c r="M68" i="20"/>
  <c r="Q619" i="2"/>
  <c r="Q621" i="2"/>
  <c r="Q463" i="2"/>
  <c r="Q462" i="2"/>
  <c r="Q630" i="2"/>
  <c r="Q628" i="2"/>
  <c r="Q469" i="2"/>
  <c r="Q468" i="2"/>
  <c r="Q481" i="2"/>
  <c r="Q480" i="2"/>
  <c r="Q590" i="2"/>
  <c r="Q588" i="2"/>
  <c r="Q422" i="2"/>
  <c r="Q421" i="2"/>
  <c r="Q409" i="2"/>
  <c r="Q410" i="2"/>
  <c r="Q597" i="2"/>
  <c r="Q599" i="2"/>
  <c r="Q403" i="2"/>
  <c r="Q404" i="2"/>
  <c r="Q578" i="2"/>
  <c r="Q576" i="2"/>
  <c r="Q559" i="2"/>
  <c r="Q557" i="2"/>
  <c r="Q547" i="2"/>
  <c r="Q545" i="2"/>
  <c r="Q568" i="2"/>
  <c r="Q566" i="2"/>
  <c r="Q356" i="2"/>
  <c r="Q357" i="2"/>
  <c r="D30" i="19"/>
  <c r="F30" i="19" s="1"/>
  <c r="Q47" i="2"/>
  <c r="R16" i="20"/>
  <c r="Q46" i="2" s="1"/>
  <c r="M47" i="3"/>
  <c r="M47" i="20" s="1"/>
  <c r="L182" i="2"/>
  <c r="L183" i="2"/>
  <c r="L187" i="2"/>
  <c r="M30" i="3"/>
  <c r="R61" i="5"/>
  <c r="Q131" i="2"/>
  <c r="Q132" i="2"/>
  <c r="Q137" i="2"/>
  <c r="Q138" i="2"/>
  <c r="M18" i="6"/>
  <c r="L181" i="2"/>
  <c r="Q135" i="2"/>
  <c r="Q139" i="2"/>
  <c r="Q134" i="2"/>
  <c r="L140" i="2"/>
  <c r="M51" i="3"/>
  <c r="M51" i="20" s="1"/>
  <c r="M29" i="3"/>
  <c r="L184" i="2"/>
  <c r="Q19" i="2"/>
  <c r="Q168" i="2"/>
  <c r="Q169" i="2"/>
  <c r="Q166" i="2"/>
  <c r="Q170" i="2"/>
  <c r="Q185" i="2"/>
  <c r="Q182" i="2"/>
  <c r="Q183" i="2"/>
  <c r="Q187" i="2"/>
  <c r="Q205" i="2"/>
  <c r="Q206" i="2"/>
  <c r="Q203" i="2"/>
  <c r="Q207" i="2"/>
  <c r="C73" i="8"/>
  <c r="Q532" i="2" s="1"/>
  <c r="Q330" i="2"/>
  <c r="R61" i="4"/>
  <c r="Q83" i="2"/>
  <c r="Q90" i="2"/>
  <c r="Q84" i="2"/>
  <c r="Q16" i="2"/>
  <c r="Q87" i="2"/>
  <c r="Q91" i="2"/>
  <c r="Q86" i="2"/>
  <c r="Q89" i="2"/>
  <c r="R41" i="4"/>
  <c r="Q113" i="2" s="1"/>
  <c r="Q118" i="2"/>
  <c r="Q122" i="2"/>
  <c r="Q120" i="2"/>
  <c r="Q121" i="2"/>
  <c r="Q191" i="2"/>
  <c r="Q192" i="2"/>
  <c r="Q100" i="2"/>
  <c r="Q101" i="2"/>
  <c r="Q148" i="2"/>
  <c r="Q149" i="2"/>
  <c r="E13" i="19"/>
  <c r="F14" i="19" s="1"/>
  <c r="L193" i="2"/>
  <c r="L150" i="2"/>
  <c r="Q154" i="2"/>
  <c r="Q155" i="2"/>
  <c r="Q106" i="2"/>
  <c r="Q107" i="2"/>
  <c r="M15" i="3"/>
  <c r="M16" i="3"/>
  <c r="M18" i="5"/>
  <c r="C38" i="8"/>
  <c r="C40" i="8" s="1"/>
  <c r="C92" i="8"/>
  <c r="M52" i="3"/>
  <c r="M52" i="20" s="1"/>
  <c r="M50" i="3"/>
  <c r="M50" i="20" s="1"/>
  <c r="R39" i="3"/>
  <c r="R39" i="20" s="1"/>
  <c r="M31" i="4"/>
  <c r="M22" i="3"/>
  <c r="R18" i="3"/>
  <c r="M12" i="3"/>
  <c r="R61" i="6"/>
  <c r="R31" i="3"/>
  <c r="C89" i="8"/>
  <c r="T629" i="2"/>
  <c r="S629" i="2"/>
  <c r="R629" i="2"/>
  <c r="T626" i="2"/>
  <c r="S626" i="2"/>
  <c r="R626" i="2"/>
  <c r="T623" i="2"/>
  <c r="S623" i="2"/>
  <c r="R623" i="2"/>
  <c r="T620" i="2"/>
  <c r="S620" i="2"/>
  <c r="R620" i="2"/>
  <c r="T617" i="2"/>
  <c r="S617" i="2"/>
  <c r="R617" i="2"/>
  <c r="T611" i="2"/>
  <c r="S611" i="2"/>
  <c r="R611" i="2"/>
  <c r="T608" i="2"/>
  <c r="S608" i="2"/>
  <c r="T605" i="2"/>
  <c r="S605" i="2"/>
  <c r="R605" i="2"/>
  <c r="T598" i="2"/>
  <c r="S598" i="2"/>
  <c r="R598" i="2"/>
  <c r="T595" i="2"/>
  <c r="S595" i="2"/>
  <c r="R595" i="2"/>
  <c r="T592" i="2"/>
  <c r="S592" i="2"/>
  <c r="R592" i="2"/>
  <c r="T589" i="2"/>
  <c r="S589" i="2"/>
  <c r="R589" i="2"/>
  <c r="T586" i="2"/>
  <c r="S586" i="2"/>
  <c r="R586" i="2"/>
  <c r="T580" i="2"/>
  <c r="S580" i="2"/>
  <c r="R580" i="2"/>
  <c r="T577" i="2"/>
  <c r="S577" i="2"/>
  <c r="R577" i="2"/>
  <c r="T574" i="2"/>
  <c r="S574" i="2"/>
  <c r="T567" i="2"/>
  <c r="S567" i="2"/>
  <c r="R567" i="2"/>
  <c r="T564" i="2"/>
  <c r="S564" i="2"/>
  <c r="R564" i="2"/>
  <c r="T561" i="2"/>
  <c r="S561" i="2"/>
  <c r="R561" i="2"/>
  <c r="T558" i="2"/>
  <c r="S558" i="2"/>
  <c r="R558" i="2"/>
  <c r="T555" i="2"/>
  <c r="S555" i="2"/>
  <c r="R555" i="2"/>
  <c r="T549" i="2"/>
  <c r="S549" i="2"/>
  <c r="T546" i="2"/>
  <c r="S546" i="2"/>
  <c r="R546" i="2"/>
  <c r="T543" i="2"/>
  <c r="S543" i="2"/>
  <c r="T532" i="2"/>
  <c r="S532" i="2"/>
  <c r="R532" i="2"/>
  <c r="T529" i="2"/>
  <c r="S529" i="2"/>
  <c r="R529" i="2"/>
  <c r="T526" i="2"/>
  <c r="S526" i="2"/>
  <c r="R526" i="2"/>
  <c r="T523" i="2"/>
  <c r="S523" i="2"/>
  <c r="R523" i="2"/>
  <c r="T520" i="2"/>
  <c r="S520" i="2"/>
  <c r="R520" i="2"/>
  <c r="T514" i="2"/>
  <c r="S514" i="2"/>
  <c r="T511" i="2"/>
  <c r="S511" i="2"/>
  <c r="T508" i="2"/>
  <c r="S508" i="2"/>
  <c r="T482" i="2"/>
  <c r="S482" i="2"/>
  <c r="R482" i="2"/>
  <c r="T470" i="2"/>
  <c r="S470" i="2"/>
  <c r="R470" i="2"/>
  <c r="T464" i="2"/>
  <c r="S464" i="2"/>
  <c r="R464" i="2"/>
  <c r="T423" i="2"/>
  <c r="S423" i="2"/>
  <c r="R423" i="2"/>
  <c r="T411" i="2"/>
  <c r="S411" i="2"/>
  <c r="R411" i="2"/>
  <c r="T405" i="2"/>
  <c r="S405" i="2"/>
  <c r="R405" i="2"/>
  <c r="T358" i="2"/>
  <c r="S358" i="2"/>
  <c r="R358" i="2"/>
  <c r="T254" i="2"/>
  <c r="S254" i="2"/>
  <c r="R254" i="2"/>
  <c r="O208" i="2"/>
  <c r="N208" i="2"/>
  <c r="M208" i="2"/>
  <c r="K208" i="2"/>
  <c r="J208" i="2"/>
  <c r="I208" i="2"/>
  <c r="H208" i="2"/>
  <c r="G208" i="2"/>
  <c r="F208" i="2"/>
  <c r="E208" i="2"/>
  <c r="O204" i="2"/>
  <c r="N204" i="2"/>
  <c r="M204" i="2"/>
  <c r="K204" i="2"/>
  <c r="J204" i="2"/>
  <c r="I204" i="2"/>
  <c r="H204" i="2"/>
  <c r="G204" i="2"/>
  <c r="F204" i="2"/>
  <c r="E204" i="2"/>
  <c r="O193" i="2"/>
  <c r="N193" i="2"/>
  <c r="M193" i="2"/>
  <c r="K193" i="2"/>
  <c r="J193" i="2"/>
  <c r="I193" i="2"/>
  <c r="H193" i="2"/>
  <c r="G193" i="2"/>
  <c r="F193" i="2"/>
  <c r="E193" i="2"/>
  <c r="O184" i="2"/>
  <c r="N184" i="2"/>
  <c r="M184" i="2"/>
  <c r="K184" i="2"/>
  <c r="J184" i="2"/>
  <c r="I184" i="2"/>
  <c r="H184" i="2"/>
  <c r="G184" i="2"/>
  <c r="F184" i="2"/>
  <c r="E184" i="2"/>
  <c r="O181" i="2"/>
  <c r="N181" i="2"/>
  <c r="M181" i="2"/>
  <c r="K181" i="2"/>
  <c r="J181" i="2"/>
  <c r="I181" i="2"/>
  <c r="H181" i="2"/>
  <c r="G181" i="2"/>
  <c r="F181" i="2"/>
  <c r="O176" i="2"/>
  <c r="N176" i="2"/>
  <c r="M176" i="2"/>
  <c r="K176" i="2"/>
  <c r="J176" i="2"/>
  <c r="O174" i="2"/>
  <c r="N174" i="2"/>
  <c r="M174" i="2"/>
  <c r="K174" i="2"/>
  <c r="J174" i="2"/>
  <c r="O173" i="2"/>
  <c r="N173" i="2"/>
  <c r="M173" i="2"/>
  <c r="K173" i="2"/>
  <c r="J173" i="2"/>
  <c r="O172" i="2"/>
  <c r="N172" i="2"/>
  <c r="M172" i="2"/>
  <c r="K172" i="2"/>
  <c r="J172" i="2"/>
  <c r="O171" i="2"/>
  <c r="N171" i="2"/>
  <c r="M171" i="2"/>
  <c r="K171" i="2"/>
  <c r="J171" i="2"/>
  <c r="I171" i="2"/>
  <c r="H171" i="2"/>
  <c r="G171" i="2"/>
  <c r="F171" i="2"/>
  <c r="O167" i="2"/>
  <c r="N167" i="2"/>
  <c r="M167" i="2"/>
  <c r="K167" i="2"/>
  <c r="J167" i="2"/>
  <c r="I167" i="2"/>
  <c r="H167" i="2"/>
  <c r="G167" i="2"/>
  <c r="F167" i="2"/>
  <c r="G159" i="2"/>
  <c r="O156" i="2"/>
  <c r="N156" i="2"/>
  <c r="M156" i="2"/>
  <c r="K156" i="2"/>
  <c r="J156" i="2"/>
  <c r="I156" i="2"/>
  <c r="H156" i="2"/>
  <c r="G156" i="2"/>
  <c r="F156" i="2"/>
  <c r="E156" i="2"/>
  <c r="O150" i="2"/>
  <c r="N150" i="2"/>
  <c r="M150" i="2"/>
  <c r="K150" i="2"/>
  <c r="J150" i="2"/>
  <c r="I150" i="2"/>
  <c r="H150" i="2"/>
  <c r="G150" i="2"/>
  <c r="F150" i="2"/>
  <c r="E150" i="2"/>
  <c r="O141" i="2"/>
  <c r="N141" i="2"/>
  <c r="M141" i="2"/>
  <c r="K141" i="2"/>
  <c r="J141" i="2"/>
  <c r="O140" i="2"/>
  <c r="N140" i="2"/>
  <c r="M140" i="2"/>
  <c r="K140" i="2"/>
  <c r="J140" i="2"/>
  <c r="O136" i="2"/>
  <c r="N136" i="2"/>
  <c r="M136" i="2"/>
  <c r="K136" i="2"/>
  <c r="J136" i="2"/>
  <c r="I136" i="2"/>
  <c r="G136" i="2"/>
  <c r="F136" i="2"/>
  <c r="E136" i="2"/>
  <c r="O133" i="2"/>
  <c r="N133" i="2"/>
  <c r="M133" i="2"/>
  <c r="K133" i="2"/>
  <c r="J133" i="2"/>
  <c r="I133" i="2"/>
  <c r="H133" i="2"/>
  <c r="G133" i="2"/>
  <c r="F133" i="2"/>
  <c r="O128" i="2"/>
  <c r="N128" i="2"/>
  <c r="M128" i="2"/>
  <c r="K128" i="2"/>
  <c r="J128" i="2"/>
  <c r="O126" i="2"/>
  <c r="N126" i="2"/>
  <c r="M126" i="2"/>
  <c r="K126" i="2"/>
  <c r="J126" i="2"/>
  <c r="O125" i="2"/>
  <c r="N125" i="2"/>
  <c r="M125" i="2"/>
  <c r="K125" i="2"/>
  <c r="J125" i="2"/>
  <c r="O124" i="2"/>
  <c r="N124" i="2"/>
  <c r="M124" i="2"/>
  <c r="K124" i="2"/>
  <c r="J124" i="2"/>
  <c r="O123" i="2"/>
  <c r="N123" i="2"/>
  <c r="M123" i="2"/>
  <c r="K123" i="2"/>
  <c r="J123" i="2"/>
  <c r="I123" i="2"/>
  <c r="H123" i="2"/>
  <c r="G123" i="2"/>
  <c r="F123" i="2"/>
  <c r="E123" i="2"/>
  <c r="O119" i="2"/>
  <c r="N119" i="2"/>
  <c r="M119" i="2"/>
  <c r="K119" i="2"/>
  <c r="J119" i="2"/>
  <c r="I119" i="2"/>
  <c r="H119" i="2"/>
  <c r="G119" i="2"/>
  <c r="F119" i="2"/>
  <c r="G111" i="2"/>
  <c r="O108" i="2"/>
  <c r="N108" i="2"/>
  <c r="M108" i="2"/>
  <c r="K108" i="2"/>
  <c r="J108" i="2"/>
  <c r="I108" i="2"/>
  <c r="H108" i="2"/>
  <c r="G108" i="2"/>
  <c r="F108" i="2"/>
  <c r="E108" i="2"/>
  <c r="O102" i="2"/>
  <c r="N102" i="2"/>
  <c r="M102" i="2"/>
  <c r="K102" i="2"/>
  <c r="J102" i="2"/>
  <c r="I102" i="2"/>
  <c r="H102" i="2"/>
  <c r="G102" i="2"/>
  <c r="F102" i="2"/>
  <c r="E102" i="2"/>
  <c r="O93" i="2"/>
  <c r="N93" i="2"/>
  <c r="M93" i="2"/>
  <c r="O92" i="2"/>
  <c r="N92" i="2"/>
  <c r="M92" i="2"/>
  <c r="O88" i="2"/>
  <c r="N88" i="2"/>
  <c r="M88" i="2"/>
  <c r="K88" i="2"/>
  <c r="J88" i="2"/>
  <c r="I88" i="2"/>
  <c r="H88" i="2"/>
  <c r="G88" i="2"/>
  <c r="F88" i="2"/>
  <c r="E88" i="2"/>
  <c r="O85" i="2"/>
  <c r="N85" i="2"/>
  <c r="M85" i="2"/>
  <c r="K85" i="2"/>
  <c r="J85" i="2"/>
  <c r="I85" i="2"/>
  <c r="H85" i="2"/>
  <c r="G85" i="2"/>
  <c r="F85" i="2"/>
  <c r="G27" i="2"/>
  <c r="H26" i="2"/>
  <c r="O24" i="2"/>
  <c r="N24" i="2"/>
  <c r="M24" i="2"/>
  <c r="K24" i="2"/>
  <c r="J24" i="2"/>
  <c r="I24" i="2"/>
  <c r="H24" i="2"/>
  <c r="O23" i="2"/>
  <c r="N23" i="2"/>
  <c r="M23" i="2"/>
  <c r="K23" i="2"/>
  <c r="J23" i="2"/>
  <c r="I23" i="2"/>
  <c r="H23" i="2"/>
  <c r="Q43" i="2" l="1"/>
  <c r="S192" i="2"/>
  <c r="S191" i="2"/>
  <c r="C39" i="17"/>
  <c r="S149" i="2"/>
  <c r="C39" i="10"/>
  <c r="S148" i="2"/>
  <c r="R18" i="20"/>
  <c r="S19" i="20" s="1"/>
  <c r="S19" i="3"/>
  <c r="C76" i="8"/>
  <c r="Q76" i="2"/>
  <c r="S101" i="2"/>
  <c r="C39" i="9"/>
  <c r="S100" i="2"/>
  <c r="R31" i="20"/>
  <c r="S32" i="20" s="1"/>
  <c r="S32" i="3"/>
  <c r="Q64" i="2"/>
  <c r="L77" i="2"/>
  <c r="M30" i="20"/>
  <c r="L78" i="2" s="1"/>
  <c r="L49" i="2"/>
  <c r="L64" i="2"/>
  <c r="Q49" i="2"/>
  <c r="L61" i="2"/>
  <c r="M14" i="20"/>
  <c r="L42" i="2" s="1"/>
  <c r="Q70" i="2"/>
  <c r="L71" i="2"/>
  <c r="M28" i="20"/>
  <c r="L72" i="2" s="1"/>
  <c r="L139" i="2"/>
  <c r="L134" i="2"/>
  <c r="L135" i="2"/>
  <c r="M61" i="5"/>
  <c r="L138" i="2"/>
  <c r="L137" i="2"/>
  <c r="L131" i="2"/>
  <c r="L132" i="2"/>
  <c r="Q40" i="2"/>
  <c r="Q73" i="2"/>
  <c r="L74" i="2"/>
  <c r="M29" i="20"/>
  <c r="L75" i="2" s="1"/>
  <c r="Q112" i="2"/>
  <c r="Q235" i="2"/>
  <c r="R41" i="20"/>
  <c r="Q228" i="2" s="1"/>
  <c r="Q231" i="2"/>
  <c r="Q233" i="2"/>
  <c r="Q229" i="2"/>
  <c r="Q230" i="2"/>
  <c r="Q58" i="2"/>
  <c r="Q61" i="2"/>
  <c r="Q67" i="2"/>
  <c r="Q218" i="2"/>
  <c r="Q213" i="2"/>
  <c r="Q214" i="2"/>
  <c r="Q215" i="2"/>
  <c r="Q54" i="2"/>
  <c r="Q52" i="2"/>
  <c r="Q55" i="2"/>
  <c r="L19" i="2"/>
  <c r="L53" i="2"/>
  <c r="M22" i="20"/>
  <c r="L55" i="2"/>
  <c r="M31" i="3"/>
  <c r="M31" i="20" s="1"/>
  <c r="L87" i="2"/>
  <c r="L86" i="2"/>
  <c r="L91" i="2"/>
  <c r="L67" i="2"/>
  <c r="L58" i="2"/>
  <c r="Q37" i="2"/>
  <c r="L47" i="2"/>
  <c r="M16" i="20"/>
  <c r="L48" i="2" s="1"/>
  <c r="L44" i="2"/>
  <c r="M15" i="20"/>
  <c r="L45" i="2" s="1"/>
  <c r="L40" i="2"/>
  <c r="L38" i="2"/>
  <c r="M12" i="20"/>
  <c r="L89" i="2"/>
  <c r="L90" i="2"/>
  <c r="L83" i="2"/>
  <c r="L84" i="2"/>
  <c r="Q253" i="2"/>
  <c r="Q296" i="2"/>
  <c r="Q252" i="2"/>
  <c r="Q294" i="2"/>
  <c r="Q295" i="2"/>
  <c r="Q283" i="2"/>
  <c r="Q216" i="2"/>
  <c r="Q211" i="2"/>
  <c r="Q210" i="2"/>
  <c r="Q217" i="2"/>
  <c r="Q234" i="2"/>
  <c r="Q236" i="2"/>
  <c r="Q212" i="2"/>
  <c r="Q48" i="2"/>
  <c r="E14" i="19"/>
  <c r="M61" i="6"/>
  <c r="L186" i="2"/>
  <c r="L179" i="2"/>
  <c r="L180" i="2"/>
  <c r="L185" i="2"/>
  <c r="C12" i="10"/>
  <c r="C15" i="10"/>
  <c r="Q255" i="2"/>
  <c r="Q256" i="2"/>
  <c r="Q189" i="2"/>
  <c r="Q13" i="2"/>
  <c r="Q127" i="2"/>
  <c r="Q129" i="2"/>
  <c r="Q33" i="2"/>
  <c r="Q15" i="2"/>
  <c r="Q14" i="2"/>
  <c r="Q21" i="2"/>
  <c r="Q20" i="2"/>
  <c r="Q22" i="2"/>
  <c r="Q18" i="2"/>
  <c r="Q17" i="2"/>
  <c r="L16" i="2"/>
  <c r="M61" i="4"/>
  <c r="M18" i="3"/>
  <c r="M18" i="20" s="1"/>
  <c r="R61" i="3"/>
  <c r="R66" i="6"/>
  <c r="Q447" i="2" l="1"/>
  <c r="C23" i="17"/>
  <c r="Q188" i="2"/>
  <c r="T66" i="6"/>
  <c r="S67" i="6"/>
  <c r="L76" i="2"/>
  <c r="L70" i="2"/>
  <c r="Q399" i="2"/>
  <c r="Q380" i="2"/>
  <c r="Q381" i="2"/>
  <c r="Q384" i="2"/>
  <c r="Q383" i="2"/>
  <c r="Q385" i="2"/>
  <c r="Q382" i="2"/>
  <c r="L18" i="2"/>
  <c r="L17" i="2"/>
  <c r="L22" i="2"/>
  <c r="L73" i="2"/>
  <c r="L214" i="2"/>
  <c r="L213" i="2"/>
  <c r="L218" i="2"/>
  <c r="L215" i="2"/>
  <c r="L54" i="2"/>
  <c r="L52" i="2"/>
  <c r="L43" i="2"/>
  <c r="L210" i="2"/>
  <c r="L217" i="2"/>
  <c r="L211" i="2"/>
  <c r="L216" i="2"/>
  <c r="L212" i="2"/>
  <c r="L39" i="2"/>
  <c r="Q317" i="2"/>
  <c r="Q311" i="2"/>
  <c r="Q308" i="2"/>
  <c r="L37" i="2"/>
  <c r="L46" i="2"/>
  <c r="R61" i="20"/>
  <c r="Q34" i="2" s="1"/>
  <c r="Q35" i="2"/>
  <c r="C81" i="10"/>
  <c r="C12" i="17"/>
  <c r="L189" i="2"/>
  <c r="Q190" i="2"/>
  <c r="Q195" i="2"/>
  <c r="Q11" i="2"/>
  <c r="Q32" i="2"/>
  <c r="Q31" i="2"/>
  <c r="Q12" i="2"/>
  <c r="Q251" i="2"/>
  <c r="L13" i="2"/>
  <c r="L21" i="2"/>
  <c r="L33" i="2"/>
  <c r="L20" i="2"/>
  <c r="L14" i="2"/>
  <c r="L15" i="2"/>
  <c r="C33" i="9"/>
  <c r="C15" i="9"/>
  <c r="M61" i="3"/>
  <c r="C12" i="9"/>
  <c r="R70" i="6"/>
  <c r="S71" i="6" s="1"/>
  <c r="S188" i="2" l="1"/>
  <c r="S195" i="2"/>
  <c r="T70" i="6"/>
  <c r="S196" i="2" s="1"/>
  <c r="S190" i="2"/>
  <c r="S194" i="2"/>
  <c r="C28" i="17"/>
  <c r="C23" i="8"/>
  <c r="D38" i="14"/>
  <c r="Q609" i="2" s="1"/>
  <c r="Q398" i="2"/>
  <c r="Q397" i="2"/>
  <c r="Q446" i="2"/>
  <c r="Q445" i="2"/>
  <c r="Q458" i="2"/>
  <c r="M61" i="20"/>
  <c r="L36" i="2" s="1"/>
  <c r="L35" i="2"/>
  <c r="Q316" i="2"/>
  <c r="Q315" i="2"/>
  <c r="Q334" i="2"/>
  <c r="Q307" i="2"/>
  <c r="Q306" i="2"/>
  <c r="C81" i="9"/>
  <c r="C15" i="8"/>
  <c r="Q244" i="2" s="1"/>
  <c r="Q309" i="2"/>
  <c r="Q310" i="2"/>
  <c r="Q36" i="2"/>
  <c r="C81" i="17"/>
  <c r="E9" i="19"/>
  <c r="Q245" i="2"/>
  <c r="L11" i="2"/>
  <c r="Q242" i="2"/>
  <c r="L31" i="2"/>
  <c r="L12" i="2"/>
  <c r="L32" i="2"/>
  <c r="C33" i="8"/>
  <c r="Q196" i="2"/>
  <c r="Q194" i="2"/>
  <c r="C12" i="8"/>
  <c r="Q260" i="2" s="1"/>
  <c r="C28" i="8" l="1"/>
  <c r="Q511" i="2" s="1"/>
  <c r="Q608" i="2"/>
  <c r="Q607" i="2"/>
  <c r="L34" i="2"/>
  <c r="Q457" i="2"/>
  <c r="Q456" i="2"/>
  <c r="Q243" i="2"/>
  <c r="Q332" i="2"/>
  <c r="Q333" i="2"/>
  <c r="Q241" i="2"/>
  <c r="Q240" i="2"/>
  <c r="Q250" i="2"/>
  <c r="Q249" i="2"/>
  <c r="C81" i="8"/>
  <c r="Q258" i="2" l="1"/>
  <c r="Q259" i="2"/>
  <c r="P47" i="3"/>
  <c r="P47" i="20" s="1"/>
  <c r="O47" i="3"/>
  <c r="O47" i="20" s="1"/>
  <c r="N47" i="3"/>
  <c r="N47" i="20" s="1"/>
  <c r="L47" i="3"/>
  <c r="L47" i="20" s="1"/>
  <c r="K47" i="3"/>
  <c r="K47" i="20" s="1"/>
  <c r="J47" i="3"/>
  <c r="J47" i="20" s="1"/>
  <c r="P13" i="20" l="1"/>
  <c r="O13" i="20"/>
  <c r="N13" i="20"/>
  <c r="L13" i="3"/>
  <c r="L13" i="20" s="1"/>
  <c r="K13" i="3"/>
  <c r="K13" i="20" s="1"/>
  <c r="P68" i="6" l="1"/>
  <c r="O68" i="6"/>
  <c r="N68" i="6"/>
  <c r="L68" i="6"/>
  <c r="K68" i="6"/>
  <c r="P39" i="6"/>
  <c r="O39" i="6"/>
  <c r="N39" i="6"/>
  <c r="L39" i="6"/>
  <c r="K39" i="6"/>
  <c r="J39" i="6"/>
  <c r="P31" i="6"/>
  <c r="O31" i="6"/>
  <c r="N31" i="6"/>
  <c r="L31" i="6"/>
  <c r="K31" i="6"/>
  <c r="J31" i="6"/>
  <c r="R32" i="6" s="1"/>
  <c r="P18" i="6"/>
  <c r="O18" i="6"/>
  <c r="N18" i="6"/>
  <c r="L18" i="6"/>
  <c r="K18" i="6"/>
  <c r="J18" i="6"/>
  <c r="R19" i="6" s="1"/>
  <c r="P68" i="5"/>
  <c r="O68" i="5"/>
  <c r="N68" i="5"/>
  <c r="L68" i="5"/>
  <c r="K68" i="5"/>
  <c r="P64" i="5"/>
  <c r="O64" i="5"/>
  <c r="N64" i="5"/>
  <c r="L64" i="5"/>
  <c r="K64" i="5"/>
  <c r="P39" i="5"/>
  <c r="O39" i="5"/>
  <c r="N39" i="5"/>
  <c r="L39" i="5"/>
  <c r="K39" i="5"/>
  <c r="J39" i="5"/>
  <c r="J41" i="5" s="1"/>
  <c r="P31" i="5"/>
  <c r="P31" i="3" s="1"/>
  <c r="O31" i="5"/>
  <c r="N31" i="5"/>
  <c r="L31" i="5"/>
  <c r="K31" i="5"/>
  <c r="J31" i="5"/>
  <c r="R32" i="5" s="1"/>
  <c r="P18" i="5"/>
  <c r="P18" i="3" s="1"/>
  <c r="O18" i="5"/>
  <c r="O18" i="3" s="1"/>
  <c r="N18" i="5"/>
  <c r="N18" i="3" s="1"/>
  <c r="L18" i="5"/>
  <c r="K18" i="5"/>
  <c r="R19" i="5"/>
  <c r="P17" i="3"/>
  <c r="O17" i="3"/>
  <c r="N17" i="3"/>
  <c r="L17" i="3"/>
  <c r="L16" i="3"/>
  <c r="L15" i="3"/>
  <c r="L14" i="3"/>
  <c r="L12" i="3"/>
  <c r="P30" i="3"/>
  <c r="O30" i="3"/>
  <c r="N30" i="3"/>
  <c r="L30" i="3"/>
  <c r="L29" i="3"/>
  <c r="L28" i="3"/>
  <c r="L27" i="3"/>
  <c r="P26" i="3"/>
  <c r="O26" i="3"/>
  <c r="N26" i="3"/>
  <c r="L26" i="3"/>
  <c r="L25" i="3"/>
  <c r="L24" i="3"/>
  <c r="L23" i="3"/>
  <c r="L22" i="3"/>
  <c r="P38" i="20"/>
  <c r="O38" i="20"/>
  <c r="N38" i="20"/>
  <c r="L38" i="3"/>
  <c r="L38" i="20" s="1"/>
  <c r="P37" i="3"/>
  <c r="P37" i="20" s="1"/>
  <c r="O37" i="3"/>
  <c r="O37" i="20" s="1"/>
  <c r="N37" i="3"/>
  <c r="N37" i="20" s="1"/>
  <c r="L37" i="3"/>
  <c r="L37" i="20" s="1"/>
  <c r="P36" i="3"/>
  <c r="P36" i="20" s="1"/>
  <c r="O36" i="3"/>
  <c r="O36" i="20" s="1"/>
  <c r="N36" i="3"/>
  <c r="N36" i="20" s="1"/>
  <c r="L36" i="3"/>
  <c r="L36" i="20" s="1"/>
  <c r="K232" i="2" s="1"/>
  <c r="P52" i="20"/>
  <c r="O52" i="20"/>
  <c r="N52" i="20"/>
  <c r="L52" i="3"/>
  <c r="L52" i="20" s="1"/>
  <c r="P51" i="20"/>
  <c r="O51" i="20"/>
  <c r="N51" i="20"/>
  <c r="L51" i="3"/>
  <c r="L51" i="20" s="1"/>
  <c r="P50" i="3"/>
  <c r="P50" i="20" s="1"/>
  <c r="O50" i="3"/>
  <c r="O50" i="20" s="1"/>
  <c r="N50" i="3"/>
  <c r="N50" i="20" s="1"/>
  <c r="L50" i="3"/>
  <c r="L50" i="20" s="1"/>
  <c r="P60" i="3"/>
  <c r="P60" i="20" s="1"/>
  <c r="O60" i="3"/>
  <c r="O60" i="20" s="1"/>
  <c r="N60" i="3"/>
  <c r="N60" i="20" s="1"/>
  <c r="L60" i="3"/>
  <c r="L60" i="20" s="1"/>
  <c r="P69" i="3"/>
  <c r="O69" i="3"/>
  <c r="N69" i="3"/>
  <c r="L69" i="3"/>
  <c r="P68" i="4"/>
  <c r="O68" i="4"/>
  <c r="N68" i="4"/>
  <c r="L68" i="4"/>
  <c r="K100" i="2" s="1"/>
  <c r="P64" i="4"/>
  <c r="O64" i="4"/>
  <c r="N64" i="4"/>
  <c r="L64" i="4"/>
  <c r="N39" i="3" l="1"/>
  <c r="O39" i="3"/>
  <c r="I206" i="2"/>
  <c r="J41" i="6"/>
  <c r="N31" i="3"/>
  <c r="P39" i="3"/>
  <c r="O31" i="3"/>
  <c r="K77" i="2"/>
  <c r="L30" i="20"/>
  <c r="K78" i="2" s="1"/>
  <c r="K50" i="2"/>
  <c r="L17" i="20"/>
  <c r="K51" i="2" s="1"/>
  <c r="M77" i="2"/>
  <c r="N30" i="20"/>
  <c r="M78" i="2" s="1"/>
  <c r="M50" i="2"/>
  <c r="N17" i="20"/>
  <c r="M51" i="2" s="1"/>
  <c r="M232" i="2"/>
  <c r="N77" i="2"/>
  <c r="O30" i="20"/>
  <c r="N78" i="2" s="1"/>
  <c r="N50" i="2"/>
  <c r="O17" i="20"/>
  <c r="N51" i="2" s="1"/>
  <c r="N232" i="2"/>
  <c r="O77" i="2"/>
  <c r="P30" i="20"/>
  <c r="O78" i="2" s="1"/>
  <c r="O50" i="2"/>
  <c r="P17" i="20"/>
  <c r="O51" i="2" s="1"/>
  <c r="O71" i="2"/>
  <c r="P28" i="20"/>
  <c r="O72" i="2" s="1"/>
  <c r="M71" i="2"/>
  <c r="N28" i="20"/>
  <c r="M72" i="2" s="1"/>
  <c r="N71" i="2"/>
  <c r="O28" i="20"/>
  <c r="N72" i="2" s="1"/>
  <c r="K71" i="2"/>
  <c r="L28" i="20"/>
  <c r="K72" i="2" s="1"/>
  <c r="O74" i="2"/>
  <c r="O73" i="2"/>
  <c r="P29" i="20"/>
  <c r="O75" i="2" s="1"/>
  <c r="N74" i="2"/>
  <c r="O29" i="20"/>
  <c r="N75" i="2" s="1"/>
  <c r="M74" i="2"/>
  <c r="N29" i="20"/>
  <c r="M75" i="2" s="1"/>
  <c r="K74" i="2"/>
  <c r="L29" i="20"/>
  <c r="K75" i="2" s="1"/>
  <c r="O232" i="2"/>
  <c r="M19" i="2"/>
  <c r="M53" i="2"/>
  <c r="N22" i="20"/>
  <c r="O53" i="2"/>
  <c r="P22" i="20"/>
  <c r="O52" i="2" s="1"/>
  <c r="O59" i="2"/>
  <c r="P24" i="20"/>
  <c r="O60" i="2" s="1"/>
  <c r="O65" i="2"/>
  <c r="P26" i="20"/>
  <c r="O66" i="2" s="1"/>
  <c r="M68" i="2"/>
  <c r="N27" i="20"/>
  <c r="M69" i="2" s="1"/>
  <c r="M56" i="2"/>
  <c r="N23" i="20"/>
  <c r="M57" i="2" s="1"/>
  <c r="N68" i="2"/>
  <c r="O27" i="20"/>
  <c r="N69" i="2" s="1"/>
  <c r="N56" i="2"/>
  <c r="O23" i="20"/>
  <c r="N57" i="2" s="1"/>
  <c r="O56" i="2"/>
  <c r="P23" i="20"/>
  <c r="O57" i="2" s="1"/>
  <c r="O62" i="2"/>
  <c r="P25" i="20"/>
  <c r="O63" i="2" s="1"/>
  <c r="M62" i="2"/>
  <c r="N25" i="20"/>
  <c r="M63" i="2" s="1"/>
  <c r="N62" i="2"/>
  <c r="O25" i="20"/>
  <c r="N63" i="2" s="1"/>
  <c r="O68" i="2"/>
  <c r="P27" i="20"/>
  <c r="O69" i="2" s="1"/>
  <c r="M65" i="2"/>
  <c r="N26" i="20"/>
  <c r="M66" i="2" s="1"/>
  <c r="M59" i="2"/>
  <c r="N24" i="20"/>
  <c r="M60" i="2" s="1"/>
  <c r="N19" i="2"/>
  <c r="N53" i="2"/>
  <c r="O22" i="20"/>
  <c r="N52" i="2" s="1"/>
  <c r="N59" i="2"/>
  <c r="O24" i="20"/>
  <c r="N60" i="2" s="1"/>
  <c r="N65" i="2"/>
  <c r="O26" i="20"/>
  <c r="N66" i="2" s="1"/>
  <c r="K62" i="2"/>
  <c r="L25" i="20"/>
  <c r="K63" i="2" s="1"/>
  <c r="K68" i="2"/>
  <c r="L27" i="20"/>
  <c r="K69" i="2" s="1"/>
  <c r="K19" i="2"/>
  <c r="K53" i="2"/>
  <c r="L22" i="20"/>
  <c r="K52" i="2" s="1"/>
  <c r="K65" i="2"/>
  <c r="L26" i="20"/>
  <c r="K66" i="2" s="1"/>
  <c r="K56" i="2"/>
  <c r="L23" i="20"/>
  <c r="K57" i="2" s="1"/>
  <c r="K59" i="2"/>
  <c r="L24" i="20"/>
  <c r="K60" i="2" s="1"/>
  <c r="O47" i="2"/>
  <c r="P16" i="20"/>
  <c r="M44" i="2"/>
  <c r="N15" i="20"/>
  <c r="M45" i="2" s="1"/>
  <c r="O44" i="2"/>
  <c r="P15" i="20"/>
  <c r="O45" i="2" s="1"/>
  <c r="O41" i="2"/>
  <c r="P14" i="20"/>
  <c r="O42" i="2" s="1"/>
  <c r="O16" i="2"/>
  <c r="O38" i="2"/>
  <c r="P12" i="20"/>
  <c r="M38" i="2"/>
  <c r="N12" i="20"/>
  <c r="M37" i="2" s="1"/>
  <c r="N16" i="2"/>
  <c r="N38" i="2"/>
  <c r="O12" i="20"/>
  <c r="N37" i="2" s="1"/>
  <c r="M41" i="2"/>
  <c r="N14" i="20"/>
  <c r="M42" i="2" s="1"/>
  <c r="M47" i="2"/>
  <c r="N16" i="20"/>
  <c r="M46" i="2" s="1"/>
  <c r="N44" i="2"/>
  <c r="O15" i="20"/>
  <c r="N45" i="2" s="1"/>
  <c r="N41" i="2"/>
  <c r="O14" i="20"/>
  <c r="N42" i="2" s="1"/>
  <c r="N47" i="2"/>
  <c r="O16" i="20"/>
  <c r="N46" i="2" s="1"/>
  <c r="K44" i="2"/>
  <c r="L15" i="20"/>
  <c r="K45" i="2" s="1"/>
  <c r="K16" i="2"/>
  <c r="K38" i="2"/>
  <c r="L12" i="20"/>
  <c r="K41" i="2"/>
  <c r="L14" i="20"/>
  <c r="K42" i="2" s="1"/>
  <c r="K47" i="2"/>
  <c r="L16" i="20"/>
  <c r="M68" i="5"/>
  <c r="C92" i="10" s="1"/>
  <c r="O19" i="2"/>
  <c r="M68" i="6"/>
  <c r="Q452" i="2" s="1"/>
  <c r="M16" i="2"/>
  <c r="P61" i="5"/>
  <c r="P61" i="3" s="1"/>
  <c r="H9" i="19" s="1"/>
  <c r="J9" i="19" s="1"/>
  <c r="O137" i="2"/>
  <c r="O138" i="2"/>
  <c r="O132" i="2"/>
  <c r="O131" i="2"/>
  <c r="M139" i="2"/>
  <c r="M135" i="2"/>
  <c r="M134" i="2"/>
  <c r="O162" i="2"/>
  <c r="O168" i="2"/>
  <c r="O166" i="2"/>
  <c r="O169" i="2"/>
  <c r="O170" i="2"/>
  <c r="M138" i="2"/>
  <c r="M132" i="2"/>
  <c r="M137" i="2"/>
  <c r="M131" i="2"/>
  <c r="J135" i="2"/>
  <c r="J134" i="2"/>
  <c r="J139" i="2"/>
  <c r="O135" i="2"/>
  <c r="O134" i="2"/>
  <c r="O139" i="2"/>
  <c r="M170" i="2"/>
  <c r="M169" i="2"/>
  <c r="M168" i="2"/>
  <c r="M166" i="2"/>
  <c r="M162" i="2"/>
  <c r="K61" i="5"/>
  <c r="J132" i="2"/>
  <c r="J131" i="2"/>
  <c r="J138" i="2"/>
  <c r="J137" i="2"/>
  <c r="J162" i="2"/>
  <c r="J169" i="2"/>
  <c r="J170" i="2"/>
  <c r="J168" i="2"/>
  <c r="J166" i="2"/>
  <c r="K132" i="2"/>
  <c r="K131" i="2"/>
  <c r="K138" i="2"/>
  <c r="K137" i="2"/>
  <c r="N139" i="2"/>
  <c r="N134" i="2"/>
  <c r="N135" i="2"/>
  <c r="K170" i="2"/>
  <c r="K169" i="2"/>
  <c r="K168" i="2"/>
  <c r="K166" i="2"/>
  <c r="K162" i="2"/>
  <c r="N138" i="2"/>
  <c r="N137" i="2"/>
  <c r="N131" i="2"/>
  <c r="N132" i="2"/>
  <c r="K135" i="2"/>
  <c r="K134" i="2"/>
  <c r="K139" i="2"/>
  <c r="N166" i="2"/>
  <c r="N162" i="2"/>
  <c r="N170" i="2"/>
  <c r="N168" i="2"/>
  <c r="N169" i="2"/>
  <c r="O185" i="2"/>
  <c r="O180" i="2"/>
  <c r="O186" i="2"/>
  <c r="O179" i="2"/>
  <c r="L61" i="6"/>
  <c r="K180" i="2"/>
  <c r="K186" i="2"/>
  <c r="K179" i="2"/>
  <c r="K185" i="2"/>
  <c r="N182" i="2"/>
  <c r="N183" i="2"/>
  <c r="N187" i="2"/>
  <c r="M179" i="2"/>
  <c r="M186" i="2"/>
  <c r="M185" i="2"/>
  <c r="M180" i="2"/>
  <c r="J182" i="2"/>
  <c r="J183" i="2"/>
  <c r="J187" i="2"/>
  <c r="O187" i="2"/>
  <c r="O182" i="2"/>
  <c r="O183" i="2"/>
  <c r="M205" i="2"/>
  <c r="M206" i="2"/>
  <c r="M199" i="2"/>
  <c r="M207" i="2"/>
  <c r="M203" i="2"/>
  <c r="J185" i="2"/>
  <c r="J180" i="2"/>
  <c r="J186" i="2"/>
  <c r="J179" i="2"/>
  <c r="M187" i="2"/>
  <c r="M183" i="2"/>
  <c r="M182" i="2"/>
  <c r="J207" i="2"/>
  <c r="J203" i="2"/>
  <c r="J199" i="2"/>
  <c r="J206" i="2"/>
  <c r="J205" i="2"/>
  <c r="O207" i="2"/>
  <c r="O203" i="2"/>
  <c r="O199" i="2"/>
  <c r="O206" i="2"/>
  <c r="O205" i="2"/>
  <c r="I182" i="2"/>
  <c r="I187" i="2"/>
  <c r="I183" i="2"/>
  <c r="K206" i="2"/>
  <c r="K205" i="2"/>
  <c r="K207" i="2"/>
  <c r="K203" i="2"/>
  <c r="K199" i="2"/>
  <c r="I186" i="2"/>
  <c r="I185" i="2"/>
  <c r="I180" i="2"/>
  <c r="I179" i="2"/>
  <c r="N186" i="2"/>
  <c r="N179" i="2"/>
  <c r="N185" i="2"/>
  <c r="N180" i="2"/>
  <c r="K182" i="2"/>
  <c r="K183" i="2"/>
  <c r="K187" i="2"/>
  <c r="I207" i="2"/>
  <c r="I203" i="2"/>
  <c r="I199" i="2"/>
  <c r="I205" i="2"/>
  <c r="N199" i="2"/>
  <c r="N207" i="2"/>
  <c r="N203" i="2"/>
  <c r="N205" i="2"/>
  <c r="N206" i="2"/>
  <c r="M101" i="2"/>
  <c r="R328" i="2"/>
  <c r="M100" i="2"/>
  <c r="M149" i="2"/>
  <c r="R393" i="2"/>
  <c r="M148" i="2"/>
  <c r="K192" i="2"/>
  <c r="K191" i="2"/>
  <c r="N106" i="2"/>
  <c r="N107" i="2"/>
  <c r="N100" i="2"/>
  <c r="N101" i="2"/>
  <c r="S328" i="2"/>
  <c r="J154" i="2"/>
  <c r="J155" i="2"/>
  <c r="O154" i="2"/>
  <c r="O155" i="2"/>
  <c r="S393" i="2"/>
  <c r="N148" i="2"/>
  <c r="N149" i="2"/>
  <c r="M191" i="2"/>
  <c r="R452" i="2"/>
  <c r="M192" i="2"/>
  <c r="M106" i="2"/>
  <c r="M107" i="2"/>
  <c r="N155" i="2"/>
  <c r="N154" i="2"/>
  <c r="O107" i="2"/>
  <c r="O106" i="2"/>
  <c r="T328" i="2"/>
  <c r="O100" i="2"/>
  <c r="O101" i="2"/>
  <c r="K154" i="2"/>
  <c r="K155" i="2"/>
  <c r="J149" i="2"/>
  <c r="J148" i="2"/>
  <c r="T393" i="2"/>
  <c r="O149" i="2"/>
  <c r="O148" i="2"/>
  <c r="S452" i="2"/>
  <c r="N192" i="2"/>
  <c r="N191" i="2"/>
  <c r="K106" i="2"/>
  <c r="K107" i="2"/>
  <c r="K101" i="2"/>
  <c r="M155" i="2"/>
  <c r="M154" i="2"/>
  <c r="K149" i="2"/>
  <c r="K148" i="2"/>
  <c r="J192" i="2"/>
  <c r="J191" i="2"/>
  <c r="O192" i="2"/>
  <c r="T452" i="2"/>
  <c r="O191" i="2"/>
  <c r="I168" i="2"/>
  <c r="I166" i="2"/>
  <c r="I162" i="2"/>
  <c r="I169" i="2"/>
  <c r="I170" i="2"/>
  <c r="I135" i="2"/>
  <c r="I134" i="2"/>
  <c r="I139" i="2"/>
  <c r="I138" i="2"/>
  <c r="I131" i="2"/>
  <c r="I137" i="2"/>
  <c r="I132" i="2"/>
  <c r="O69" i="5"/>
  <c r="N32" i="5"/>
  <c r="N32" i="6"/>
  <c r="K32" i="6"/>
  <c r="L32" i="6"/>
  <c r="N19" i="6"/>
  <c r="O19" i="6"/>
  <c r="O19" i="5"/>
  <c r="L19" i="5"/>
  <c r="P69" i="5"/>
  <c r="N69" i="6"/>
  <c r="O69" i="6"/>
  <c r="N69" i="5"/>
  <c r="P69" i="6"/>
  <c r="L69" i="5"/>
  <c r="L69" i="6"/>
  <c r="P32" i="6"/>
  <c r="N61" i="6"/>
  <c r="D23" i="17" s="1"/>
  <c r="L19" i="6"/>
  <c r="K32" i="5"/>
  <c r="P32" i="5"/>
  <c r="N19" i="5"/>
  <c r="O32" i="6"/>
  <c r="K19" i="6"/>
  <c r="P19" i="6"/>
  <c r="O61" i="6"/>
  <c r="K61" i="6"/>
  <c r="P61" i="6"/>
  <c r="L32" i="5"/>
  <c r="O61" i="5"/>
  <c r="O61" i="3" s="1"/>
  <c r="G9" i="19" s="1"/>
  <c r="K19" i="5"/>
  <c r="L61" i="5"/>
  <c r="P19" i="5"/>
  <c r="J61" i="5"/>
  <c r="N61" i="5"/>
  <c r="N61" i="3" s="1"/>
  <c r="F9" i="19" s="1"/>
  <c r="O32" i="5"/>
  <c r="N69" i="4"/>
  <c r="O69" i="4"/>
  <c r="P69" i="4"/>
  <c r="L39" i="4"/>
  <c r="L31" i="4"/>
  <c r="L18" i="4"/>
  <c r="D23" i="8" l="1"/>
  <c r="D28" i="17"/>
  <c r="M76" i="2"/>
  <c r="N76" i="2"/>
  <c r="O76" i="2"/>
  <c r="K49" i="2"/>
  <c r="K73" i="2"/>
  <c r="M49" i="2"/>
  <c r="K76" i="2"/>
  <c r="O49" i="2"/>
  <c r="N49" i="2"/>
  <c r="O43" i="2"/>
  <c r="N73" i="2"/>
  <c r="O58" i="2"/>
  <c r="M61" i="2"/>
  <c r="O61" i="2"/>
  <c r="N55" i="2"/>
  <c r="N70" i="2"/>
  <c r="K64" i="2"/>
  <c r="M70" i="2"/>
  <c r="O70" i="2"/>
  <c r="K70" i="2"/>
  <c r="M73" i="2"/>
  <c r="M116" i="2"/>
  <c r="M115" i="2"/>
  <c r="M117" i="2"/>
  <c r="M112" i="2"/>
  <c r="M114" i="2"/>
  <c r="M113" i="2"/>
  <c r="N112" i="2"/>
  <c r="N116" i="2"/>
  <c r="N115" i="2"/>
  <c r="N117" i="2"/>
  <c r="N114" i="2"/>
  <c r="O112" i="2"/>
  <c r="O115" i="2"/>
  <c r="O116" i="2"/>
  <c r="O117" i="2"/>
  <c r="O114" i="2"/>
  <c r="K115" i="2"/>
  <c r="K116" i="2"/>
  <c r="K117" i="2"/>
  <c r="K114" i="2"/>
  <c r="N64" i="2"/>
  <c r="O215" i="2"/>
  <c r="O54" i="2"/>
  <c r="O67" i="2"/>
  <c r="M67" i="2"/>
  <c r="N58" i="2"/>
  <c r="M58" i="2"/>
  <c r="N67" i="2"/>
  <c r="O64" i="2"/>
  <c r="M215" i="2"/>
  <c r="M54" i="2"/>
  <c r="N61" i="2"/>
  <c r="N215" i="2"/>
  <c r="N54" i="2"/>
  <c r="M64" i="2"/>
  <c r="O55" i="2"/>
  <c r="M55" i="2"/>
  <c r="M52" i="2"/>
  <c r="K55" i="2"/>
  <c r="K67" i="2"/>
  <c r="K215" i="2"/>
  <c r="K54" i="2"/>
  <c r="K61" i="2"/>
  <c r="K58" i="2"/>
  <c r="O212" i="2"/>
  <c r="O39" i="2"/>
  <c r="N212" i="2"/>
  <c r="N39" i="2"/>
  <c r="O37" i="2"/>
  <c r="N236" i="2"/>
  <c r="N48" i="2"/>
  <c r="N43" i="2"/>
  <c r="M43" i="2"/>
  <c r="M212" i="2"/>
  <c r="M39" i="2"/>
  <c r="O40" i="2"/>
  <c r="O236" i="2"/>
  <c r="O48" i="2"/>
  <c r="O46" i="2"/>
  <c r="M236" i="2"/>
  <c r="M48" i="2"/>
  <c r="N40" i="2"/>
  <c r="M40" i="2"/>
  <c r="K212" i="2"/>
  <c r="K39" i="2"/>
  <c r="K37" i="2"/>
  <c r="K236" i="2"/>
  <c r="K48" i="2"/>
  <c r="K46" i="2"/>
  <c r="K40" i="2"/>
  <c r="K43" i="2"/>
  <c r="Q434" i="2"/>
  <c r="Q393" i="2"/>
  <c r="L148" i="2"/>
  <c r="L149" i="2"/>
  <c r="C94" i="10"/>
  <c r="L191" i="2"/>
  <c r="L192" i="2"/>
  <c r="C38" i="10"/>
  <c r="C38" i="17"/>
  <c r="C40" i="17" s="1"/>
  <c r="C44" i="17" s="1"/>
  <c r="C92" i="17"/>
  <c r="M89" i="2"/>
  <c r="M84" i="2"/>
  <c r="M90" i="2"/>
  <c r="M83" i="2"/>
  <c r="M91" i="2"/>
  <c r="M87" i="2"/>
  <c r="M86" i="2"/>
  <c r="N39" i="20"/>
  <c r="M234" i="2" s="1"/>
  <c r="M122" i="2"/>
  <c r="M118" i="2"/>
  <c r="M121" i="2"/>
  <c r="M120" i="2"/>
  <c r="N84" i="2"/>
  <c r="N83" i="2"/>
  <c r="N90" i="2"/>
  <c r="N89" i="2"/>
  <c r="N91" i="2"/>
  <c r="N87" i="2"/>
  <c r="N86" i="2"/>
  <c r="O39" i="20"/>
  <c r="N121" i="2"/>
  <c r="N120" i="2"/>
  <c r="N118" i="2"/>
  <c r="N122" i="2"/>
  <c r="O83" i="2"/>
  <c r="O90" i="2"/>
  <c r="O84" i="2"/>
  <c r="O89" i="2"/>
  <c r="O91" i="2"/>
  <c r="O87" i="2"/>
  <c r="O86" i="2"/>
  <c r="P39" i="20"/>
  <c r="O234" i="2" s="1"/>
  <c r="O120" i="2"/>
  <c r="O121" i="2"/>
  <c r="O118" i="2"/>
  <c r="O122" i="2"/>
  <c r="K90" i="2"/>
  <c r="K89" i="2"/>
  <c r="K83" i="2"/>
  <c r="K84" i="2"/>
  <c r="L31" i="3"/>
  <c r="K86" i="2"/>
  <c r="K87" i="2"/>
  <c r="K91" i="2"/>
  <c r="L39" i="3"/>
  <c r="L39" i="20" s="1"/>
  <c r="K234" i="2" s="1"/>
  <c r="K122" i="2"/>
  <c r="K118" i="2"/>
  <c r="K120" i="2"/>
  <c r="K121" i="2"/>
  <c r="N177" i="2"/>
  <c r="N161" i="2"/>
  <c r="N160" i="2"/>
  <c r="N175" i="2"/>
  <c r="S385" i="2"/>
  <c r="S382" i="2"/>
  <c r="J161" i="2"/>
  <c r="J160" i="2"/>
  <c r="J175" i="2"/>
  <c r="J177" i="2"/>
  <c r="K175" i="2"/>
  <c r="K161" i="2"/>
  <c r="K177" i="2"/>
  <c r="K160" i="2"/>
  <c r="M177" i="2"/>
  <c r="M160" i="2"/>
  <c r="M175" i="2"/>
  <c r="M161" i="2"/>
  <c r="R385" i="2"/>
  <c r="R382" i="2"/>
  <c r="O161" i="2"/>
  <c r="O160" i="2"/>
  <c r="O175" i="2"/>
  <c r="O177" i="2"/>
  <c r="T385" i="2"/>
  <c r="T382" i="2"/>
  <c r="T447" i="2"/>
  <c r="O189" i="2"/>
  <c r="M197" i="2"/>
  <c r="M198" i="2"/>
  <c r="K189" i="2"/>
  <c r="L66" i="6"/>
  <c r="O198" i="2"/>
  <c r="O197" i="2"/>
  <c r="J198" i="2"/>
  <c r="J197" i="2"/>
  <c r="N198" i="2"/>
  <c r="N197" i="2"/>
  <c r="I198" i="2"/>
  <c r="I197" i="2"/>
  <c r="J189" i="2"/>
  <c r="N189" i="2"/>
  <c r="S447" i="2"/>
  <c r="M189" i="2"/>
  <c r="R447" i="2"/>
  <c r="K198" i="2"/>
  <c r="K197" i="2"/>
  <c r="P66" i="6"/>
  <c r="O188" i="2" s="1"/>
  <c r="K66" i="6"/>
  <c r="O66" i="6"/>
  <c r="N66" i="6"/>
  <c r="M188" i="2" s="1"/>
  <c r="N32" i="4"/>
  <c r="O18" i="20"/>
  <c r="O32" i="4"/>
  <c r="L41" i="4"/>
  <c r="K112" i="2" s="1"/>
  <c r="O31" i="20"/>
  <c r="N31" i="20"/>
  <c r="P32" i="4"/>
  <c r="L18" i="3"/>
  <c r="L18" i="20" s="1"/>
  <c r="L61" i="4"/>
  <c r="K13" i="2" s="1"/>
  <c r="N19" i="4"/>
  <c r="N18" i="20"/>
  <c r="O19" i="4"/>
  <c r="P18" i="20"/>
  <c r="T317" i="2"/>
  <c r="P19" i="4"/>
  <c r="Q433" i="2" l="1"/>
  <c r="C40" i="10"/>
  <c r="C44" i="10" s="1"/>
  <c r="D28" i="8"/>
  <c r="R511" i="2" s="1"/>
  <c r="R608" i="2"/>
  <c r="P67" i="6"/>
  <c r="P70" i="6"/>
  <c r="O194" i="2" s="1"/>
  <c r="N113" i="2"/>
  <c r="O113" i="2"/>
  <c r="O231" i="2"/>
  <c r="O235" i="2"/>
  <c r="O230" i="2"/>
  <c r="O233" i="2"/>
  <c r="P41" i="20"/>
  <c r="O229" i="2" s="1"/>
  <c r="N235" i="2"/>
  <c r="N230" i="2"/>
  <c r="O41" i="20"/>
  <c r="N228" i="2" s="1"/>
  <c r="N231" i="2"/>
  <c r="N233" i="2"/>
  <c r="N229" i="2"/>
  <c r="N234" i="2"/>
  <c r="M235" i="2"/>
  <c r="M230" i="2"/>
  <c r="M231" i="2"/>
  <c r="M233" i="2"/>
  <c r="N41" i="20"/>
  <c r="M228" i="2" s="1"/>
  <c r="K113" i="2"/>
  <c r="K235" i="2"/>
  <c r="L41" i="20"/>
  <c r="K228" i="2" s="1"/>
  <c r="K233" i="2"/>
  <c r="K231" i="2"/>
  <c r="K230" i="2"/>
  <c r="N218" i="2"/>
  <c r="N214" i="2"/>
  <c r="N213" i="2"/>
  <c r="O32" i="20"/>
  <c r="M218" i="2"/>
  <c r="M214" i="2"/>
  <c r="M213" i="2"/>
  <c r="O22" i="2"/>
  <c r="P31" i="20"/>
  <c r="O216" i="2" s="1"/>
  <c r="K22" i="2"/>
  <c r="L31" i="20"/>
  <c r="K216" i="2" s="1"/>
  <c r="O210" i="2"/>
  <c r="O217" i="2"/>
  <c r="O211" i="2"/>
  <c r="P19" i="20"/>
  <c r="O61" i="20"/>
  <c r="N36" i="2" s="1"/>
  <c r="S317" i="2"/>
  <c r="M210" i="2"/>
  <c r="M217" i="2"/>
  <c r="M211" i="2"/>
  <c r="M216" i="2"/>
  <c r="N210" i="2"/>
  <c r="N217" i="2"/>
  <c r="N216" i="2"/>
  <c r="N211" i="2"/>
  <c r="O19" i="20"/>
  <c r="M13" i="2"/>
  <c r="R317" i="2"/>
  <c r="M35" i="2"/>
  <c r="K217" i="2"/>
  <c r="K211" i="2"/>
  <c r="K210" i="2"/>
  <c r="N19" i="20"/>
  <c r="Q493" i="2"/>
  <c r="Q492" i="2"/>
  <c r="Q494" i="2"/>
  <c r="Q451" i="2"/>
  <c r="Q450" i="2"/>
  <c r="Q435" i="2"/>
  <c r="Q391" i="2"/>
  <c r="Q392" i="2"/>
  <c r="Q440" i="2"/>
  <c r="Q439" i="2"/>
  <c r="N61" i="20"/>
  <c r="M36" i="2" s="1"/>
  <c r="M66" i="6"/>
  <c r="C94" i="17"/>
  <c r="O18" i="2"/>
  <c r="O17" i="2"/>
  <c r="K17" i="2"/>
  <c r="T308" i="2"/>
  <c r="T311" i="2"/>
  <c r="T251" i="2"/>
  <c r="K127" i="2"/>
  <c r="K129" i="2"/>
  <c r="S311" i="2"/>
  <c r="S251" i="2"/>
  <c r="S308" i="2"/>
  <c r="O127" i="2"/>
  <c r="O129" i="2"/>
  <c r="K18" i="2"/>
  <c r="N13" i="2"/>
  <c r="M129" i="2"/>
  <c r="M127" i="2"/>
  <c r="O13" i="2"/>
  <c r="N129" i="2"/>
  <c r="N127" i="2"/>
  <c r="R308" i="2"/>
  <c r="R251" i="2"/>
  <c r="R311" i="2"/>
  <c r="O70" i="6"/>
  <c r="N196" i="2" s="1"/>
  <c r="N190" i="2"/>
  <c r="N195" i="2"/>
  <c r="L67" i="6"/>
  <c r="J190" i="2"/>
  <c r="J195" i="2"/>
  <c r="K190" i="2"/>
  <c r="L70" i="6"/>
  <c r="K196" i="2" s="1"/>
  <c r="K195" i="2"/>
  <c r="O190" i="2"/>
  <c r="O195" i="2"/>
  <c r="N188" i="2"/>
  <c r="J188" i="2"/>
  <c r="K188" i="2"/>
  <c r="K70" i="6"/>
  <c r="J194" i="2" s="1"/>
  <c r="O67" i="6"/>
  <c r="N67" i="6"/>
  <c r="M190" i="2"/>
  <c r="M195" i="2"/>
  <c r="N20" i="2"/>
  <c r="N14" i="2"/>
  <c r="N15" i="2"/>
  <c r="N33" i="2"/>
  <c r="N21" i="2"/>
  <c r="O15" i="2"/>
  <c r="O21" i="2"/>
  <c r="O33" i="2"/>
  <c r="O14" i="2"/>
  <c r="O20" i="2"/>
  <c r="N32" i="3"/>
  <c r="M17" i="2"/>
  <c r="M22" i="2"/>
  <c r="M18" i="2"/>
  <c r="N22" i="2"/>
  <c r="N18" i="2"/>
  <c r="N17" i="2"/>
  <c r="N31" i="2"/>
  <c r="K21" i="2"/>
  <c r="K20" i="2"/>
  <c r="K15" i="2"/>
  <c r="K14" i="2"/>
  <c r="K33" i="2"/>
  <c r="R242" i="2"/>
  <c r="R245" i="2"/>
  <c r="M32" i="2"/>
  <c r="M31" i="2"/>
  <c r="M12" i="2"/>
  <c r="M11" i="2"/>
  <c r="M33" i="2"/>
  <c r="M21" i="2"/>
  <c r="M15" i="2"/>
  <c r="M20" i="2"/>
  <c r="M14" i="2"/>
  <c r="N70" i="6"/>
  <c r="P19" i="3"/>
  <c r="O32" i="3"/>
  <c r="N19" i="3"/>
  <c r="P32" i="3"/>
  <c r="L61" i="3"/>
  <c r="O19" i="3"/>
  <c r="K229" i="2" l="1"/>
  <c r="O196" i="2"/>
  <c r="N12" i="2"/>
  <c r="N32" i="2"/>
  <c r="N11" i="2"/>
  <c r="S242" i="2"/>
  <c r="S245" i="2"/>
  <c r="K194" i="2"/>
  <c r="O228" i="2"/>
  <c r="M229" i="2"/>
  <c r="O214" i="2"/>
  <c r="O218" i="2"/>
  <c r="O213" i="2"/>
  <c r="P32" i="20"/>
  <c r="K213" i="2"/>
  <c r="K218" i="2"/>
  <c r="K214" i="2"/>
  <c r="N32" i="20"/>
  <c r="N34" i="2"/>
  <c r="N35" i="2"/>
  <c r="O35" i="2"/>
  <c r="M34" i="2"/>
  <c r="L61" i="20"/>
  <c r="K36" i="2" s="1"/>
  <c r="K35" i="2"/>
  <c r="Q499" i="2"/>
  <c r="Q498" i="2"/>
  <c r="P61" i="20"/>
  <c r="O36" i="2" s="1"/>
  <c r="L190" i="2"/>
  <c r="L188" i="2"/>
  <c r="L195" i="2"/>
  <c r="M70" i="6"/>
  <c r="J196" i="2"/>
  <c r="P71" i="6"/>
  <c r="N194" i="2"/>
  <c r="L71" i="6"/>
  <c r="T242" i="2"/>
  <c r="O32" i="2"/>
  <c r="O12" i="2"/>
  <c r="T245" i="2"/>
  <c r="O31" i="2"/>
  <c r="O11" i="2"/>
  <c r="K12" i="2"/>
  <c r="K11" i="2"/>
  <c r="K32" i="2"/>
  <c r="K31" i="2"/>
  <c r="M196" i="2"/>
  <c r="M194" i="2"/>
  <c r="O71" i="6"/>
  <c r="N71" i="6"/>
  <c r="I65" i="3"/>
  <c r="K34" i="2" l="1"/>
  <c r="O34" i="2"/>
  <c r="H227" i="2"/>
  <c r="I65" i="20"/>
  <c r="L196" i="2"/>
  <c r="L194" i="2"/>
  <c r="H159" i="2"/>
  <c r="H111" i="2"/>
  <c r="H25" i="2"/>
  <c r="I26" i="2"/>
  <c r="H27" i="2"/>
  <c r="H225" i="2" l="1"/>
  <c r="H226" i="2"/>
  <c r="I47" i="3"/>
  <c r="I47" i="20" s="1"/>
  <c r="K52" i="3"/>
  <c r="K52" i="20" s="1"/>
  <c r="K50" i="3"/>
  <c r="K50" i="20" s="1"/>
  <c r="F89" i="10" l="1"/>
  <c r="E89" i="10"/>
  <c r="D89" i="10"/>
  <c r="F89" i="17"/>
  <c r="E89" i="17"/>
  <c r="D89" i="17"/>
  <c r="F89" i="9"/>
  <c r="E89" i="9"/>
  <c r="D89" i="9"/>
  <c r="J172" i="11"/>
  <c r="I172" i="11"/>
  <c r="T284" i="2" s="1"/>
  <c r="H172" i="11"/>
  <c r="S284" i="2" s="1"/>
  <c r="G172" i="11"/>
  <c r="R284" i="2" s="1"/>
  <c r="F172" i="11"/>
  <c r="E172" i="11"/>
  <c r="D172" i="11"/>
  <c r="J171" i="11"/>
  <c r="I171" i="11"/>
  <c r="H171" i="11"/>
  <c r="G171" i="11"/>
  <c r="F171" i="11"/>
  <c r="E171" i="11"/>
  <c r="D171" i="11"/>
  <c r="J170" i="11"/>
  <c r="I170" i="11"/>
  <c r="H170" i="11"/>
  <c r="G170" i="11"/>
  <c r="F170" i="11"/>
  <c r="E170" i="11"/>
  <c r="D170" i="11"/>
  <c r="J169" i="11"/>
  <c r="I169" i="11"/>
  <c r="H169" i="11"/>
  <c r="G169" i="11"/>
  <c r="F169" i="11"/>
  <c r="E169" i="11"/>
  <c r="D169" i="11"/>
  <c r="J168" i="11"/>
  <c r="I168" i="11"/>
  <c r="H168" i="11"/>
  <c r="G168" i="11"/>
  <c r="F168" i="11"/>
  <c r="E168" i="11"/>
  <c r="D168" i="11"/>
  <c r="Q284" i="2" l="1"/>
  <c r="Q282" i="2"/>
  <c r="Q528" i="2"/>
  <c r="Q530" i="2"/>
  <c r="S481" i="2"/>
  <c r="S480" i="2"/>
  <c r="R481" i="2"/>
  <c r="R480" i="2"/>
  <c r="T480" i="2"/>
  <c r="T481" i="2"/>
  <c r="R422" i="2"/>
  <c r="R421" i="2"/>
  <c r="S422" i="2"/>
  <c r="S421" i="2"/>
  <c r="T421" i="2"/>
  <c r="T422" i="2"/>
  <c r="T530" i="2"/>
  <c r="T528" i="2"/>
  <c r="R357" i="2"/>
  <c r="R356" i="2"/>
  <c r="S357" i="2"/>
  <c r="S356" i="2"/>
  <c r="T357" i="2"/>
  <c r="T356" i="2"/>
  <c r="S530" i="2"/>
  <c r="S528" i="2"/>
  <c r="R530" i="2"/>
  <c r="R528" i="2"/>
  <c r="D92" i="8" l="1"/>
  <c r="E92" i="8"/>
  <c r="F92" i="8"/>
  <c r="S295" i="2" l="1"/>
  <c r="R295" i="2"/>
  <c r="T295" i="2"/>
  <c r="D164" i="14"/>
  <c r="D163" i="14"/>
  <c r="D162" i="14"/>
  <c r="D146" i="14"/>
  <c r="J146" i="14" s="1"/>
  <c r="D145" i="14"/>
  <c r="J145" i="14" s="1"/>
  <c r="D144" i="14"/>
  <c r="D135" i="14"/>
  <c r="J135" i="14" s="1"/>
  <c r="D134" i="14"/>
  <c r="J134" i="14" s="1"/>
  <c r="D133" i="14"/>
  <c r="J133" i="14" s="1"/>
  <c r="J132" i="14"/>
  <c r="D124" i="14"/>
  <c r="D123" i="14"/>
  <c r="D122" i="14"/>
  <c r="D113" i="14"/>
  <c r="D112" i="14"/>
  <c r="D96" i="14"/>
  <c r="D95" i="14"/>
  <c r="D94" i="14"/>
  <c r="J48" i="11"/>
  <c r="D46" i="11"/>
  <c r="D45" i="11"/>
  <c r="D41" i="14"/>
  <c r="D40" i="14"/>
  <c r="D39" i="14"/>
  <c r="D164" i="13"/>
  <c r="D163" i="13"/>
  <c r="D162" i="13"/>
  <c r="D146" i="13"/>
  <c r="J146" i="13" s="1"/>
  <c r="D145" i="13"/>
  <c r="J145" i="13" s="1"/>
  <c r="D144" i="13"/>
  <c r="D135" i="13"/>
  <c r="J135" i="13" s="1"/>
  <c r="D134" i="13"/>
  <c r="J134" i="13" s="1"/>
  <c r="D133" i="13"/>
  <c r="J133" i="13" s="1"/>
  <c r="D124" i="13"/>
  <c r="D123" i="13"/>
  <c r="D122" i="13"/>
  <c r="D113" i="13"/>
  <c r="D112" i="13"/>
  <c r="D96" i="13"/>
  <c r="D95" i="13"/>
  <c r="D94" i="13"/>
  <c r="D85" i="10"/>
  <c r="D69" i="13"/>
  <c r="J69" i="13" s="1"/>
  <c r="D68" i="13"/>
  <c r="J68" i="13" s="1"/>
  <c r="D67" i="13"/>
  <c r="I70" i="13" s="1"/>
  <c r="D62" i="13"/>
  <c r="J62" i="13" s="1"/>
  <c r="D61" i="13"/>
  <c r="J61" i="13" s="1"/>
  <c r="D60" i="13"/>
  <c r="I63" i="13" s="1"/>
  <c r="D55" i="13"/>
  <c r="J55" i="13" s="1"/>
  <c r="D54" i="13"/>
  <c r="J54" i="13" s="1"/>
  <c r="D53" i="13"/>
  <c r="D34" i="13"/>
  <c r="D33" i="13"/>
  <c r="D32" i="13"/>
  <c r="D16" i="13"/>
  <c r="D15" i="13"/>
  <c r="D164" i="12"/>
  <c r="D163" i="12"/>
  <c r="D162" i="12"/>
  <c r="D146" i="12"/>
  <c r="J146" i="12" s="1"/>
  <c r="D145" i="12"/>
  <c r="J145" i="12" s="1"/>
  <c r="D144" i="12"/>
  <c r="D135" i="12"/>
  <c r="D134" i="12"/>
  <c r="D133" i="12"/>
  <c r="J133" i="12" s="1"/>
  <c r="J132" i="12"/>
  <c r="D124" i="12"/>
  <c r="D123" i="12"/>
  <c r="D122" i="12"/>
  <c r="D113" i="12"/>
  <c r="D112" i="12"/>
  <c r="D96" i="12"/>
  <c r="D95" i="12"/>
  <c r="D94" i="12"/>
  <c r="D85" i="12"/>
  <c r="D84" i="12"/>
  <c r="D69" i="12"/>
  <c r="J69" i="12" s="1"/>
  <c r="D68" i="12"/>
  <c r="D67" i="12"/>
  <c r="D62" i="12"/>
  <c r="J62" i="12" s="1"/>
  <c r="D61" i="12"/>
  <c r="J61" i="12" s="1"/>
  <c r="D60" i="12"/>
  <c r="D55" i="12"/>
  <c r="D54" i="12"/>
  <c r="J54" i="12" s="1"/>
  <c r="D53" i="12"/>
  <c r="D52" i="11"/>
  <c r="D34" i="12"/>
  <c r="D33" i="12"/>
  <c r="D32" i="12"/>
  <c r="D27" i="12"/>
  <c r="D26" i="12"/>
  <c r="D16" i="12"/>
  <c r="D15" i="12"/>
  <c r="H164" i="11"/>
  <c r="G164" i="11"/>
  <c r="F164" i="11"/>
  <c r="E164" i="11"/>
  <c r="I163" i="11"/>
  <c r="G163" i="11"/>
  <c r="F163" i="11"/>
  <c r="E163" i="11"/>
  <c r="I162" i="11"/>
  <c r="H162" i="11"/>
  <c r="F162" i="11"/>
  <c r="E162" i="11"/>
  <c r="G161" i="11"/>
  <c r="F161" i="11"/>
  <c r="E161" i="11"/>
  <c r="J158" i="11"/>
  <c r="I158" i="11"/>
  <c r="H158" i="11"/>
  <c r="G158" i="11"/>
  <c r="F158" i="11"/>
  <c r="E158" i="11"/>
  <c r="D158" i="11"/>
  <c r="J157" i="11"/>
  <c r="I157" i="11"/>
  <c r="H157" i="11"/>
  <c r="G157" i="11"/>
  <c r="F157" i="11"/>
  <c r="E157" i="11"/>
  <c r="D157" i="11"/>
  <c r="J156" i="11"/>
  <c r="I156" i="11"/>
  <c r="H156" i="11"/>
  <c r="G156" i="11"/>
  <c r="F156" i="11"/>
  <c r="E156" i="11"/>
  <c r="D156" i="11"/>
  <c r="J155" i="11"/>
  <c r="I155" i="11"/>
  <c r="H155" i="11"/>
  <c r="G155" i="11"/>
  <c r="F155" i="11"/>
  <c r="E155" i="11"/>
  <c r="D155" i="11"/>
  <c r="J154" i="11"/>
  <c r="I154" i="11"/>
  <c r="H154" i="11"/>
  <c r="G154" i="11"/>
  <c r="F154" i="11"/>
  <c r="E154" i="11"/>
  <c r="D154" i="11"/>
  <c r="J152" i="11"/>
  <c r="I152" i="11"/>
  <c r="H152" i="11"/>
  <c r="G152" i="11"/>
  <c r="F152" i="11"/>
  <c r="E152" i="11"/>
  <c r="D152" i="11"/>
  <c r="J151" i="11"/>
  <c r="I151" i="11"/>
  <c r="H151" i="11"/>
  <c r="G151" i="11"/>
  <c r="F151" i="11"/>
  <c r="E151" i="11"/>
  <c r="D151" i="11"/>
  <c r="J150" i="11"/>
  <c r="I150" i="11"/>
  <c r="H150" i="11"/>
  <c r="G150" i="11"/>
  <c r="F150" i="11"/>
  <c r="E150" i="11"/>
  <c r="D150" i="11"/>
  <c r="J149" i="11"/>
  <c r="I149" i="11"/>
  <c r="H149" i="11"/>
  <c r="G149" i="11"/>
  <c r="F149" i="11"/>
  <c r="E149" i="11"/>
  <c r="D149" i="11"/>
  <c r="I146" i="11"/>
  <c r="H146" i="11"/>
  <c r="G146" i="11"/>
  <c r="F146" i="11"/>
  <c r="E146" i="11"/>
  <c r="I145" i="11"/>
  <c r="H145" i="11"/>
  <c r="G145" i="11"/>
  <c r="F145" i="11"/>
  <c r="E145" i="11"/>
  <c r="J144" i="11"/>
  <c r="H144" i="11"/>
  <c r="G144" i="11"/>
  <c r="F144" i="11"/>
  <c r="E144" i="11"/>
  <c r="J143" i="11"/>
  <c r="I143" i="11"/>
  <c r="G143" i="11"/>
  <c r="F143" i="11"/>
  <c r="E143" i="11"/>
  <c r="I140" i="11"/>
  <c r="H140" i="11"/>
  <c r="G140" i="11"/>
  <c r="F140" i="11"/>
  <c r="E140" i="11"/>
  <c r="D140" i="11"/>
  <c r="I139" i="11"/>
  <c r="H139" i="11"/>
  <c r="G139" i="11"/>
  <c r="F139" i="11"/>
  <c r="E139" i="11"/>
  <c r="D139" i="11"/>
  <c r="I138" i="11"/>
  <c r="H138" i="11"/>
  <c r="G138" i="11"/>
  <c r="F138" i="11"/>
  <c r="E138" i="11"/>
  <c r="D138" i="11"/>
  <c r="I135" i="11"/>
  <c r="H135" i="11"/>
  <c r="G135" i="11"/>
  <c r="F135" i="11"/>
  <c r="E135" i="11"/>
  <c r="I134" i="11"/>
  <c r="H134" i="11"/>
  <c r="G134" i="11"/>
  <c r="F134" i="11"/>
  <c r="E134" i="11"/>
  <c r="I133" i="11"/>
  <c r="H133" i="11"/>
  <c r="G133" i="11"/>
  <c r="F133" i="11"/>
  <c r="E133" i="11"/>
  <c r="I132" i="11"/>
  <c r="H132" i="11"/>
  <c r="G132" i="11"/>
  <c r="F132" i="11"/>
  <c r="E132" i="11"/>
  <c r="I129" i="11"/>
  <c r="H129" i="11"/>
  <c r="G129" i="11"/>
  <c r="F129" i="11"/>
  <c r="E129" i="11"/>
  <c r="D129" i="11"/>
  <c r="I128" i="11"/>
  <c r="H128" i="11"/>
  <c r="G128" i="11"/>
  <c r="F128" i="11"/>
  <c r="E128" i="11"/>
  <c r="D128" i="11"/>
  <c r="I127" i="11"/>
  <c r="H127" i="11"/>
  <c r="G127" i="11"/>
  <c r="F127" i="11"/>
  <c r="E127" i="11"/>
  <c r="D127" i="11"/>
  <c r="I124" i="11"/>
  <c r="H124" i="11"/>
  <c r="G124" i="11"/>
  <c r="F124" i="11"/>
  <c r="E124" i="11"/>
  <c r="I123" i="11"/>
  <c r="H123" i="11"/>
  <c r="G123" i="11"/>
  <c r="F123" i="11"/>
  <c r="E123" i="11"/>
  <c r="H122" i="11"/>
  <c r="G122" i="11"/>
  <c r="F122" i="11"/>
  <c r="E122" i="11"/>
  <c r="I121" i="11"/>
  <c r="G121" i="11"/>
  <c r="F121" i="11"/>
  <c r="E121" i="11"/>
  <c r="I118" i="11"/>
  <c r="H118" i="11"/>
  <c r="G118" i="11"/>
  <c r="E118" i="11"/>
  <c r="D118" i="11"/>
  <c r="I117" i="11"/>
  <c r="H117" i="11"/>
  <c r="G117" i="11"/>
  <c r="F117" i="11"/>
  <c r="D117" i="11"/>
  <c r="I116" i="11"/>
  <c r="H116" i="11"/>
  <c r="G116" i="11"/>
  <c r="F116" i="11"/>
  <c r="E116" i="11"/>
  <c r="D116" i="11"/>
  <c r="I113" i="11"/>
  <c r="H113" i="11"/>
  <c r="G113" i="11"/>
  <c r="F113" i="11"/>
  <c r="E113" i="11"/>
  <c r="I112" i="11"/>
  <c r="H112" i="11"/>
  <c r="G112" i="11"/>
  <c r="F112" i="11"/>
  <c r="E112" i="11"/>
  <c r="J111" i="11"/>
  <c r="H111" i="11"/>
  <c r="G111" i="11"/>
  <c r="F111" i="11"/>
  <c r="E111" i="11"/>
  <c r="J110" i="11"/>
  <c r="G110" i="11"/>
  <c r="F110" i="11"/>
  <c r="E110" i="11"/>
  <c r="I101" i="11"/>
  <c r="H101" i="11"/>
  <c r="G101" i="11"/>
  <c r="E101" i="11"/>
  <c r="D101" i="11"/>
  <c r="I100" i="11"/>
  <c r="H100" i="11"/>
  <c r="G100" i="11"/>
  <c r="F100" i="11"/>
  <c r="D100" i="11"/>
  <c r="I99" i="11"/>
  <c r="H99" i="11"/>
  <c r="G99" i="11"/>
  <c r="F99" i="11"/>
  <c r="E99" i="11"/>
  <c r="D99" i="11"/>
  <c r="I96" i="11"/>
  <c r="H96" i="11"/>
  <c r="G96" i="11"/>
  <c r="F96" i="11"/>
  <c r="E96" i="11"/>
  <c r="I95" i="11"/>
  <c r="H95" i="11"/>
  <c r="G95" i="11"/>
  <c r="F95" i="11"/>
  <c r="E95" i="11"/>
  <c r="J94" i="11"/>
  <c r="H94" i="11"/>
  <c r="G94" i="11"/>
  <c r="F94" i="11"/>
  <c r="E94" i="11"/>
  <c r="J93" i="11"/>
  <c r="I93" i="11"/>
  <c r="G93" i="11"/>
  <c r="F93" i="11"/>
  <c r="E93" i="11"/>
  <c r="J91" i="11"/>
  <c r="J90" i="11"/>
  <c r="I90" i="11"/>
  <c r="H90" i="11"/>
  <c r="G90" i="11"/>
  <c r="F90" i="11"/>
  <c r="E90" i="11"/>
  <c r="D90" i="11"/>
  <c r="J89" i="11"/>
  <c r="I89" i="11"/>
  <c r="H89" i="11"/>
  <c r="G89" i="11"/>
  <c r="F89" i="11"/>
  <c r="E89" i="11"/>
  <c r="D89" i="11"/>
  <c r="J88" i="11"/>
  <c r="I88" i="11"/>
  <c r="H88" i="11"/>
  <c r="G88" i="11"/>
  <c r="F88" i="11"/>
  <c r="E88" i="11"/>
  <c r="D88" i="11"/>
  <c r="I85" i="11"/>
  <c r="H85" i="11"/>
  <c r="G85" i="11"/>
  <c r="F85" i="11"/>
  <c r="E85" i="11"/>
  <c r="I84" i="11"/>
  <c r="H84" i="11"/>
  <c r="G84" i="11"/>
  <c r="F84" i="11"/>
  <c r="E84" i="11"/>
  <c r="J83" i="11"/>
  <c r="H83" i="11"/>
  <c r="G83" i="11"/>
  <c r="F83" i="11"/>
  <c r="E83" i="11"/>
  <c r="J79" i="11"/>
  <c r="I79" i="11"/>
  <c r="H79" i="11"/>
  <c r="G79" i="11"/>
  <c r="E79" i="11"/>
  <c r="D79" i="11"/>
  <c r="J78" i="11"/>
  <c r="I78" i="11"/>
  <c r="H78" i="11"/>
  <c r="G78" i="11"/>
  <c r="F78" i="11"/>
  <c r="D78" i="11"/>
  <c r="I77" i="11"/>
  <c r="H77" i="11"/>
  <c r="G77" i="11"/>
  <c r="F77" i="11"/>
  <c r="E77" i="11"/>
  <c r="D77" i="11"/>
  <c r="I74" i="11"/>
  <c r="H74" i="11"/>
  <c r="G74" i="11"/>
  <c r="E74" i="11"/>
  <c r="D74" i="11"/>
  <c r="I73" i="11"/>
  <c r="H73" i="11"/>
  <c r="G73" i="11"/>
  <c r="F73" i="11"/>
  <c r="D73" i="11"/>
  <c r="I72" i="11"/>
  <c r="H72" i="11"/>
  <c r="F72" i="11"/>
  <c r="E72" i="11"/>
  <c r="D72" i="11"/>
  <c r="F70" i="11"/>
  <c r="E70" i="11"/>
  <c r="I69" i="11"/>
  <c r="H69" i="11"/>
  <c r="G69" i="11"/>
  <c r="F69" i="11"/>
  <c r="E69" i="11"/>
  <c r="I68" i="11"/>
  <c r="H68" i="11"/>
  <c r="G68" i="11"/>
  <c r="F68" i="11"/>
  <c r="E68" i="11"/>
  <c r="H67" i="11"/>
  <c r="G67" i="11"/>
  <c r="F67" i="11"/>
  <c r="E67" i="11"/>
  <c r="I66" i="11"/>
  <c r="G66" i="11"/>
  <c r="F66" i="11"/>
  <c r="E66" i="11"/>
  <c r="F63" i="11"/>
  <c r="E63" i="11"/>
  <c r="I62" i="11"/>
  <c r="H62" i="11"/>
  <c r="G62" i="11"/>
  <c r="F62" i="11"/>
  <c r="E62" i="11"/>
  <c r="I61" i="11"/>
  <c r="H61" i="11"/>
  <c r="G61" i="11"/>
  <c r="F61" i="11"/>
  <c r="E61" i="11"/>
  <c r="H60" i="11"/>
  <c r="G60" i="11"/>
  <c r="F60" i="11"/>
  <c r="E60" i="11"/>
  <c r="I59" i="11"/>
  <c r="G59" i="11"/>
  <c r="F59" i="11"/>
  <c r="E59" i="11"/>
  <c r="F56" i="11"/>
  <c r="E56" i="11"/>
  <c r="I55" i="11"/>
  <c r="H55" i="11"/>
  <c r="G55" i="11"/>
  <c r="F55" i="11"/>
  <c r="E55" i="11"/>
  <c r="I54" i="11"/>
  <c r="H54" i="11"/>
  <c r="G54" i="11"/>
  <c r="F54" i="11"/>
  <c r="E54" i="11"/>
  <c r="H53" i="11"/>
  <c r="G53" i="11"/>
  <c r="F53" i="11"/>
  <c r="E53" i="11"/>
  <c r="I52" i="11"/>
  <c r="G52" i="11"/>
  <c r="F52" i="11"/>
  <c r="E52" i="11"/>
  <c r="F49" i="11"/>
  <c r="E49" i="11"/>
  <c r="I48" i="11"/>
  <c r="H48" i="11"/>
  <c r="G48" i="11"/>
  <c r="F48" i="11"/>
  <c r="E48" i="11"/>
  <c r="I47" i="11"/>
  <c r="H47" i="11"/>
  <c r="G47" i="11"/>
  <c r="F47" i="11"/>
  <c r="E47" i="11"/>
  <c r="D47" i="11"/>
  <c r="J46" i="11"/>
  <c r="H46" i="11"/>
  <c r="G46" i="11"/>
  <c r="F46" i="11"/>
  <c r="E46" i="11"/>
  <c r="J45" i="11"/>
  <c r="I45" i="11"/>
  <c r="G45" i="11"/>
  <c r="F45" i="11"/>
  <c r="E45" i="11"/>
  <c r="F42" i="11"/>
  <c r="E42" i="11"/>
  <c r="I41" i="11"/>
  <c r="H41" i="11"/>
  <c r="G41" i="11"/>
  <c r="F41" i="11"/>
  <c r="E41" i="11"/>
  <c r="D41" i="11"/>
  <c r="I40" i="11"/>
  <c r="H40" i="11"/>
  <c r="G40" i="11"/>
  <c r="F40" i="11"/>
  <c r="E40" i="11"/>
  <c r="J39" i="11"/>
  <c r="H39" i="11"/>
  <c r="G39" i="11"/>
  <c r="F39" i="11"/>
  <c r="E39" i="11"/>
  <c r="J38" i="11"/>
  <c r="I38" i="11"/>
  <c r="G38" i="11"/>
  <c r="F38" i="11"/>
  <c r="E38" i="11"/>
  <c r="F35" i="11"/>
  <c r="E35" i="11"/>
  <c r="I34" i="11"/>
  <c r="H34" i="11"/>
  <c r="G34" i="11"/>
  <c r="F34" i="11"/>
  <c r="E34" i="11"/>
  <c r="I33" i="11"/>
  <c r="H33" i="11"/>
  <c r="G33" i="11"/>
  <c r="F33" i="11"/>
  <c r="E33" i="11"/>
  <c r="H32" i="11"/>
  <c r="G32" i="11"/>
  <c r="F32" i="11"/>
  <c r="E32" i="11"/>
  <c r="I31" i="11"/>
  <c r="G31" i="11"/>
  <c r="F31" i="11"/>
  <c r="E31" i="11"/>
  <c r="I27" i="11"/>
  <c r="H27" i="11"/>
  <c r="G27" i="11"/>
  <c r="F27" i="11"/>
  <c r="E27" i="11"/>
  <c r="I26" i="11"/>
  <c r="H26" i="11"/>
  <c r="G26" i="11"/>
  <c r="F26" i="11"/>
  <c r="E26" i="11"/>
  <c r="J25" i="11"/>
  <c r="H25" i="11"/>
  <c r="G25" i="11"/>
  <c r="F25" i="11"/>
  <c r="E25" i="11"/>
  <c r="J24" i="11"/>
  <c r="G24" i="11"/>
  <c r="F24" i="11"/>
  <c r="E24" i="11"/>
  <c r="I21" i="11"/>
  <c r="H21" i="11"/>
  <c r="G21" i="11"/>
  <c r="F21" i="11"/>
  <c r="E21" i="11"/>
  <c r="D21" i="11"/>
  <c r="I20" i="11"/>
  <c r="H20" i="11"/>
  <c r="G20" i="11"/>
  <c r="F20" i="11"/>
  <c r="D20" i="11"/>
  <c r="I19" i="11"/>
  <c r="H19" i="11"/>
  <c r="G19" i="11"/>
  <c r="F19" i="11"/>
  <c r="E19" i="11"/>
  <c r="D19" i="11"/>
  <c r="I16" i="11"/>
  <c r="H16" i="11"/>
  <c r="G16" i="11"/>
  <c r="F16" i="11"/>
  <c r="E16" i="11"/>
  <c r="I15" i="11"/>
  <c r="H15" i="11"/>
  <c r="G15" i="11"/>
  <c r="F15" i="11"/>
  <c r="E15" i="11"/>
  <c r="J14" i="11"/>
  <c r="H14" i="11"/>
  <c r="G14" i="11"/>
  <c r="F14" i="11"/>
  <c r="E14" i="11"/>
  <c r="J13" i="11"/>
  <c r="I13" i="11"/>
  <c r="G13" i="11"/>
  <c r="F13" i="11"/>
  <c r="E13" i="11"/>
  <c r="J11" i="11"/>
  <c r="I11" i="11"/>
  <c r="H11" i="11"/>
  <c r="G11" i="11"/>
  <c r="J10" i="11"/>
  <c r="I10" i="11"/>
  <c r="H10" i="11"/>
  <c r="G10" i="11"/>
  <c r="E10" i="11"/>
  <c r="D10" i="11"/>
  <c r="J9" i="11"/>
  <c r="I9" i="11"/>
  <c r="H9" i="11"/>
  <c r="G9" i="11"/>
  <c r="F9" i="11"/>
  <c r="D9" i="11"/>
  <c r="F85" i="17"/>
  <c r="E85" i="17"/>
  <c r="D85" i="17"/>
  <c r="F83" i="17"/>
  <c r="E83" i="17"/>
  <c r="D83" i="17"/>
  <c r="A5" i="17"/>
  <c r="A4" i="17"/>
  <c r="C4" i="14" s="1"/>
  <c r="A3" i="17"/>
  <c r="C3" i="14" s="1"/>
  <c r="F83" i="10"/>
  <c r="E83" i="10"/>
  <c r="D83" i="10"/>
  <c r="A5" i="10"/>
  <c r="A4" i="10"/>
  <c r="C4" i="13" s="1"/>
  <c r="A3" i="10"/>
  <c r="C3" i="13" s="1"/>
  <c r="A5" i="9"/>
  <c r="A4" i="9"/>
  <c r="C4" i="12" s="1"/>
  <c r="A3" i="9"/>
  <c r="C3" i="12" s="1"/>
  <c r="F89" i="8"/>
  <c r="E89" i="8"/>
  <c r="D89" i="8"/>
  <c r="F38" i="8"/>
  <c r="R294" i="2"/>
  <c r="A5" i="8"/>
  <c r="C5" i="11" s="1"/>
  <c r="A4" i="8"/>
  <c r="C4" i="11" s="1"/>
  <c r="A3" i="8"/>
  <c r="C3" i="11" s="1"/>
  <c r="G165" i="14"/>
  <c r="R485" i="2" s="1"/>
  <c r="F165" i="14"/>
  <c r="E165" i="14"/>
  <c r="I141" i="14"/>
  <c r="H141" i="14"/>
  <c r="G141" i="14"/>
  <c r="G147" i="14" s="1"/>
  <c r="F141" i="14"/>
  <c r="F147" i="14" s="1"/>
  <c r="E141" i="14"/>
  <c r="D141" i="14"/>
  <c r="I130" i="14"/>
  <c r="I136" i="14" s="1"/>
  <c r="H130" i="14"/>
  <c r="H136" i="14" s="1"/>
  <c r="G130" i="14"/>
  <c r="G136" i="14" s="1"/>
  <c r="F130" i="14"/>
  <c r="F136" i="14" s="1"/>
  <c r="E130" i="14"/>
  <c r="E136" i="14" s="1"/>
  <c r="D130" i="14"/>
  <c r="J129" i="14"/>
  <c r="J128" i="14"/>
  <c r="J127" i="14"/>
  <c r="I119" i="14"/>
  <c r="H119" i="14"/>
  <c r="G119" i="14"/>
  <c r="G125" i="14" s="1"/>
  <c r="D119" i="14"/>
  <c r="F119" i="14"/>
  <c r="F125" i="14" s="1"/>
  <c r="E119" i="14"/>
  <c r="J116" i="14"/>
  <c r="I102" i="14"/>
  <c r="H102" i="14"/>
  <c r="G102" i="14"/>
  <c r="D102" i="14"/>
  <c r="F102" i="14"/>
  <c r="E102" i="14"/>
  <c r="J99" i="14"/>
  <c r="I91" i="14"/>
  <c r="H91" i="14"/>
  <c r="G91" i="14"/>
  <c r="F91" i="14"/>
  <c r="F97" i="14" s="1"/>
  <c r="E91" i="14"/>
  <c r="E97" i="14" s="1"/>
  <c r="D91" i="14"/>
  <c r="I75" i="14"/>
  <c r="H75" i="14"/>
  <c r="D75" i="14"/>
  <c r="J74" i="14"/>
  <c r="E75" i="14"/>
  <c r="G75" i="14"/>
  <c r="T461" i="2"/>
  <c r="S461" i="2"/>
  <c r="R461" i="2"/>
  <c r="D11" i="14"/>
  <c r="D17" i="14" s="1"/>
  <c r="F11" i="14"/>
  <c r="E11" i="14"/>
  <c r="G165" i="13"/>
  <c r="R426" i="2" s="1"/>
  <c r="F165" i="13"/>
  <c r="E165" i="13"/>
  <c r="I141" i="13"/>
  <c r="H141" i="13"/>
  <c r="G141" i="13"/>
  <c r="F141" i="13"/>
  <c r="F147" i="13" s="1"/>
  <c r="E141" i="13"/>
  <c r="J139" i="13"/>
  <c r="J138" i="13"/>
  <c r="I130" i="13"/>
  <c r="I136" i="13" s="1"/>
  <c r="H130" i="13"/>
  <c r="H136" i="13" s="1"/>
  <c r="G130" i="13"/>
  <c r="G136" i="13" s="1"/>
  <c r="F130" i="13"/>
  <c r="F136" i="13" s="1"/>
  <c r="E130" i="13"/>
  <c r="E136" i="13" s="1"/>
  <c r="D130" i="13"/>
  <c r="J129" i="13"/>
  <c r="J128" i="13"/>
  <c r="J127" i="13"/>
  <c r="J121" i="13"/>
  <c r="I119" i="13"/>
  <c r="H119" i="13"/>
  <c r="G119" i="13"/>
  <c r="G125" i="13" s="1"/>
  <c r="F119" i="13"/>
  <c r="F125" i="13" s="1"/>
  <c r="D119" i="13"/>
  <c r="J118" i="13"/>
  <c r="J117" i="13"/>
  <c r="J116" i="13"/>
  <c r="I102" i="13"/>
  <c r="H102" i="13"/>
  <c r="G102" i="13"/>
  <c r="F102" i="13"/>
  <c r="D102" i="13"/>
  <c r="J101" i="13"/>
  <c r="E102" i="13"/>
  <c r="J99" i="13"/>
  <c r="I91" i="13"/>
  <c r="H91" i="13"/>
  <c r="G91" i="13"/>
  <c r="F91" i="13"/>
  <c r="F97" i="13" s="1"/>
  <c r="E91" i="13"/>
  <c r="E97" i="13" s="1"/>
  <c r="D91" i="13"/>
  <c r="E85" i="10"/>
  <c r="I75" i="13"/>
  <c r="H75" i="13"/>
  <c r="F75" i="13"/>
  <c r="D75" i="13"/>
  <c r="J74" i="13"/>
  <c r="G75" i="13"/>
  <c r="D11" i="13"/>
  <c r="F11" i="13"/>
  <c r="E11" i="13"/>
  <c r="G165" i="12"/>
  <c r="R361" i="2" s="1"/>
  <c r="F165" i="12"/>
  <c r="Q361" i="2" s="1"/>
  <c r="I141" i="12"/>
  <c r="H141" i="12"/>
  <c r="G141" i="12"/>
  <c r="G147" i="12" s="1"/>
  <c r="F147" i="12"/>
  <c r="I130" i="12"/>
  <c r="I136" i="12" s="1"/>
  <c r="H130" i="12"/>
  <c r="H136" i="12" s="1"/>
  <c r="G130" i="12"/>
  <c r="G136" i="12" s="1"/>
  <c r="F130" i="12"/>
  <c r="E130" i="12"/>
  <c r="E136" i="12" s="1"/>
  <c r="J129" i="12"/>
  <c r="J128" i="12"/>
  <c r="J127" i="12"/>
  <c r="I119" i="12"/>
  <c r="H119" i="12"/>
  <c r="G119" i="12"/>
  <c r="G125" i="12" s="1"/>
  <c r="F119" i="12"/>
  <c r="F125" i="12" s="1"/>
  <c r="D119" i="12"/>
  <c r="D125" i="12" s="1"/>
  <c r="J118" i="12"/>
  <c r="J117" i="12"/>
  <c r="J116" i="12"/>
  <c r="E114" i="12"/>
  <c r="I102" i="12"/>
  <c r="H102" i="12"/>
  <c r="G102" i="12"/>
  <c r="F102" i="12"/>
  <c r="J101" i="12"/>
  <c r="J100" i="12"/>
  <c r="J99" i="12"/>
  <c r="H91" i="12"/>
  <c r="G91" i="12"/>
  <c r="F91" i="12"/>
  <c r="F97" i="12" s="1"/>
  <c r="E91" i="12"/>
  <c r="D91" i="12"/>
  <c r="I80" i="12"/>
  <c r="I80" i="11" s="1"/>
  <c r="H80" i="12"/>
  <c r="G80" i="12"/>
  <c r="G80" i="11" s="1"/>
  <c r="D80" i="12"/>
  <c r="D80" i="11" s="1"/>
  <c r="F79" i="11"/>
  <c r="J77" i="12"/>
  <c r="I75" i="12"/>
  <c r="H75" i="12"/>
  <c r="F75" i="12"/>
  <c r="D75" i="12"/>
  <c r="J74" i="12"/>
  <c r="E75" i="12"/>
  <c r="G75" i="12"/>
  <c r="I22" i="12"/>
  <c r="H22" i="12"/>
  <c r="F22" i="12"/>
  <c r="F28" i="12" s="1"/>
  <c r="D22" i="12"/>
  <c r="D22" i="11" s="1"/>
  <c r="J21" i="12"/>
  <c r="J21" i="11" s="1"/>
  <c r="E22" i="12"/>
  <c r="E28" i="12" s="1"/>
  <c r="J19" i="12"/>
  <c r="J19" i="11" s="1"/>
  <c r="R337" i="2"/>
  <c r="D11" i="12"/>
  <c r="F11" i="12"/>
  <c r="E11" i="12"/>
  <c r="Q485" i="2" l="1"/>
  <c r="H22" i="11"/>
  <c r="J113" i="12"/>
  <c r="T553" i="2"/>
  <c r="T551" i="2"/>
  <c r="I22" i="11"/>
  <c r="J112" i="12"/>
  <c r="J112" i="11" s="1"/>
  <c r="S553" i="2"/>
  <c r="S551" i="2"/>
  <c r="D103" i="14"/>
  <c r="E183" i="14"/>
  <c r="J112" i="13"/>
  <c r="S584" i="2"/>
  <c r="S582" i="2"/>
  <c r="J113" i="13"/>
  <c r="T582" i="2"/>
  <c r="T584" i="2"/>
  <c r="J112" i="14"/>
  <c r="S613" i="2"/>
  <c r="S615" i="2"/>
  <c r="D104" i="13"/>
  <c r="F183" i="13"/>
  <c r="J113" i="14"/>
  <c r="T613" i="2"/>
  <c r="T615" i="2"/>
  <c r="D147" i="12"/>
  <c r="R537" i="2"/>
  <c r="R536" i="2"/>
  <c r="Q537" i="2"/>
  <c r="Q536" i="2"/>
  <c r="S603" i="2"/>
  <c r="S601" i="2"/>
  <c r="T603" i="2"/>
  <c r="T601" i="2"/>
  <c r="S572" i="2"/>
  <c r="S570" i="2"/>
  <c r="T572" i="2"/>
  <c r="T570" i="2"/>
  <c r="T541" i="2"/>
  <c r="T539" i="2"/>
  <c r="S541" i="2"/>
  <c r="S539" i="2"/>
  <c r="J147" i="12"/>
  <c r="J119" i="12"/>
  <c r="H80" i="11"/>
  <c r="H86" i="12"/>
  <c r="E97" i="12"/>
  <c r="Q349" i="2" s="1"/>
  <c r="R621" i="2"/>
  <c r="R619" i="2"/>
  <c r="S630" i="2"/>
  <c r="S628" i="2"/>
  <c r="R630" i="2"/>
  <c r="R628" i="2"/>
  <c r="S621" i="2"/>
  <c r="S619" i="2"/>
  <c r="T630" i="2"/>
  <c r="T628" i="2"/>
  <c r="R622" i="2"/>
  <c r="R624" i="2"/>
  <c r="R607" i="2"/>
  <c r="R609" i="2"/>
  <c r="T619" i="2"/>
  <c r="T621" i="2"/>
  <c r="S624" i="2"/>
  <c r="S622" i="2"/>
  <c r="S609" i="2"/>
  <c r="S607" i="2"/>
  <c r="T624" i="2"/>
  <c r="T622" i="2"/>
  <c r="T607" i="2"/>
  <c r="T609" i="2"/>
  <c r="Q473" i="2"/>
  <c r="S597" i="2"/>
  <c r="S599" i="2"/>
  <c r="R593" i="2"/>
  <c r="R591" i="2"/>
  <c r="R590" i="2"/>
  <c r="R588" i="2"/>
  <c r="T597" i="2"/>
  <c r="T599" i="2"/>
  <c r="S591" i="2"/>
  <c r="S593" i="2"/>
  <c r="S573" i="2"/>
  <c r="S575" i="2"/>
  <c r="S588" i="2"/>
  <c r="S590" i="2"/>
  <c r="T593" i="2"/>
  <c r="T591" i="2"/>
  <c r="T573" i="2"/>
  <c r="T575" i="2"/>
  <c r="T588" i="2"/>
  <c r="T590" i="2"/>
  <c r="Q414" i="2"/>
  <c r="Q426" i="2"/>
  <c r="R578" i="2"/>
  <c r="R576" i="2"/>
  <c r="J141" i="13"/>
  <c r="J147" i="13" s="1"/>
  <c r="S578" i="2"/>
  <c r="S576" i="2"/>
  <c r="D147" i="13"/>
  <c r="T578" i="2"/>
  <c r="T576" i="2"/>
  <c r="R599" i="2"/>
  <c r="R597" i="2"/>
  <c r="T545" i="2"/>
  <c r="T547" i="2"/>
  <c r="T559" i="2"/>
  <c r="T557" i="2"/>
  <c r="T560" i="2"/>
  <c r="T562" i="2"/>
  <c r="D97" i="12"/>
  <c r="F114" i="12"/>
  <c r="Q352" i="2" s="1"/>
  <c r="S544" i="2"/>
  <c r="S542" i="2"/>
  <c r="T544" i="2"/>
  <c r="T542" i="2"/>
  <c r="R556" i="2"/>
  <c r="R554" i="2"/>
  <c r="S548" i="2"/>
  <c r="S550" i="2"/>
  <c r="S556" i="2"/>
  <c r="S554" i="2"/>
  <c r="R568" i="2"/>
  <c r="R566" i="2"/>
  <c r="Q340" i="2"/>
  <c r="Q343" i="2"/>
  <c r="D27" i="11"/>
  <c r="T515" i="2" s="1"/>
  <c r="T548" i="2"/>
  <c r="T550" i="2"/>
  <c r="T554" i="2"/>
  <c r="T556" i="2"/>
  <c r="S568" i="2"/>
  <c r="S566" i="2"/>
  <c r="R547" i="2"/>
  <c r="R545" i="2"/>
  <c r="R559" i="2"/>
  <c r="R557" i="2"/>
  <c r="T566" i="2"/>
  <c r="T568" i="2"/>
  <c r="R560" i="2"/>
  <c r="R562" i="2"/>
  <c r="S545" i="2"/>
  <c r="S547" i="2"/>
  <c r="S559" i="2"/>
  <c r="S557" i="2"/>
  <c r="S562" i="2"/>
  <c r="S560" i="2"/>
  <c r="J102" i="12"/>
  <c r="J80" i="12"/>
  <c r="D68" i="11"/>
  <c r="D55" i="11"/>
  <c r="R355" i="2"/>
  <c r="C86" i="10"/>
  <c r="C90" i="10"/>
  <c r="C86" i="17"/>
  <c r="C90" i="17"/>
  <c r="C83" i="9"/>
  <c r="C90" i="9"/>
  <c r="C84" i="9"/>
  <c r="I94" i="14"/>
  <c r="I97" i="14" s="1"/>
  <c r="T473" i="2" s="1"/>
  <c r="J164" i="14"/>
  <c r="J123" i="13"/>
  <c r="J33" i="12"/>
  <c r="S253" i="2"/>
  <c r="S296" i="2"/>
  <c r="S252" i="2"/>
  <c r="T296" i="2"/>
  <c r="T252" i="2"/>
  <c r="T253" i="2"/>
  <c r="T294" i="2"/>
  <c r="S294" i="2"/>
  <c r="R253" i="2"/>
  <c r="R296" i="2"/>
  <c r="R252" i="2"/>
  <c r="R468" i="2"/>
  <c r="R469" i="2"/>
  <c r="S468" i="2"/>
  <c r="S469" i="2"/>
  <c r="T469" i="2"/>
  <c r="T468" i="2"/>
  <c r="R463" i="2"/>
  <c r="R462" i="2"/>
  <c r="S463" i="2"/>
  <c r="S462" i="2"/>
  <c r="R479" i="2"/>
  <c r="T462" i="2"/>
  <c r="T463" i="2"/>
  <c r="R409" i="2"/>
  <c r="R410" i="2"/>
  <c r="R403" i="2"/>
  <c r="R404" i="2"/>
  <c r="S409" i="2"/>
  <c r="S410" i="2"/>
  <c r="S404" i="2"/>
  <c r="S403" i="2"/>
  <c r="T404" i="2"/>
  <c r="T403" i="2"/>
  <c r="R282" i="2"/>
  <c r="R283" i="2"/>
  <c r="S282" i="2"/>
  <c r="S283" i="2"/>
  <c r="T282" i="2"/>
  <c r="T283" i="2"/>
  <c r="D26" i="11"/>
  <c r="I35" i="12"/>
  <c r="I86" i="12"/>
  <c r="T346" i="2" s="1"/>
  <c r="D123" i="11"/>
  <c r="J164" i="12"/>
  <c r="H56" i="12"/>
  <c r="H93" i="12"/>
  <c r="H97" i="12" s="1"/>
  <c r="S349" i="2" s="1"/>
  <c r="D143" i="11"/>
  <c r="J27" i="12"/>
  <c r="J27" i="11" s="1"/>
  <c r="D84" i="11"/>
  <c r="I94" i="13"/>
  <c r="I97" i="13" s="1"/>
  <c r="T414" i="2" s="1"/>
  <c r="J16" i="12"/>
  <c r="J84" i="12"/>
  <c r="J84" i="11" s="1"/>
  <c r="D90" i="10"/>
  <c r="J41" i="14"/>
  <c r="J41" i="11" s="1"/>
  <c r="C5" i="14"/>
  <c r="J34" i="12"/>
  <c r="G86" i="12"/>
  <c r="J85" i="12"/>
  <c r="J95" i="13"/>
  <c r="J162" i="13"/>
  <c r="H38" i="14"/>
  <c r="H42" i="14" s="1"/>
  <c r="J95" i="14"/>
  <c r="J121" i="14"/>
  <c r="J162" i="14"/>
  <c r="G42" i="11"/>
  <c r="D15" i="11"/>
  <c r="I35" i="13"/>
  <c r="J15" i="12"/>
  <c r="J40" i="14"/>
  <c r="H93" i="14"/>
  <c r="H97" i="14" s="1"/>
  <c r="S473" i="2" s="1"/>
  <c r="I94" i="12"/>
  <c r="I97" i="12" s="1"/>
  <c r="T349" i="2" s="1"/>
  <c r="J124" i="13"/>
  <c r="J124" i="14"/>
  <c r="J15" i="13"/>
  <c r="E75" i="13"/>
  <c r="Q408" i="2" s="1"/>
  <c r="H93" i="13"/>
  <c r="H97" i="13" s="1"/>
  <c r="S414" i="2" s="1"/>
  <c r="J164" i="13"/>
  <c r="I49" i="11"/>
  <c r="J123" i="14"/>
  <c r="D90" i="17"/>
  <c r="C5" i="12"/>
  <c r="D40" i="11"/>
  <c r="D62" i="11"/>
  <c r="D31" i="11"/>
  <c r="D96" i="11"/>
  <c r="J163" i="12"/>
  <c r="H31" i="13"/>
  <c r="H35" i="13" s="1"/>
  <c r="J96" i="13"/>
  <c r="D39" i="11"/>
  <c r="G97" i="14"/>
  <c r="J96" i="14"/>
  <c r="J163" i="14"/>
  <c r="F28" i="11"/>
  <c r="E86" i="11"/>
  <c r="C5" i="13"/>
  <c r="J26" i="12"/>
  <c r="J26" i="11" s="1"/>
  <c r="J123" i="12"/>
  <c r="D32" i="11"/>
  <c r="D164" i="11"/>
  <c r="D70" i="12"/>
  <c r="D113" i="11"/>
  <c r="D133" i="11"/>
  <c r="F130" i="11"/>
  <c r="I102" i="11"/>
  <c r="H75" i="11"/>
  <c r="J128" i="11"/>
  <c r="J20" i="12"/>
  <c r="J22" i="12" s="1"/>
  <c r="J99" i="11"/>
  <c r="J73" i="14"/>
  <c r="F114" i="14"/>
  <c r="J74" i="11"/>
  <c r="D11" i="11"/>
  <c r="G165" i="11"/>
  <c r="R287" i="2" s="1"/>
  <c r="D82" i="17"/>
  <c r="E82" i="17"/>
  <c r="E114" i="14"/>
  <c r="J130" i="14"/>
  <c r="J136" i="14" s="1"/>
  <c r="F82" i="17"/>
  <c r="J139" i="11"/>
  <c r="F147" i="11"/>
  <c r="J72" i="13"/>
  <c r="J130" i="13"/>
  <c r="F114" i="13"/>
  <c r="D82" i="9"/>
  <c r="D132" i="11"/>
  <c r="D48" i="11"/>
  <c r="D83" i="11"/>
  <c r="D16" i="11"/>
  <c r="D33" i="11"/>
  <c r="D53" i="11"/>
  <c r="D59" i="11"/>
  <c r="J62" i="11"/>
  <c r="J163" i="13"/>
  <c r="I75" i="11"/>
  <c r="J117" i="14"/>
  <c r="J117" i="11" s="1"/>
  <c r="D141" i="11"/>
  <c r="J100" i="14"/>
  <c r="D91" i="11"/>
  <c r="J73" i="13"/>
  <c r="E114" i="13"/>
  <c r="H91" i="11"/>
  <c r="H119" i="11"/>
  <c r="I141" i="11"/>
  <c r="R340" i="2"/>
  <c r="H147" i="12"/>
  <c r="D75" i="11"/>
  <c r="D88" i="9"/>
  <c r="D102" i="11"/>
  <c r="E22" i="11"/>
  <c r="D88" i="17"/>
  <c r="I91" i="11"/>
  <c r="G102" i="11"/>
  <c r="D119" i="11"/>
  <c r="I119" i="11"/>
  <c r="J129" i="11"/>
  <c r="G136" i="11"/>
  <c r="J140" i="11"/>
  <c r="G141" i="11"/>
  <c r="J72" i="14"/>
  <c r="J118" i="14"/>
  <c r="J118" i="11" s="1"/>
  <c r="F74" i="11"/>
  <c r="F101" i="11"/>
  <c r="G75" i="11"/>
  <c r="F125" i="11"/>
  <c r="F165" i="11"/>
  <c r="G91" i="11"/>
  <c r="H102" i="11"/>
  <c r="G125" i="11"/>
  <c r="J141" i="14"/>
  <c r="J147" i="14" s="1"/>
  <c r="F118" i="11"/>
  <c r="E136" i="11"/>
  <c r="I136" i="11"/>
  <c r="E11" i="11"/>
  <c r="E117" i="11"/>
  <c r="G147" i="13"/>
  <c r="D88" i="10" s="1"/>
  <c r="F10" i="11"/>
  <c r="D130" i="11"/>
  <c r="H136" i="11"/>
  <c r="G119" i="11"/>
  <c r="J73" i="12"/>
  <c r="F11" i="11"/>
  <c r="F22" i="11"/>
  <c r="E28" i="11"/>
  <c r="J77" i="11"/>
  <c r="E80" i="11"/>
  <c r="G130" i="11"/>
  <c r="H141" i="11"/>
  <c r="E165" i="11"/>
  <c r="F136" i="12"/>
  <c r="F136" i="11" s="1"/>
  <c r="D90" i="9"/>
  <c r="E9" i="11"/>
  <c r="E20" i="11"/>
  <c r="G22" i="11"/>
  <c r="G72" i="11"/>
  <c r="E91" i="11"/>
  <c r="F97" i="11"/>
  <c r="F102" i="11"/>
  <c r="J116" i="11"/>
  <c r="H130" i="11"/>
  <c r="J138" i="11"/>
  <c r="E141" i="11"/>
  <c r="J72" i="12"/>
  <c r="F80" i="12"/>
  <c r="D104" i="12" s="1"/>
  <c r="J130" i="12"/>
  <c r="E73" i="11"/>
  <c r="E78" i="11"/>
  <c r="F91" i="11"/>
  <c r="E100" i="11"/>
  <c r="F119" i="11"/>
  <c r="J127" i="11"/>
  <c r="E130" i="11"/>
  <c r="I130" i="11"/>
  <c r="F141" i="11"/>
  <c r="D35" i="12"/>
  <c r="J69" i="11"/>
  <c r="G56" i="11"/>
  <c r="I70" i="12"/>
  <c r="I70" i="11" s="1"/>
  <c r="D67" i="11"/>
  <c r="D34" i="11"/>
  <c r="J54" i="11"/>
  <c r="D66" i="11"/>
  <c r="D85" i="11"/>
  <c r="D63" i="12"/>
  <c r="J96" i="12"/>
  <c r="D61" i="11"/>
  <c r="E147" i="13"/>
  <c r="D121" i="11"/>
  <c r="D135" i="11"/>
  <c r="D162" i="11"/>
  <c r="G17" i="13"/>
  <c r="J16" i="13"/>
  <c r="G70" i="11"/>
  <c r="D69" i="11"/>
  <c r="D112" i="11"/>
  <c r="J145" i="11"/>
  <c r="H147" i="13"/>
  <c r="H59" i="13"/>
  <c r="J59" i="13" s="1"/>
  <c r="H125" i="13"/>
  <c r="D94" i="11"/>
  <c r="D163" i="11"/>
  <c r="D93" i="11"/>
  <c r="D145" i="11"/>
  <c r="I56" i="13"/>
  <c r="D122" i="11"/>
  <c r="D146" i="11"/>
  <c r="D56" i="13"/>
  <c r="D97" i="13"/>
  <c r="J132" i="13"/>
  <c r="I39" i="14"/>
  <c r="I42" i="14" s="1"/>
  <c r="J133" i="11"/>
  <c r="D42" i="14"/>
  <c r="D42" i="11" s="1"/>
  <c r="D97" i="14"/>
  <c r="E147" i="14"/>
  <c r="H143" i="11"/>
  <c r="J49" i="11"/>
  <c r="D125" i="14"/>
  <c r="D147" i="14"/>
  <c r="H147" i="14"/>
  <c r="D38" i="11"/>
  <c r="D136" i="14"/>
  <c r="I147" i="14"/>
  <c r="J47" i="11"/>
  <c r="J146" i="11"/>
  <c r="D70" i="13"/>
  <c r="D125" i="13"/>
  <c r="D136" i="13"/>
  <c r="I147" i="13"/>
  <c r="D54" i="11"/>
  <c r="J61" i="11"/>
  <c r="D124" i="11"/>
  <c r="D134" i="11"/>
  <c r="D144" i="11"/>
  <c r="D35" i="13"/>
  <c r="J34" i="13"/>
  <c r="J67" i="13"/>
  <c r="G97" i="13"/>
  <c r="R414" i="2" s="1"/>
  <c r="F85" i="10"/>
  <c r="G63" i="11"/>
  <c r="J124" i="12"/>
  <c r="J134" i="12"/>
  <c r="J134" i="11" s="1"/>
  <c r="I56" i="12"/>
  <c r="J53" i="12"/>
  <c r="D60" i="11"/>
  <c r="J60" i="12"/>
  <c r="D95" i="11"/>
  <c r="J95" i="12"/>
  <c r="I144" i="11"/>
  <c r="J55" i="12"/>
  <c r="J55" i="11" s="1"/>
  <c r="D136" i="12"/>
  <c r="J135" i="12"/>
  <c r="J135" i="11" s="1"/>
  <c r="J162" i="12"/>
  <c r="D86" i="12"/>
  <c r="E17" i="14"/>
  <c r="F17" i="14"/>
  <c r="F184" i="14" s="1"/>
  <c r="F75" i="14"/>
  <c r="Q467" i="2" s="1"/>
  <c r="J101" i="14"/>
  <c r="I125" i="14"/>
  <c r="F17" i="13"/>
  <c r="J119" i="13"/>
  <c r="D63" i="13"/>
  <c r="E119" i="13"/>
  <c r="E17" i="13"/>
  <c r="J33" i="13"/>
  <c r="H66" i="13"/>
  <c r="J100" i="13"/>
  <c r="I125" i="13"/>
  <c r="J60" i="13"/>
  <c r="E17" i="12"/>
  <c r="H70" i="12"/>
  <c r="J66" i="12"/>
  <c r="D56" i="12"/>
  <c r="E119" i="12"/>
  <c r="E125" i="12" s="1"/>
  <c r="F17" i="12"/>
  <c r="J59" i="12"/>
  <c r="J68" i="12"/>
  <c r="J68" i="11" s="1"/>
  <c r="I125" i="12"/>
  <c r="J113" i="11" l="1"/>
  <c r="E97" i="11"/>
  <c r="Q275" i="2" s="1"/>
  <c r="H104" i="12"/>
  <c r="J104" i="12"/>
  <c r="F183" i="14"/>
  <c r="F185" i="14" s="1"/>
  <c r="F184" i="13"/>
  <c r="F185" i="13" s="1"/>
  <c r="R402" i="2"/>
  <c r="D104" i="14"/>
  <c r="D104" i="11" s="1"/>
  <c r="R346" i="2"/>
  <c r="E183" i="13"/>
  <c r="H104" i="13"/>
  <c r="H108" i="13" s="1"/>
  <c r="D103" i="13"/>
  <c r="J22" i="11"/>
  <c r="F183" i="12"/>
  <c r="G103" i="14"/>
  <c r="G108" i="14" s="1"/>
  <c r="J103" i="14"/>
  <c r="R473" i="2"/>
  <c r="E184" i="12"/>
  <c r="C86" i="9"/>
  <c r="Q347" i="2" s="1"/>
  <c r="E183" i="12"/>
  <c r="D103" i="12"/>
  <c r="S518" i="2"/>
  <c r="S516" i="2"/>
  <c r="T516" i="2"/>
  <c r="T518" i="2"/>
  <c r="S506" i="2"/>
  <c r="S504" i="2"/>
  <c r="T506" i="2"/>
  <c r="T504" i="2"/>
  <c r="Q355" i="2"/>
  <c r="T513" i="2"/>
  <c r="J17" i="12"/>
  <c r="J97" i="12"/>
  <c r="J86" i="12"/>
  <c r="Q476" i="2"/>
  <c r="J97" i="14"/>
  <c r="Q484" i="2"/>
  <c r="Q483" i="2"/>
  <c r="Q471" i="2"/>
  <c r="Q472" i="2"/>
  <c r="Q461" i="2"/>
  <c r="Q424" i="2"/>
  <c r="Q425" i="2"/>
  <c r="Q412" i="2"/>
  <c r="Q413" i="2"/>
  <c r="Q402" i="2"/>
  <c r="Q417" i="2"/>
  <c r="T533" i="2"/>
  <c r="T531" i="2"/>
  <c r="Q531" i="2"/>
  <c r="Q533" i="2"/>
  <c r="S531" i="2"/>
  <c r="S533" i="2"/>
  <c r="Q360" i="2"/>
  <c r="Q359" i="2"/>
  <c r="J80" i="11"/>
  <c r="Q348" i="2"/>
  <c r="Q524" i="2"/>
  <c r="Q522" i="2"/>
  <c r="Q266" i="2"/>
  <c r="Q512" i="2"/>
  <c r="Q510" i="2"/>
  <c r="R531" i="2"/>
  <c r="R533" i="2"/>
  <c r="Q287" i="2"/>
  <c r="Q342" i="2"/>
  <c r="Q341" i="2"/>
  <c r="Q339" i="2"/>
  <c r="Q338" i="2"/>
  <c r="Q337" i="2"/>
  <c r="C84" i="10"/>
  <c r="C83" i="8"/>
  <c r="J16" i="11"/>
  <c r="T420" i="2"/>
  <c r="C87" i="10"/>
  <c r="C82" i="10"/>
  <c r="R420" i="2"/>
  <c r="C90" i="8"/>
  <c r="C87" i="17"/>
  <c r="C84" i="17"/>
  <c r="C86" i="8"/>
  <c r="C82" i="17"/>
  <c r="C82" i="9"/>
  <c r="I46" i="11"/>
  <c r="I94" i="11"/>
  <c r="E125" i="13"/>
  <c r="Q420" i="2" s="1"/>
  <c r="I83" i="11"/>
  <c r="T479" i="2"/>
  <c r="J42" i="14"/>
  <c r="J42" i="11" s="1"/>
  <c r="H125" i="14"/>
  <c r="S479" i="2" s="1"/>
  <c r="J164" i="11"/>
  <c r="J40" i="11"/>
  <c r="T467" i="2"/>
  <c r="T460" i="2"/>
  <c r="T459" i="2"/>
  <c r="R477" i="2"/>
  <c r="R478" i="2"/>
  <c r="R484" i="2"/>
  <c r="R483" i="2"/>
  <c r="J162" i="11"/>
  <c r="S460" i="2"/>
  <c r="S459" i="2"/>
  <c r="R460" i="2"/>
  <c r="R459" i="2"/>
  <c r="T409" i="2"/>
  <c r="T410" i="2"/>
  <c r="T408" i="2"/>
  <c r="E75" i="11"/>
  <c r="R425" i="2"/>
  <c r="R424" i="2"/>
  <c r="S420" i="2"/>
  <c r="J96" i="11"/>
  <c r="R419" i="2"/>
  <c r="R418" i="2"/>
  <c r="S527" i="2"/>
  <c r="S525" i="2"/>
  <c r="T509" i="2"/>
  <c r="T507" i="2"/>
  <c r="R510" i="2"/>
  <c r="R512" i="2"/>
  <c r="T519" i="2"/>
  <c r="T521" i="2"/>
  <c r="R336" i="2"/>
  <c r="R335" i="2"/>
  <c r="R524" i="2"/>
  <c r="R522" i="2"/>
  <c r="J20" i="11"/>
  <c r="R359" i="2"/>
  <c r="R360" i="2"/>
  <c r="R354" i="2"/>
  <c r="R353" i="2"/>
  <c r="S524" i="2"/>
  <c r="S522" i="2"/>
  <c r="S512" i="2"/>
  <c r="S510" i="2"/>
  <c r="T527" i="2"/>
  <c r="T525" i="2"/>
  <c r="S521" i="2"/>
  <c r="S519" i="2"/>
  <c r="J34" i="11"/>
  <c r="T512" i="2"/>
  <c r="T510" i="2"/>
  <c r="R521" i="2"/>
  <c r="R519" i="2"/>
  <c r="S509" i="2"/>
  <c r="S507" i="2"/>
  <c r="S515" i="2"/>
  <c r="S513" i="2"/>
  <c r="R527" i="2"/>
  <c r="R525" i="2"/>
  <c r="T522" i="2"/>
  <c r="T524" i="2"/>
  <c r="J85" i="11"/>
  <c r="J15" i="11"/>
  <c r="J123" i="11"/>
  <c r="J97" i="13"/>
  <c r="I35" i="11"/>
  <c r="F84" i="10"/>
  <c r="E86" i="10"/>
  <c r="E86" i="17"/>
  <c r="F84" i="17"/>
  <c r="J124" i="11"/>
  <c r="G17" i="11"/>
  <c r="J95" i="11"/>
  <c r="H38" i="11"/>
  <c r="F86" i="10"/>
  <c r="J32" i="13"/>
  <c r="F86" i="17"/>
  <c r="H93" i="11"/>
  <c r="J163" i="11"/>
  <c r="D86" i="17"/>
  <c r="I32" i="11"/>
  <c r="D86" i="10"/>
  <c r="J31" i="13"/>
  <c r="J136" i="13"/>
  <c r="J32" i="12"/>
  <c r="G28" i="11"/>
  <c r="R266" i="2" s="1"/>
  <c r="D90" i="8"/>
  <c r="F85" i="9"/>
  <c r="F85" i="8" s="1"/>
  <c r="J17" i="13"/>
  <c r="D70" i="11"/>
  <c r="J102" i="14"/>
  <c r="J75" i="13"/>
  <c r="F175" i="14"/>
  <c r="I56" i="11"/>
  <c r="J53" i="13"/>
  <c r="J53" i="11" s="1"/>
  <c r="I53" i="11"/>
  <c r="J75" i="14"/>
  <c r="F175" i="13"/>
  <c r="J132" i="11"/>
  <c r="F114" i="11"/>
  <c r="J130" i="11"/>
  <c r="D82" i="10"/>
  <c r="H63" i="13"/>
  <c r="J28" i="12"/>
  <c r="J28" i="11" s="1"/>
  <c r="J67" i="12"/>
  <c r="J67" i="11" s="1"/>
  <c r="J141" i="11"/>
  <c r="I67" i="11"/>
  <c r="F88" i="17"/>
  <c r="J72" i="11"/>
  <c r="J119" i="14"/>
  <c r="J119" i="11" s="1"/>
  <c r="D147" i="11"/>
  <c r="D97" i="11"/>
  <c r="D83" i="9"/>
  <c r="D88" i="8"/>
  <c r="I86" i="11"/>
  <c r="T272" i="2" s="1"/>
  <c r="I42" i="11"/>
  <c r="I39" i="11"/>
  <c r="F75" i="11"/>
  <c r="J101" i="11"/>
  <c r="E147" i="11"/>
  <c r="G147" i="11"/>
  <c r="R281" i="2" s="1"/>
  <c r="J102" i="13"/>
  <c r="J100" i="11"/>
  <c r="F17" i="11"/>
  <c r="E17" i="11"/>
  <c r="F86" i="12"/>
  <c r="Q346" i="2" s="1"/>
  <c r="F80" i="11"/>
  <c r="G97" i="12"/>
  <c r="R349" i="2" s="1"/>
  <c r="E119" i="11"/>
  <c r="E102" i="11"/>
  <c r="J75" i="12"/>
  <c r="J73" i="11"/>
  <c r="D35" i="11"/>
  <c r="D63" i="11"/>
  <c r="D86" i="11"/>
  <c r="D136" i="11"/>
  <c r="J60" i="11"/>
  <c r="J122" i="13"/>
  <c r="J125" i="13" s="1"/>
  <c r="H147" i="11"/>
  <c r="E88" i="10"/>
  <c r="D56" i="11"/>
  <c r="J63" i="13"/>
  <c r="J86" i="11"/>
  <c r="F88" i="10"/>
  <c r="J147" i="11"/>
  <c r="E125" i="14"/>
  <c r="Q479" i="2" s="1"/>
  <c r="H42" i="11"/>
  <c r="H49" i="11"/>
  <c r="H45" i="11"/>
  <c r="R467" i="2"/>
  <c r="H56" i="13"/>
  <c r="H56" i="11" s="1"/>
  <c r="H52" i="11"/>
  <c r="R408" i="2"/>
  <c r="H70" i="13"/>
  <c r="H70" i="11" s="1"/>
  <c r="H66" i="11"/>
  <c r="D125" i="11"/>
  <c r="J33" i="11"/>
  <c r="H35" i="12"/>
  <c r="H31" i="11"/>
  <c r="I125" i="11"/>
  <c r="J136" i="12"/>
  <c r="H121" i="11"/>
  <c r="J121" i="12"/>
  <c r="J121" i="11" s="1"/>
  <c r="I147" i="12"/>
  <c r="I147" i="11" s="1"/>
  <c r="R343" i="2"/>
  <c r="J63" i="12"/>
  <c r="J59" i="11"/>
  <c r="J122" i="12"/>
  <c r="I122" i="11"/>
  <c r="H63" i="12"/>
  <c r="H59" i="11"/>
  <c r="I97" i="11"/>
  <c r="T275" i="2" s="1"/>
  <c r="F86" i="9"/>
  <c r="H125" i="12"/>
  <c r="S355" i="2" s="1"/>
  <c r="S346" i="2"/>
  <c r="I63" i="12"/>
  <c r="T343" i="2" s="1"/>
  <c r="I60" i="11"/>
  <c r="G86" i="11"/>
  <c r="R272" i="2" s="1"/>
  <c r="D85" i="9"/>
  <c r="H97" i="11"/>
  <c r="S275" i="2" s="1"/>
  <c r="E86" i="9"/>
  <c r="J122" i="14"/>
  <c r="J66" i="13"/>
  <c r="E184" i="14" l="1"/>
  <c r="E185" i="14" s="1"/>
  <c r="J104" i="13"/>
  <c r="D105" i="14"/>
  <c r="G183" i="14"/>
  <c r="E183" i="11"/>
  <c r="C45" i="17"/>
  <c r="C46" i="17" s="1"/>
  <c r="F184" i="12"/>
  <c r="F185" i="12" s="1"/>
  <c r="G103" i="12"/>
  <c r="J103" i="12" s="1"/>
  <c r="D103" i="11"/>
  <c r="F183" i="11"/>
  <c r="E184" i="13"/>
  <c r="E185" i="13" s="1"/>
  <c r="C45" i="10"/>
  <c r="C46" i="10" s="1"/>
  <c r="D106" i="13"/>
  <c r="J106" i="13" s="1"/>
  <c r="H183" i="13"/>
  <c r="E185" i="12"/>
  <c r="H104" i="14"/>
  <c r="H108" i="14" s="1"/>
  <c r="G103" i="13"/>
  <c r="G108" i="13" s="1"/>
  <c r="H108" i="12"/>
  <c r="R535" i="2"/>
  <c r="T534" i="2"/>
  <c r="T535" i="2"/>
  <c r="R534" i="2"/>
  <c r="R263" i="2"/>
  <c r="Q465" i="2"/>
  <c r="Q466" i="2"/>
  <c r="Q474" i="2"/>
  <c r="Q475" i="2"/>
  <c r="Q460" i="2"/>
  <c r="Q459" i="2"/>
  <c r="Q263" i="2"/>
  <c r="Q415" i="2"/>
  <c r="Q416" i="2"/>
  <c r="Q406" i="2"/>
  <c r="Q407" i="2"/>
  <c r="Q401" i="2"/>
  <c r="Q400" i="2"/>
  <c r="Q273" i="2"/>
  <c r="Q274" i="2"/>
  <c r="Q269" i="2"/>
  <c r="Q286" i="2"/>
  <c r="Q285" i="2"/>
  <c r="Q265" i="2"/>
  <c r="Q264" i="2"/>
  <c r="Q336" i="2"/>
  <c r="Q335" i="2"/>
  <c r="C88" i="10"/>
  <c r="C84" i="8"/>
  <c r="J35" i="13"/>
  <c r="J97" i="11"/>
  <c r="C82" i="8"/>
  <c r="C87" i="9"/>
  <c r="C85" i="9"/>
  <c r="C88" i="9"/>
  <c r="S343" i="2"/>
  <c r="J56" i="12"/>
  <c r="C88" i="17"/>
  <c r="Q491" i="2" s="1"/>
  <c r="E175" i="13"/>
  <c r="J17" i="11"/>
  <c r="E88" i="17"/>
  <c r="S478" i="2" s="1"/>
  <c r="J125" i="14"/>
  <c r="T477" i="2"/>
  <c r="T478" i="2"/>
  <c r="S471" i="2"/>
  <c r="S472" i="2"/>
  <c r="S467" i="2"/>
  <c r="T466" i="2"/>
  <c r="T465" i="2"/>
  <c r="T472" i="2"/>
  <c r="T471" i="2"/>
  <c r="R471" i="2"/>
  <c r="R472" i="2"/>
  <c r="S408" i="2"/>
  <c r="T281" i="2"/>
  <c r="T419" i="2"/>
  <c r="T418" i="2"/>
  <c r="R401" i="2"/>
  <c r="R400" i="2"/>
  <c r="J32" i="11"/>
  <c r="S418" i="2"/>
  <c r="S419" i="2"/>
  <c r="T412" i="2"/>
  <c r="T413" i="2"/>
  <c r="R413" i="2"/>
  <c r="R412" i="2"/>
  <c r="S412" i="2"/>
  <c r="S413" i="2"/>
  <c r="T407" i="2"/>
  <c r="T406" i="2"/>
  <c r="T347" i="2"/>
  <c r="T348" i="2"/>
  <c r="R338" i="2"/>
  <c r="R339" i="2"/>
  <c r="R286" i="2"/>
  <c r="R285" i="2"/>
  <c r="S347" i="2"/>
  <c r="S348" i="2"/>
  <c r="T355" i="2"/>
  <c r="R279" i="2"/>
  <c r="R280" i="2"/>
  <c r="R344" i="2"/>
  <c r="R345" i="2"/>
  <c r="T270" i="2"/>
  <c r="T271" i="2"/>
  <c r="T344" i="2"/>
  <c r="T345" i="2"/>
  <c r="J136" i="11"/>
  <c r="J56" i="13"/>
  <c r="D84" i="10"/>
  <c r="D84" i="17"/>
  <c r="D82" i="8"/>
  <c r="E84" i="17"/>
  <c r="D84" i="9"/>
  <c r="E86" i="8"/>
  <c r="D85" i="8"/>
  <c r="E84" i="9"/>
  <c r="I63" i="11"/>
  <c r="T269" i="2" s="1"/>
  <c r="F86" i="8"/>
  <c r="F175" i="12"/>
  <c r="D86" i="9"/>
  <c r="D83" i="8"/>
  <c r="F84" i="9"/>
  <c r="J102" i="11"/>
  <c r="J75" i="11"/>
  <c r="E175" i="14"/>
  <c r="H63" i="11"/>
  <c r="J63" i="11"/>
  <c r="E175" i="12"/>
  <c r="J70" i="12"/>
  <c r="G97" i="11"/>
  <c r="R275" i="2" s="1"/>
  <c r="F88" i="9"/>
  <c r="E125" i="11"/>
  <c r="E114" i="11"/>
  <c r="Q278" i="2" s="1"/>
  <c r="F86" i="11"/>
  <c r="Q272" i="2" s="1"/>
  <c r="J70" i="13"/>
  <c r="G49" i="11"/>
  <c r="J66" i="11"/>
  <c r="E84" i="10"/>
  <c r="J52" i="11"/>
  <c r="J35" i="12"/>
  <c r="J31" i="11"/>
  <c r="H86" i="11"/>
  <c r="S272" i="2" s="1"/>
  <c r="E85" i="9"/>
  <c r="H125" i="11"/>
  <c r="E88" i="9"/>
  <c r="J125" i="12"/>
  <c r="J122" i="11"/>
  <c r="G35" i="11"/>
  <c r="H35" i="11"/>
  <c r="G114" i="14"/>
  <c r="J104" i="14" l="1"/>
  <c r="J104" i="11" s="1"/>
  <c r="Q614" i="2"/>
  <c r="D110" i="14"/>
  <c r="Q613" i="2" s="1"/>
  <c r="D105" i="13"/>
  <c r="G183" i="13"/>
  <c r="G114" i="13"/>
  <c r="H108" i="11"/>
  <c r="H183" i="11" s="1"/>
  <c r="D106" i="12"/>
  <c r="H183" i="12"/>
  <c r="H183" i="14"/>
  <c r="D106" i="14"/>
  <c r="H104" i="11"/>
  <c r="Q583" i="2"/>
  <c r="D110" i="13"/>
  <c r="Q582" i="2" s="1"/>
  <c r="I105" i="14"/>
  <c r="I108" i="14" s="1"/>
  <c r="D84" i="8"/>
  <c r="J103" i="13"/>
  <c r="J103" i="11" s="1"/>
  <c r="G103" i="11"/>
  <c r="G108" i="12"/>
  <c r="R476" i="2"/>
  <c r="G184" i="14"/>
  <c r="G185" i="14" s="1"/>
  <c r="F184" i="11"/>
  <c r="F185" i="11" s="1"/>
  <c r="S281" i="2"/>
  <c r="S534" i="2"/>
  <c r="S535" i="2"/>
  <c r="E184" i="11"/>
  <c r="E185" i="11" s="1"/>
  <c r="Q281" i="2"/>
  <c r="Q534" i="2"/>
  <c r="Q535" i="2"/>
  <c r="Q487" i="2"/>
  <c r="Q478" i="2"/>
  <c r="Q477" i="2"/>
  <c r="Q486" i="2"/>
  <c r="Q488" i="2"/>
  <c r="C91" i="10"/>
  <c r="Q431" i="2" s="1"/>
  <c r="Q418" i="2"/>
  <c r="Q419" i="2"/>
  <c r="Q428" i="2"/>
  <c r="Q432" i="2"/>
  <c r="Q427" i="2"/>
  <c r="Q429" i="2"/>
  <c r="Q354" i="2"/>
  <c r="Q353" i="2"/>
  <c r="Q351" i="2"/>
  <c r="Q350" i="2"/>
  <c r="C91" i="9"/>
  <c r="Q268" i="2"/>
  <c r="Q267" i="2"/>
  <c r="Q261" i="2"/>
  <c r="Q262" i="2"/>
  <c r="Q364" i="2"/>
  <c r="Q362" i="2"/>
  <c r="Q344" i="2"/>
  <c r="Q345" i="2"/>
  <c r="Q367" i="2"/>
  <c r="Q363" i="2"/>
  <c r="S477" i="2"/>
  <c r="C91" i="17"/>
  <c r="C85" i="8"/>
  <c r="C87" i="8"/>
  <c r="J56" i="11"/>
  <c r="C88" i="8"/>
  <c r="J125" i="11"/>
  <c r="R466" i="2"/>
  <c r="R465" i="2"/>
  <c r="S466" i="2"/>
  <c r="S465" i="2"/>
  <c r="R269" i="2"/>
  <c r="S406" i="2"/>
  <c r="S407" i="2"/>
  <c r="R406" i="2"/>
  <c r="R407" i="2"/>
  <c r="S274" i="2"/>
  <c r="S273" i="2"/>
  <c r="S344" i="2"/>
  <c r="S345" i="2"/>
  <c r="R341" i="2"/>
  <c r="R342" i="2"/>
  <c r="S269" i="2"/>
  <c r="T341" i="2"/>
  <c r="T342" i="2"/>
  <c r="T353" i="2"/>
  <c r="T354" i="2"/>
  <c r="S354" i="2"/>
  <c r="S353" i="2"/>
  <c r="R264" i="2"/>
  <c r="R265" i="2"/>
  <c r="S341" i="2"/>
  <c r="S342" i="2"/>
  <c r="R262" i="2"/>
  <c r="R261" i="2"/>
  <c r="T274" i="2"/>
  <c r="T273" i="2"/>
  <c r="R348" i="2"/>
  <c r="R347" i="2"/>
  <c r="R271" i="2"/>
  <c r="R270" i="2"/>
  <c r="G175" i="14"/>
  <c r="E84" i="8"/>
  <c r="E85" i="8"/>
  <c r="E175" i="11"/>
  <c r="F88" i="8"/>
  <c r="F84" i="8"/>
  <c r="E88" i="8"/>
  <c r="F175" i="11"/>
  <c r="D86" i="8"/>
  <c r="J70" i="11"/>
  <c r="J35" i="11"/>
  <c r="D87" i="17"/>
  <c r="G114" i="12"/>
  <c r="J105" i="14" l="1"/>
  <c r="G108" i="11"/>
  <c r="G183" i="11" s="1"/>
  <c r="D105" i="12"/>
  <c r="G183" i="12"/>
  <c r="J106" i="12"/>
  <c r="D106" i="11"/>
  <c r="Q584" i="2"/>
  <c r="H110" i="13"/>
  <c r="G175" i="13"/>
  <c r="D87" i="10"/>
  <c r="R417" i="2"/>
  <c r="G184" i="13"/>
  <c r="G185" i="13" s="1"/>
  <c r="I105" i="13"/>
  <c r="I108" i="13" s="1"/>
  <c r="J106" i="14"/>
  <c r="I183" i="14"/>
  <c r="D107" i="14"/>
  <c r="J107" i="14" s="1"/>
  <c r="J108" i="14" s="1"/>
  <c r="J183" i="14" s="1"/>
  <c r="Q615" i="2"/>
  <c r="H110" i="14"/>
  <c r="R352" i="2"/>
  <c r="G184" i="12"/>
  <c r="G185" i="12" s="1"/>
  <c r="Q438" i="2"/>
  <c r="C93" i="10"/>
  <c r="Q430" i="2"/>
  <c r="Q366" i="2"/>
  <c r="Q490" i="2"/>
  <c r="Q497" i="2"/>
  <c r="Q489" i="2"/>
  <c r="Q280" i="2"/>
  <c r="Q279" i="2"/>
  <c r="Q365" i="2"/>
  <c r="Q277" i="2"/>
  <c r="Q276" i="2"/>
  <c r="Q288" i="2"/>
  <c r="Q290" i="2"/>
  <c r="Q270" i="2"/>
  <c r="Q293" i="2"/>
  <c r="Q289" i="2"/>
  <c r="Q271" i="2"/>
  <c r="C93" i="17"/>
  <c r="C91" i="8"/>
  <c r="R474" i="2"/>
  <c r="R475" i="2"/>
  <c r="R487" i="2"/>
  <c r="R486" i="2"/>
  <c r="R488" i="2"/>
  <c r="S271" i="2"/>
  <c r="S270" i="2"/>
  <c r="R274" i="2"/>
  <c r="R273" i="2"/>
  <c r="R268" i="2"/>
  <c r="R267" i="2"/>
  <c r="T268" i="2"/>
  <c r="T267" i="2"/>
  <c r="S267" i="2"/>
  <c r="S268" i="2"/>
  <c r="S279" i="2"/>
  <c r="S280" i="2"/>
  <c r="T280" i="2"/>
  <c r="T279" i="2"/>
  <c r="G175" i="12"/>
  <c r="D87" i="9"/>
  <c r="G114" i="11"/>
  <c r="J106" i="11" l="1"/>
  <c r="J105" i="13"/>
  <c r="I110" i="13"/>
  <c r="H114" i="13"/>
  <c r="I63" i="10"/>
  <c r="H63" i="10"/>
  <c r="C63" i="10"/>
  <c r="I110" i="14"/>
  <c r="H114" i="14"/>
  <c r="I63" i="17"/>
  <c r="H63" i="17"/>
  <c r="C63" i="17"/>
  <c r="D108" i="14"/>
  <c r="D183" i="14" s="1"/>
  <c r="R428" i="2"/>
  <c r="R415" i="2"/>
  <c r="R416" i="2"/>
  <c r="I105" i="12"/>
  <c r="J105" i="12" s="1"/>
  <c r="D105" i="11"/>
  <c r="D107" i="13"/>
  <c r="I183" i="13"/>
  <c r="R427" i="2"/>
  <c r="R429" i="2"/>
  <c r="D87" i="8"/>
  <c r="D91" i="9"/>
  <c r="Q436" i="2"/>
  <c r="R278" i="2"/>
  <c r="G184" i="11"/>
  <c r="G185" i="11" s="1"/>
  <c r="Q437" i="2"/>
  <c r="Q443" i="2"/>
  <c r="C96" i="10"/>
  <c r="Q441" i="2" s="1"/>
  <c r="Q502" i="2"/>
  <c r="Q495" i="2"/>
  <c r="Q496" i="2"/>
  <c r="C93" i="8"/>
  <c r="Q292" i="2"/>
  <c r="Q299" i="2"/>
  <c r="Q291" i="2"/>
  <c r="C96" i="17"/>
  <c r="R362" i="2"/>
  <c r="R364" i="2"/>
  <c r="R351" i="2"/>
  <c r="R350" i="2"/>
  <c r="R363" i="2"/>
  <c r="G175" i="11"/>
  <c r="J114" i="14"/>
  <c r="J107" i="13" l="1"/>
  <c r="J108" i="13" s="1"/>
  <c r="D108" i="13"/>
  <c r="E87" i="10"/>
  <c r="S417" i="2"/>
  <c r="J105" i="11"/>
  <c r="I105" i="11"/>
  <c r="I108" i="12"/>
  <c r="E87" i="17"/>
  <c r="S476" i="2"/>
  <c r="Q623" i="2"/>
  <c r="C78" i="17"/>
  <c r="D161" i="14"/>
  <c r="Q622" i="2" s="1"/>
  <c r="Q592" i="2"/>
  <c r="D161" i="13"/>
  <c r="H161" i="13" s="1"/>
  <c r="Q442" i="2"/>
  <c r="Q501" i="2"/>
  <c r="Q500" i="2"/>
  <c r="Q298" i="2"/>
  <c r="Q297" i="2"/>
  <c r="R290" i="2"/>
  <c r="R288" i="2"/>
  <c r="R276" i="2"/>
  <c r="R277" i="2"/>
  <c r="R289" i="2"/>
  <c r="I108" i="11" l="1"/>
  <c r="I183" i="11" s="1"/>
  <c r="D107" i="12"/>
  <c r="I183" i="12"/>
  <c r="S416" i="2"/>
  <c r="S415" i="2"/>
  <c r="D183" i="13"/>
  <c r="S474" i="2"/>
  <c r="S475" i="2"/>
  <c r="J183" i="13"/>
  <c r="J114" i="13"/>
  <c r="Q591" i="2"/>
  <c r="I161" i="13"/>
  <c r="I165" i="13" s="1"/>
  <c r="H165" i="13"/>
  <c r="H161" i="14"/>
  <c r="Q624" i="2"/>
  <c r="Q603" i="2"/>
  <c r="D165" i="14"/>
  <c r="Q602" i="2"/>
  <c r="Q601" i="2"/>
  <c r="Q593" i="2"/>
  <c r="D165" i="13"/>
  <c r="J107" i="12" l="1"/>
  <c r="D107" i="11"/>
  <c r="D108" i="12"/>
  <c r="I161" i="14"/>
  <c r="H165" i="14"/>
  <c r="E90" i="10"/>
  <c r="F90" i="10"/>
  <c r="D108" i="11" l="1"/>
  <c r="D183" i="11" s="1"/>
  <c r="D183" i="12"/>
  <c r="J107" i="11"/>
  <c r="J108" i="12"/>
  <c r="E90" i="17"/>
  <c r="S485" i="2"/>
  <c r="H175" i="14"/>
  <c r="H184" i="14"/>
  <c r="H185" i="14" s="1"/>
  <c r="I165" i="14"/>
  <c r="J161" i="14"/>
  <c r="J165" i="14" s="1"/>
  <c r="S426" i="2"/>
  <c r="J161" i="13"/>
  <c r="I39" i="4"/>
  <c r="J39" i="4"/>
  <c r="K15" i="3"/>
  <c r="J68" i="4"/>
  <c r="R69" i="4" s="1"/>
  <c r="I68" i="6"/>
  <c r="H68" i="6"/>
  <c r="G68" i="6"/>
  <c r="F68" i="6"/>
  <c r="H39" i="6"/>
  <c r="H41" i="6" s="1"/>
  <c r="G39" i="6"/>
  <c r="G41" i="6" s="1"/>
  <c r="F39" i="6"/>
  <c r="F41" i="6" s="1"/>
  <c r="H31" i="6"/>
  <c r="G31" i="6"/>
  <c r="F31" i="6"/>
  <c r="E187" i="2" s="1"/>
  <c r="H18" i="6"/>
  <c r="G18" i="6"/>
  <c r="F18" i="6"/>
  <c r="I39" i="6"/>
  <c r="I41" i="6" s="1"/>
  <c r="H68" i="5"/>
  <c r="G68" i="5"/>
  <c r="F68" i="5"/>
  <c r="H65" i="5"/>
  <c r="I64" i="5"/>
  <c r="H64" i="5"/>
  <c r="G64" i="5"/>
  <c r="F64" i="5"/>
  <c r="H39" i="5"/>
  <c r="H41" i="5" s="1"/>
  <c r="G39" i="5"/>
  <c r="G41" i="5" s="1"/>
  <c r="F39" i="5"/>
  <c r="F41" i="5" s="1"/>
  <c r="H31" i="5"/>
  <c r="G31" i="5"/>
  <c r="F31" i="5"/>
  <c r="H68" i="4"/>
  <c r="G68" i="4"/>
  <c r="F68" i="4"/>
  <c r="H65" i="4"/>
  <c r="K64" i="4"/>
  <c r="H64" i="4"/>
  <c r="G64" i="4"/>
  <c r="F64" i="4"/>
  <c r="H39" i="4"/>
  <c r="G39" i="4"/>
  <c r="F39" i="4"/>
  <c r="H31" i="4"/>
  <c r="G31" i="4"/>
  <c r="F31" i="4"/>
  <c r="J18" i="4"/>
  <c r="H18" i="4"/>
  <c r="G18" i="4"/>
  <c r="F18" i="4"/>
  <c r="H69" i="3"/>
  <c r="G69" i="3"/>
  <c r="I65" i="5"/>
  <c r="K60" i="3"/>
  <c r="K60" i="20" s="1"/>
  <c r="J60" i="3"/>
  <c r="J60" i="20" s="1"/>
  <c r="I60" i="3"/>
  <c r="I60" i="20" s="1"/>
  <c r="H60" i="3"/>
  <c r="H60" i="20" s="1"/>
  <c r="G60" i="3"/>
  <c r="G60" i="20" s="1"/>
  <c r="F60" i="3"/>
  <c r="H47" i="3"/>
  <c r="H47" i="20" s="1"/>
  <c r="G47" i="3"/>
  <c r="G47" i="20" s="1"/>
  <c r="F47" i="3"/>
  <c r="F47" i="20" s="1"/>
  <c r="K38" i="3"/>
  <c r="K38" i="20" s="1"/>
  <c r="I38" i="3"/>
  <c r="I38" i="20" s="1"/>
  <c r="H38" i="3"/>
  <c r="H38" i="20" s="1"/>
  <c r="G38" i="3"/>
  <c r="G38" i="20" s="1"/>
  <c r="F38" i="3"/>
  <c r="F38" i="20" s="1"/>
  <c r="K37" i="3"/>
  <c r="K37" i="20" s="1"/>
  <c r="J37" i="3"/>
  <c r="J37" i="20" s="1"/>
  <c r="I37" i="3"/>
  <c r="I37" i="20" s="1"/>
  <c r="H37" i="3"/>
  <c r="H37" i="20" s="1"/>
  <c r="G37" i="3"/>
  <c r="G37" i="20" s="1"/>
  <c r="F37" i="3"/>
  <c r="F37" i="20" s="1"/>
  <c r="H36" i="3"/>
  <c r="H36" i="20" s="1"/>
  <c r="G36" i="3"/>
  <c r="G36" i="20" s="1"/>
  <c r="F36" i="3"/>
  <c r="F36" i="20" s="1"/>
  <c r="K30" i="3"/>
  <c r="J30" i="3"/>
  <c r="I30" i="3"/>
  <c r="H30" i="3"/>
  <c r="G30" i="3"/>
  <c r="F30" i="3"/>
  <c r="K29" i="3"/>
  <c r="J29" i="3"/>
  <c r="I29" i="3"/>
  <c r="H29" i="3"/>
  <c r="G29" i="3"/>
  <c r="F29" i="3"/>
  <c r="H28" i="3"/>
  <c r="G28" i="3"/>
  <c r="F28" i="3"/>
  <c r="H27" i="3"/>
  <c r="G27" i="3"/>
  <c r="F27" i="3"/>
  <c r="H26" i="3"/>
  <c r="G26" i="3"/>
  <c r="F26" i="3"/>
  <c r="H25" i="3"/>
  <c r="G25" i="3"/>
  <c r="F25" i="3"/>
  <c r="H24" i="3"/>
  <c r="G24" i="3"/>
  <c r="F24" i="3"/>
  <c r="H23" i="3"/>
  <c r="G23" i="3"/>
  <c r="F23" i="3"/>
  <c r="H22" i="3"/>
  <c r="G22" i="3"/>
  <c r="F22" i="3"/>
  <c r="K17" i="3"/>
  <c r="J17" i="3"/>
  <c r="I17" i="3"/>
  <c r="H17" i="3"/>
  <c r="G17" i="3"/>
  <c r="F17" i="3"/>
  <c r="H16" i="3"/>
  <c r="G16" i="3"/>
  <c r="F16" i="3"/>
  <c r="I15" i="3"/>
  <c r="H15" i="3"/>
  <c r="G15" i="3"/>
  <c r="F15" i="3"/>
  <c r="J14" i="3"/>
  <c r="H14" i="3"/>
  <c r="G14" i="3"/>
  <c r="F14" i="3"/>
  <c r="H12" i="3"/>
  <c r="G12" i="3"/>
  <c r="F12" i="3"/>
  <c r="R19" i="4" l="1"/>
  <c r="J61" i="4"/>
  <c r="J108" i="11"/>
  <c r="J183" i="11" s="1"/>
  <c r="J183" i="12"/>
  <c r="E232" i="2"/>
  <c r="J175" i="14"/>
  <c r="J184" i="14"/>
  <c r="J185" i="14" s="1"/>
  <c r="F90" i="17"/>
  <c r="T485" i="2"/>
  <c r="S488" i="2"/>
  <c r="S486" i="2"/>
  <c r="S484" i="2"/>
  <c r="S483" i="2"/>
  <c r="S487" i="2"/>
  <c r="J77" i="2"/>
  <c r="K30" i="20"/>
  <c r="J78" i="2" s="1"/>
  <c r="J50" i="2"/>
  <c r="K17" i="20"/>
  <c r="J51" i="2" s="1"/>
  <c r="J165" i="13"/>
  <c r="J184" i="13" s="1"/>
  <c r="J185" i="13" s="1"/>
  <c r="S424" i="2"/>
  <c r="S425" i="2"/>
  <c r="T426" i="2"/>
  <c r="J74" i="2"/>
  <c r="K29" i="20"/>
  <c r="J75" i="2" s="1"/>
  <c r="J44" i="2"/>
  <c r="K15" i="20"/>
  <c r="J45" i="2" s="1"/>
  <c r="E186" i="2"/>
  <c r="E185" i="2"/>
  <c r="E180" i="2"/>
  <c r="E179" i="2"/>
  <c r="E170" i="2"/>
  <c r="E168" i="2"/>
  <c r="E166" i="2"/>
  <c r="E169" i="2"/>
  <c r="F232" i="2"/>
  <c r="G232" i="2"/>
  <c r="E117" i="2"/>
  <c r="E116" i="2"/>
  <c r="E115" i="2"/>
  <c r="E120" i="2"/>
  <c r="E118" i="2"/>
  <c r="E114" i="2"/>
  <c r="F116" i="2"/>
  <c r="F115" i="2"/>
  <c r="F117" i="2"/>
  <c r="F114" i="2"/>
  <c r="G116" i="2"/>
  <c r="G115" i="2"/>
  <c r="G117" i="2"/>
  <c r="G114" i="2"/>
  <c r="I115" i="2"/>
  <c r="I117" i="2"/>
  <c r="I116" i="2"/>
  <c r="I114" i="2"/>
  <c r="H116" i="2"/>
  <c r="H115" i="2"/>
  <c r="H117" i="2"/>
  <c r="H114" i="2"/>
  <c r="E62" i="2"/>
  <c r="F25" i="20"/>
  <c r="E63" i="2" s="1"/>
  <c r="G53" i="2"/>
  <c r="H22" i="20"/>
  <c r="G52" i="2" s="1"/>
  <c r="F62" i="2"/>
  <c r="G25" i="20"/>
  <c r="F63" i="2" s="1"/>
  <c r="E71" i="2"/>
  <c r="F28" i="20"/>
  <c r="E72" i="2" s="1"/>
  <c r="H74" i="2"/>
  <c r="I29" i="20"/>
  <c r="H75" i="2" s="1"/>
  <c r="I74" i="2"/>
  <c r="J29" i="20"/>
  <c r="I75" i="2" s="1"/>
  <c r="F71" i="2"/>
  <c r="G28" i="20"/>
  <c r="F72" i="2" s="1"/>
  <c r="E77" i="2"/>
  <c r="F30" i="20"/>
  <c r="E78" i="2" s="1"/>
  <c r="F68" i="2"/>
  <c r="G27" i="20"/>
  <c r="F69" i="2" s="1"/>
  <c r="F77" i="2"/>
  <c r="G30" i="20"/>
  <c r="F78" i="2" s="1"/>
  <c r="E53" i="2"/>
  <c r="E19" i="2"/>
  <c r="F22" i="20"/>
  <c r="E52" i="2" s="1"/>
  <c r="F53" i="2"/>
  <c r="G22" i="20"/>
  <c r="G62" i="2"/>
  <c r="H25" i="20"/>
  <c r="G63" i="2" s="1"/>
  <c r="G71" i="2"/>
  <c r="H28" i="20"/>
  <c r="G72" i="2" s="1"/>
  <c r="G56" i="2"/>
  <c r="H23" i="20"/>
  <c r="G57" i="2" s="1"/>
  <c r="F65" i="2"/>
  <c r="G26" i="20"/>
  <c r="F66" i="2" s="1"/>
  <c r="E74" i="2"/>
  <c r="F29" i="20"/>
  <c r="E75" i="2" s="1"/>
  <c r="G77" i="2"/>
  <c r="H30" i="20"/>
  <c r="G78" i="2" s="1"/>
  <c r="G59" i="2"/>
  <c r="H24" i="20"/>
  <c r="G60" i="2" s="1"/>
  <c r="G68" i="2"/>
  <c r="H27" i="20"/>
  <c r="G69" i="2" s="1"/>
  <c r="E56" i="2"/>
  <c r="F23" i="20"/>
  <c r="E57" i="2" s="1"/>
  <c r="E65" i="2"/>
  <c r="F26" i="20"/>
  <c r="E66" i="2" s="1"/>
  <c r="E59" i="2"/>
  <c r="F24" i="20"/>
  <c r="E60" i="2" s="1"/>
  <c r="G65" i="2"/>
  <c r="H26" i="20"/>
  <c r="G66" i="2" s="1"/>
  <c r="F74" i="2"/>
  <c r="G29" i="20"/>
  <c r="F75" i="2" s="1"/>
  <c r="H77" i="2"/>
  <c r="I30" i="20"/>
  <c r="H78" i="2" s="1"/>
  <c r="F56" i="2"/>
  <c r="G23" i="20"/>
  <c r="F57" i="2" s="1"/>
  <c r="F59" i="2"/>
  <c r="G24" i="20"/>
  <c r="F60" i="2" s="1"/>
  <c r="E68" i="2"/>
  <c r="F27" i="20"/>
  <c r="E69" i="2" s="1"/>
  <c r="G74" i="2"/>
  <c r="H29" i="20"/>
  <c r="G75" i="2" s="1"/>
  <c r="I77" i="2"/>
  <c r="J30" i="20"/>
  <c r="I78" i="2" s="1"/>
  <c r="F47" i="2"/>
  <c r="G16" i="20"/>
  <c r="G41" i="2"/>
  <c r="H14" i="20"/>
  <c r="G42" i="2" s="1"/>
  <c r="G47" i="2"/>
  <c r="H16" i="20"/>
  <c r="G46" i="2" s="1"/>
  <c r="I41" i="2"/>
  <c r="J14" i="20"/>
  <c r="I42" i="2" s="1"/>
  <c r="E50" i="2"/>
  <c r="F17" i="20"/>
  <c r="E51" i="2" s="1"/>
  <c r="E44" i="2"/>
  <c r="F15" i="20"/>
  <c r="E45" i="2" s="1"/>
  <c r="F50" i="2"/>
  <c r="G17" i="20"/>
  <c r="F51" i="2" s="1"/>
  <c r="E83" i="2"/>
  <c r="E84" i="2"/>
  <c r="E38" i="2"/>
  <c r="E16" i="2"/>
  <c r="F12" i="20"/>
  <c r="E37" i="2" s="1"/>
  <c r="F44" i="2"/>
  <c r="G15" i="20"/>
  <c r="F45" i="2" s="1"/>
  <c r="G50" i="2"/>
  <c r="H17" i="20"/>
  <c r="G51" i="2" s="1"/>
  <c r="F38" i="2"/>
  <c r="G12" i="20"/>
  <c r="G44" i="2"/>
  <c r="H15" i="20"/>
  <c r="G45" i="2" s="1"/>
  <c r="H50" i="2"/>
  <c r="I17" i="20"/>
  <c r="H51" i="2" s="1"/>
  <c r="F41" i="2"/>
  <c r="G14" i="20"/>
  <c r="F42" i="2" s="1"/>
  <c r="H44" i="2"/>
  <c r="I15" i="20"/>
  <c r="H45" i="2" s="1"/>
  <c r="I50" i="2"/>
  <c r="J17" i="20"/>
  <c r="I51" i="2" s="1"/>
  <c r="G38" i="2"/>
  <c r="H12" i="20"/>
  <c r="E41" i="2"/>
  <c r="F14" i="20"/>
  <c r="E42" i="2" s="1"/>
  <c r="E47" i="2"/>
  <c r="F16" i="20"/>
  <c r="F60" i="20"/>
  <c r="F111" i="2"/>
  <c r="G26" i="2"/>
  <c r="G25" i="2"/>
  <c r="F27" i="2"/>
  <c r="F159" i="2"/>
  <c r="G170" i="2"/>
  <c r="G166" i="2"/>
  <c r="G162" i="2"/>
  <c r="G169" i="2"/>
  <c r="G168" i="2"/>
  <c r="F61" i="4"/>
  <c r="E98" i="2" s="1"/>
  <c r="E90" i="2"/>
  <c r="E89" i="2"/>
  <c r="F91" i="2"/>
  <c r="F87" i="2"/>
  <c r="F86" i="2"/>
  <c r="F41" i="4"/>
  <c r="E121" i="2"/>
  <c r="E122" i="2"/>
  <c r="G90" i="2"/>
  <c r="G89" i="2"/>
  <c r="G84" i="2"/>
  <c r="G83" i="2"/>
  <c r="G41" i="4"/>
  <c r="F120" i="2"/>
  <c r="F121" i="2"/>
  <c r="F118" i="2"/>
  <c r="F122" i="2"/>
  <c r="I121" i="2"/>
  <c r="I120" i="2"/>
  <c r="I122" i="2"/>
  <c r="I118" i="2"/>
  <c r="F83" i="2"/>
  <c r="F90" i="2"/>
  <c r="F84" i="2"/>
  <c r="F89" i="2"/>
  <c r="G86" i="2"/>
  <c r="G91" i="2"/>
  <c r="G87" i="2"/>
  <c r="I84" i="2"/>
  <c r="I83" i="2"/>
  <c r="I90" i="2"/>
  <c r="E91" i="2"/>
  <c r="E87" i="2"/>
  <c r="E86" i="2"/>
  <c r="H41" i="4"/>
  <c r="G122" i="2"/>
  <c r="G118" i="2"/>
  <c r="G121" i="2"/>
  <c r="G120" i="2"/>
  <c r="H122" i="2"/>
  <c r="H118" i="2"/>
  <c r="H121" i="2"/>
  <c r="H120" i="2"/>
  <c r="F135" i="2"/>
  <c r="F134" i="2"/>
  <c r="F139" i="2"/>
  <c r="F61" i="5"/>
  <c r="E146" i="2" s="1"/>
  <c r="E138" i="2"/>
  <c r="E137" i="2"/>
  <c r="G139" i="2"/>
  <c r="G134" i="2"/>
  <c r="G135" i="2"/>
  <c r="G19" i="5"/>
  <c r="F132" i="2"/>
  <c r="F131" i="2"/>
  <c r="F138" i="2"/>
  <c r="F137" i="2"/>
  <c r="F170" i="2"/>
  <c r="F169" i="2"/>
  <c r="F168" i="2"/>
  <c r="F162" i="2"/>
  <c r="F166" i="2"/>
  <c r="H61" i="5"/>
  <c r="G138" i="2"/>
  <c r="G131" i="2"/>
  <c r="G137" i="2"/>
  <c r="G132" i="2"/>
  <c r="E135" i="2"/>
  <c r="E134" i="2"/>
  <c r="E139" i="2"/>
  <c r="G161" i="2"/>
  <c r="G160" i="2"/>
  <c r="G16" i="2"/>
  <c r="G19" i="2"/>
  <c r="H205" i="2"/>
  <c r="H199" i="2"/>
  <c r="H207" i="2"/>
  <c r="H206" i="2"/>
  <c r="H203" i="2"/>
  <c r="G19" i="6"/>
  <c r="H61" i="6"/>
  <c r="H66" i="6" s="1"/>
  <c r="G190" i="2" s="1"/>
  <c r="G180" i="2"/>
  <c r="G186" i="2"/>
  <c r="G179" i="2"/>
  <c r="G185" i="2"/>
  <c r="F207" i="2"/>
  <c r="F203" i="2"/>
  <c r="F199" i="2"/>
  <c r="F206" i="2"/>
  <c r="F205" i="2"/>
  <c r="E182" i="2"/>
  <c r="E183" i="2"/>
  <c r="G206" i="2"/>
  <c r="G205" i="2"/>
  <c r="G207" i="2"/>
  <c r="G203" i="2"/>
  <c r="G199" i="2"/>
  <c r="F182" i="2"/>
  <c r="F183" i="2"/>
  <c r="F187" i="2"/>
  <c r="G61" i="6"/>
  <c r="F185" i="2"/>
  <c r="F179" i="2"/>
  <c r="F186" i="2"/>
  <c r="F180" i="2"/>
  <c r="G187" i="2"/>
  <c r="G183" i="2"/>
  <c r="G182" i="2"/>
  <c r="E207" i="2"/>
  <c r="E203" i="2"/>
  <c r="E199" i="2"/>
  <c r="E205" i="2"/>
  <c r="E206" i="2"/>
  <c r="F107" i="2"/>
  <c r="F106" i="2"/>
  <c r="F101" i="2"/>
  <c r="F100" i="2"/>
  <c r="F149" i="2"/>
  <c r="F148" i="2"/>
  <c r="E191" i="2"/>
  <c r="E192" i="2"/>
  <c r="G106" i="2"/>
  <c r="G107" i="2"/>
  <c r="G101" i="2"/>
  <c r="G100" i="2"/>
  <c r="G154" i="2"/>
  <c r="G155" i="2"/>
  <c r="G149" i="2"/>
  <c r="G148" i="2"/>
  <c r="F192" i="2"/>
  <c r="F191" i="2"/>
  <c r="H144" i="2"/>
  <c r="I143" i="2"/>
  <c r="H158" i="2"/>
  <c r="H157" i="2"/>
  <c r="J107" i="2"/>
  <c r="J106" i="2"/>
  <c r="H155" i="2"/>
  <c r="H154" i="2"/>
  <c r="G192" i="2"/>
  <c r="G191" i="2"/>
  <c r="F154" i="2"/>
  <c r="F155" i="2"/>
  <c r="I100" i="2"/>
  <c r="I101" i="2"/>
  <c r="F16" i="2"/>
  <c r="F19" i="2"/>
  <c r="E107" i="2"/>
  <c r="E106" i="2"/>
  <c r="G110" i="2"/>
  <c r="G109" i="2"/>
  <c r="G96" i="2"/>
  <c r="H95" i="2"/>
  <c r="E100" i="2"/>
  <c r="E101" i="2"/>
  <c r="E155" i="2"/>
  <c r="E154" i="2"/>
  <c r="G157" i="2"/>
  <c r="G158" i="2"/>
  <c r="G146" i="2"/>
  <c r="H143" i="2"/>
  <c r="H142" i="2"/>
  <c r="G144" i="2"/>
  <c r="E149" i="2"/>
  <c r="E148" i="2"/>
  <c r="H191" i="2"/>
  <c r="H192" i="2"/>
  <c r="G69" i="6"/>
  <c r="F39" i="3"/>
  <c r="F39" i="20" s="1"/>
  <c r="G69" i="4"/>
  <c r="H69" i="6"/>
  <c r="G69" i="5"/>
  <c r="I69" i="6"/>
  <c r="H69" i="5"/>
  <c r="J25" i="3"/>
  <c r="J23" i="3"/>
  <c r="J24" i="3"/>
  <c r="G32" i="5"/>
  <c r="G18" i="3"/>
  <c r="G18" i="20" s="1"/>
  <c r="F18" i="3"/>
  <c r="E33" i="2" s="1"/>
  <c r="H32" i="6"/>
  <c r="G31" i="3"/>
  <c r="G31" i="20" s="1"/>
  <c r="G39" i="3"/>
  <c r="G39" i="20" s="1"/>
  <c r="H19" i="4"/>
  <c r="E92" i="9"/>
  <c r="E38" i="9"/>
  <c r="E92" i="10"/>
  <c r="H61" i="4"/>
  <c r="G98" i="2" s="1"/>
  <c r="F31" i="3"/>
  <c r="G32" i="4"/>
  <c r="H19" i="5"/>
  <c r="F61" i="6"/>
  <c r="H18" i="3"/>
  <c r="H18" i="20" s="1"/>
  <c r="H39" i="3"/>
  <c r="H39" i="20" s="1"/>
  <c r="H69" i="4"/>
  <c r="G19" i="4"/>
  <c r="H32" i="5"/>
  <c r="G61" i="5"/>
  <c r="J38" i="3"/>
  <c r="J38" i="20" s="1"/>
  <c r="K69" i="3"/>
  <c r="J65" i="3"/>
  <c r="I65" i="4"/>
  <c r="H94" i="2" s="1"/>
  <c r="J26" i="3"/>
  <c r="J27" i="3"/>
  <c r="H31" i="3"/>
  <c r="H31" i="20" s="1"/>
  <c r="H32" i="4"/>
  <c r="I68" i="5"/>
  <c r="I69" i="3"/>
  <c r="I12" i="3"/>
  <c r="I18" i="4"/>
  <c r="I14" i="3"/>
  <c r="K16" i="3"/>
  <c r="I68" i="4"/>
  <c r="H66" i="5"/>
  <c r="K68" i="4"/>
  <c r="K12" i="3"/>
  <c r="K14" i="3"/>
  <c r="I16" i="3"/>
  <c r="I41" i="4"/>
  <c r="I64" i="4"/>
  <c r="H19" i="6"/>
  <c r="J41" i="4"/>
  <c r="K39" i="4"/>
  <c r="G61" i="4"/>
  <c r="I18" i="6"/>
  <c r="J64" i="5"/>
  <c r="J68" i="5"/>
  <c r="R69" i="5" s="1"/>
  <c r="J68" i="6"/>
  <c r="R69" i="6" s="1"/>
  <c r="J69" i="3"/>
  <c r="J64" i="4"/>
  <c r="G32" i="6"/>
  <c r="I31" i="6"/>
  <c r="G55" i="2" l="1"/>
  <c r="T484" i="2"/>
  <c r="T483" i="2"/>
  <c r="F61" i="2"/>
  <c r="F76" i="2"/>
  <c r="F64" i="2"/>
  <c r="J49" i="2"/>
  <c r="F55" i="2"/>
  <c r="E64" i="2"/>
  <c r="G58" i="2"/>
  <c r="G64" i="2"/>
  <c r="E58" i="2"/>
  <c r="G67" i="2"/>
  <c r="J76" i="2"/>
  <c r="T424" i="2"/>
  <c r="T425" i="2"/>
  <c r="J175" i="13"/>
  <c r="J73" i="2"/>
  <c r="J117" i="2"/>
  <c r="J115" i="2"/>
  <c r="J116" i="2"/>
  <c r="J114" i="2"/>
  <c r="J47" i="2"/>
  <c r="K16" i="20"/>
  <c r="J38" i="2"/>
  <c r="K12" i="20"/>
  <c r="J41" i="2"/>
  <c r="K14" i="20"/>
  <c r="J42" i="2" s="1"/>
  <c r="J43" i="2"/>
  <c r="I73" i="2"/>
  <c r="I76" i="2"/>
  <c r="E189" i="2"/>
  <c r="E40" i="2"/>
  <c r="E161" i="2"/>
  <c r="E160" i="2"/>
  <c r="G40" i="2"/>
  <c r="H49" i="2"/>
  <c r="G49" i="2"/>
  <c r="F43" i="2"/>
  <c r="E49" i="2"/>
  <c r="G234" i="2"/>
  <c r="G231" i="2"/>
  <c r="G235" i="2"/>
  <c r="G233" i="2"/>
  <c r="E231" i="2"/>
  <c r="E234" i="2"/>
  <c r="E235" i="2"/>
  <c r="E233" i="2"/>
  <c r="F234" i="2"/>
  <c r="F231" i="2"/>
  <c r="F235" i="2"/>
  <c r="F233" i="2"/>
  <c r="E67" i="2"/>
  <c r="F214" i="2"/>
  <c r="F218" i="2"/>
  <c r="F213" i="2"/>
  <c r="G215" i="2"/>
  <c r="G54" i="2"/>
  <c r="I62" i="2"/>
  <c r="J25" i="20"/>
  <c r="I63" i="2" s="1"/>
  <c r="I68" i="2"/>
  <c r="J27" i="20"/>
  <c r="I69" i="2" s="1"/>
  <c r="E22" i="2"/>
  <c r="E18" i="2"/>
  <c r="E17" i="2"/>
  <c r="F31" i="20"/>
  <c r="G32" i="20" s="1"/>
  <c r="H76" i="2"/>
  <c r="G76" i="2"/>
  <c r="F215" i="2"/>
  <c r="F54" i="2"/>
  <c r="H73" i="2"/>
  <c r="G61" i="2"/>
  <c r="E55" i="2"/>
  <c r="E76" i="2"/>
  <c r="I65" i="2"/>
  <c r="J26" i="20"/>
  <c r="I66" i="2" s="1"/>
  <c r="F58" i="2"/>
  <c r="F73" i="2"/>
  <c r="F52" i="2"/>
  <c r="F70" i="2"/>
  <c r="E70" i="2"/>
  <c r="G214" i="2"/>
  <c r="G218" i="2"/>
  <c r="G213" i="2"/>
  <c r="H32" i="20"/>
  <c r="E73" i="2"/>
  <c r="E215" i="2"/>
  <c r="E54" i="2"/>
  <c r="E61" i="2"/>
  <c r="I56" i="2"/>
  <c r="J23" i="20"/>
  <c r="I57" i="2" s="1"/>
  <c r="I59" i="2"/>
  <c r="J24" i="20"/>
  <c r="I60" i="2" s="1"/>
  <c r="G73" i="2"/>
  <c r="G70" i="2"/>
  <c r="F67" i="2"/>
  <c r="E112" i="2"/>
  <c r="E113" i="2"/>
  <c r="I112" i="2"/>
  <c r="I113" i="2"/>
  <c r="G216" i="2"/>
  <c r="G210" i="2"/>
  <c r="G211" i="2"/>
  <c r="G217" i="2"/>
  <c r="H19" i="20"/>
  <c r="F113" i="2"/>
  <c r="F112" i="2"/>
  <c r="G212" i="2"/>
  <c r="G39" i="2"/>
  <c r="H43" i="2"/>
  <c r="G112" i="2"/>
  <c r="G113" i="2"/>
  <c r="G37" i="2"/>
  <c r="G43" i="2"/>
  <c r="E236" i="2"/>
  <c r="F41" i="20"/>
  <c r="E230" i="2"/>
  <c r="E48" i="2"/>
  <c r="F212" i="2"/>
  <c r="F39" i="2"/>
  <c r="H112" i="2"/>
  <c r="H113" i="2"/>
  <c r="H41" i="2"/>
  <c r="I14" i="20"/>
  <c r="H42" i="2" s="1"/>
  <c r="E46" i="2"/>
  <c r="F40" i="2"/>
  <c r="F37" i="2"/>
  <c r="E212" i="2"/>
  <c r="E39" i="2"/>
  <c r="F49" i="2"/>
  <c r="F236" i="2"/>
  <c r="F230" i="2"/>
  <c r="G41" i="20"/>
  <c r="F48" i="2"/>
  <c r="E15" i="2"/>
  <c r="E14" i="2"/>
  <c r="E21" i="2"/>
  <c r="E20" i="2"/>
  <c r="F18" i="20"/>
  <c r="I49" i="2"/>
  <c r="I40" i="2"/>
  <c r="H47" i="2"/>
  <c r="I16" i="20"/>
  <c r="H46" i="2" s="1"/>
  <c r="H38" i="2"/>
  <c r="I12" i="20"/>
  <c r="F216" i="2"/>
  <c r="F210" i="2"/>
  <c r="F217" i="2"/>
  <c r="F211" i="2"/>
  <c r="E43" i="2"/>
  <c r="G236" i="2"/>
  <c r="G230" i="2"/>
  <c r="H41" i="20"/>
  <c r="G48" i="2"/>
  <c r="F46" i="2"/>
  <c r="I227" i="2"/>
  <c r="J65" i="20"/>
  <c r="Q26" i="2"/>
  <c r="R65" i="3"/>
  <c r="K65" i="3"/>
  <c r="J32" i="6"/>
  <c r="H182" i="2"/>
  <c r="H187" i="2"/>
  <c r="H183" i="2"/>
  <c r="J19" i="6"/>
  <c r="H186" i="2"/>
  <c r="H185" i="2"/>
  <c r="H180" i="2"/>
  <c r="H179" i="2"/>
  <c r="M68" i="4"/>
  <c r="C45" i="9" s="1"/>
  <c r="C45" i="8" s="1"/>
  <c r="F25" i="2"/>
  <c r="F26" i="2"/>
  <c r="E111" i="2"/>
  <c r="E159" i="2"/>
  <c r="L19" i="4"/>
  <c r="J83" i="2"/>
  <c r="J90" i="2"/>
  <c r="J84" i="2"/>
  <c r="J120" i="2"/>
  <c r="J118" i="2"/>
  <c r="J121" i="2"/>
  <c r="J122" i="2"/>
  <c r="I26" i="3"/>
  <c r="H84" i="2"/>
  <c r="H90" i="2"/>
  <c r="H83" i="2"/>
  <c r="F160" i="2"/>
  <c r="F161" i="2"/>
  <c r="E198" i="2"/>
  <c r="E197" i="2"/>
  <c r="E13" i="2"/>
  <c r="G195" i="2"/>
  <c r="G189" i="2"/>
  <c r="G188" i="2"/>
  <c r="G13" i="2"/>
  <c r="G66" i="6"/>
  <c r="H67" i="6" s="1"/>
  <c r="F13" i="2"/>
  <c r="F189" i="2"/>
  <c r="F198" i="2"/>
  <c r="F197" i="2"/>
  <c r="H197" i="2"/>
  <c r="H198" i="2"/>
  <c r="F61" i="3"/>
  <c r="G198" i="2"/>
  <c r="G197" i="2"/>
  <c r="I159" i="2"/>
  <c r="I111" i="2"/>
  <c r="I27" i="2"/>
  <c r="I25" i="2"/>
  <c r="J26" i="2"/>
  <c r="I107" i="2"/>
  <c r="I106" i="2"/>
  <c r="I155" i="2"/>
  <c r="I154" i="2"/>
  <c r="F158" i="2"/>
  <c r="F157" i="2"/>
  <c r="F144" i="2"/>
  <c r="G143" i="2"/>
  <c r="F146" i="2"/>
  <c r="G142" i="2"/>
  <c r="H106" i="2"/>
  <c r="H107" i="2"/>
  <c r="G152" i="2"/>
  <c r="G147" i="2"/>
  <c r="I69" i="5"/>
  <c r="H149" i="2"/>
  <c r="H148" i="2"/>
  <c r="G18" i="2"/>
  <c r="G17" i="2"/>
  <c r="G22" i="2"/>
  <c r="S326" i="2"/>
  <c r="S327" i="2"/>
  <c r="S370" i="2"/>
  <c r="F21" i="2"/>
  <c r="F20" i="2"/>
  <c r="F15" i="2"/>
  <c r="F14" i="2"/>
  <c r="F33" i="2"/>
  <c r="G145" i="2"/>
  <c r="S369" i="2"/>
  <c r="S368" i="2"/>
  <c r="I149" i="2"/>
  <c r="I148" i="2"/>
  <c r="F109" i="2"/>
  <c r="G95" i="2"/>
  <c r="F110" i="2"/>
  <c r="F98" i="2"/>
  <c r="F96" i="2"/>
  <c r="G94" i="2"/>
  <c r="F66" i="4"/>
  <c r="E110" i="2"/>
  <c r="E109" i="2"/>
  <c r="F94" i="2"/>
  <c r="F95" i="2"/>
  <c r="J100" i="2"/>
  <c r="J101" i="2"/>
  <c r="G33" i="2"/>
  <c r="G20" i="2"/>
  <c r="G21" i="2"/>
  <c r="G15" i="2"/>
  <c r="G14" i="2"/>
  <c r="S434" i="2"/>
  <c r="J16" i="2"/>
  <c r="I191" i="2"/>
  <c r="I192" i="2"/>
  <c r="H101" i="2"/>
  <c r="H100" i="2"/>
  <c r="H16" i="2"/>
  <c r="H109" i="2"/>
  <c r="I95" i="2"/>
  <c r="H110" i="2"/>
  <c r="H96" i="2"/>
  <c r="F22" i="2"/>
  <c r="F18" i="2"/>
  <c r="F17" i="2"/>
  <c r="L69" i="4"/>
  <c r="H61" i="3"/>
  <c r="J69" i="6"/>
  <c r="K69" i="6"/>
  <c r="J69" i="5"/>
  <c r="K69" i="5"/>
  <c r="K25" i="3"/>
  <c r="K23" i="3"/>
  <c r="K26" i="3"/>
  <c r="K22" i="3"/>
  <c r="K24" i="3"/>
  <c r="F38" i="10"/>
  <c r="F92" i="17"/>
  <c r="F38" i="17"/>
  <c r="D38" i="10"/>
  <c r="D40" i="10" s="1"/>
  <c r="D45" i="10" s="1"/>
  <c r="E92" i="17"/>
  <c r="E38" i="17"/>
  <c r="E38" i="10"/>
  <c r="G19" i="3"/>
  <c r="G32" i="3"/>
  <c r="H66" i="4"/>
  <c r="F38" i="9"/>
  <c r="F92" i="10"/>
  <c r="F92" i="9"/>
  <c r="D92" i="10"/>
  <c r="D92" i="9"/>
  <c r="D93" i="9" s="1"/>
  <c r="D96" i="9" s="1"/>
  <c r="D38" i="9"/>
  <c r="D40" i="9" s="1"/>
  <c r="D92" i="17"/>
  <c r="D38" i="17"/>
  <c r="D40" i="17" s="1"/>
  <c r="D45" i="17" s="1"/>
  <c r="H19" i="3"/>
  <c r="F66" i="6"/>
  <c r="E190" i="2" s="1"/>
  <c r="K27" i="3"/>
  <c r="I25" i="3"/>
  <c r="I23" i="3"/>
  <c r="H70" i="5"/>
  <c r="G153" i="2" s="1"/>
  <c r="J31" i="4"/>
  <c r="R32" i="4" s="1"/>
  <c r="J22" i="3"/>
  <c r="I32" i="6"/>
  <c r="J16" i="3"/>
  <c r="I61" i="6"/>
  <c r="I19" i="6"/>
  <c r="G66" i="5"/>
  <c r="G61" i="3"/>
  <c r="G66" i="4"/>
  <c r="I69" i="4"/>
  <c r="J69" i="4"/>
  <c r="J15" i="3"/>
  <c r="I27" i="3"/>
  <c r="H32" i="3"/>
  <c r="H70" i="6"/>
  <c r="J12" i="3"/>
  <c r="K41" i="4"/>
  <c r="J129" i="2" s="1"/>
  <c r="K69" i="4"/>
  <c r="J65" i="5"/>
  <c r="J65" i="4"/>
  <c r="J66" i="4" s="1"/>
  <c r="K19" i="4"/>
  <c r="K18" i="3"/>
  <c r="K18" i="20" s="1"/>
  <c r="K61" i="4"/>
  <c r="I61" i="4"/>
  <c r="I66" i="4" s="1"/>
  <c r="I19" i="4"/>
  <c r="J19" i="4"/>
  <c r="I24" i="3"/>
  <c r="S65" i="3" l="1"/>
  <c r="R25" i="2"/>
  <c r="R26" i="2"/>
  <c r="D41" i="9"/>
  <c r="D44" i="9"/>
  <c r="D45" i="9"/>
  <c r="D45" i="8" s="1"/>
  <c r="I67" i="2"/>
  <c r="J40" i="2"/>
  <c r="J112" i="2"/>
  <c r="J113" i="2"/>
  <c r="J62" i="2"/>
  <c r="K25" i="20"/>
  <c r="J63" i="2" s="1"/>
  <c r="J56" i="2"/>
  <c r="K23" i="20"/>
  <c r="J57" i="2" s="1"/>
  <c r="J65" i="2"/>
  <c r="K26" i="20"/>
  <c r="J66" i="2" s="1"/>
  <c r="J68" i="2"/>
  <c r="K27" i="20"/>
  <c r="J69" i="2" s="1"/>
  <c r="J59" i="2"/>
  <c r="K24" i="20"/>
  <c r="J60" i="2" s="1"/>
  <c r="J53" i="2"/>
  <c r="K22" i="20"/>
  <c r="J52" i="2" s="1"/>
  <c r="S315" i="2"/>
  <c r="S316" i="2"/>
  <c r="J212" i="2"/>
  <c r="J39" i="2"/>
  <c r="J37" i="2"/>
  <c r="J236" i="2"/>
  <c r="J48" i="2"/>
  <c r="J217" i="2"/>
  <c r="J211" i="2"/>
  <c r="J210" i="2"/>
  <c r="L19" i="20"/>
  <c r="J46" i="2"/>
  <c r="Q328" i="2"/>
  <c r="L100" i="2"/>
  <c r="L101" i="2"/>
  <c r="E188" i="2"/>
  <c r="H59" i="2"/>
  <c r="I24" i="20"/>
  <c r="H60" i="2" s="1"/>
  <c r="I58" i="2"/>
  <c r="H56" i="2"/>
  <c r="I23" i="20"/>
  <c r="H57" i="2" s="1"/>
  <c r="I55" i="2"/>
  <c r="H62" i="2"/>
  <c r="I25" i="20"/>
  <c r="H63" i="2" s="1"/>
  <c r="H65" i="2"/>
  <c r="I26" i="20"/>
  <c r="H66" i="2" s="1"/>
  <c r="I64" i="2"/>
  <c r="I53" i="2"/>
  <c r="J22" i="20"/>
  <c r="I52" i="2" s="1"/>
  <c r="H68" i="2"/>
  <c r="I27" i="20"/>
  <c r="H69" i="2" s="1"/>
  <c r="E213" i="2"/>
  <c r="E218" i="2"/>
  <c r="E214" i="2"/>
  <c r="I61" i="2"/>
  <c r="E35" i="2"/>
  <c r="F228" i="2"/>
  <c r="F229" i="2"/>
  <c r="G228" i="2"/>
  <c r="G229" i="2"/>
  <c r="G61" i="20"/>
  <c r="F35" i="2"/>
  <c r="H212" i="2"/>
  <c r="H39" i="2"/>
  <c r="E211" i="2"/>
  <c r="E217" i="2"/>
  <c r="E216" i="2"/>
  <c r="E210" i="2"/>
  <c r="E228" i="2"/>
  <c r="E229" i="2"/>
  <c r="H40" i="2"/>
  <c r="I38" i="2"/>
  <c r="J12" i="20"/>
  <c r="I44" i="2"/>
  <c r="J15" i="20"/>
  <c r="I45" i="2" s="1"/>
  <c r="H37" i="2"/>
  <c r="I47" i="2"/>
  <c r="J16" i="20"/>
  <c r="H61" i="20"/>
  <c r="G34" i="2" s="1"/>
  <c r="G35" i="2"/>
  <c r="G19" i="20"/>
  <c r="H236" i="2"/>
  <c r="H48" i="2"/>
  <c r="E99" i="2"/>
  <c r="E104" i="2"/>
  <c r="E97" i="2"/>
  <c r="J227" i="2"/>
  <c r="K65" i="20"/>
  <c r="Q227" i="2"/>
  <c r="R65" i="20"/>
  <c r="I225" i="2"/>
  <c r="I226" i="2"/>
  <c r="E12" i="2"/>
  <c r="E32" i="2"/>
  <c r="E31" i="2"/>
  <c r="E11" i="2"/>
  <c r="F61" i="20"/>
  <c r="Q143" i="2"/>
  <c r="H131" i="2"/>
  <c r="H138" i="2"/>
  <c r="H132" i="2"/>
  <c r="R65" i="4"/>
  <c r="Q159" i="2"/>
  <c r="Q111" i="2"/>
  <c r="Q27" i="2"/>
  <c r="R65" i="5"/>
  <c r="I94" i="2"/>
  <c r="Q95" i="2"/>
  <c r="Q25" i="2"/>
  <c r="C38" i="9"/>
  <c r="C40" i="9" s="1"/>
  <c r="C92" i="9"/>
  <c r="F70" i="4"/>
  <c r="E105" i="2" s="1"/>
  <c r="H98" i="2"/>
  <c r="J127" i="2"/>
  <c r="S307" i="2"/>
  <c r="S334" i="2"/>
  <c r="S306" i="2"/>
  <c r="I91" i="2"/>
  <c r="I87" i="2"/>
  <c r="I86" i="2"/>
  <c r="I89" i="2"/>
  <c r="J13" i="2"/>
  <c r="S310" i="2"/>
  <c r="S309" i="2"/>
  <c r="I66" i="6"/>
  <c r="H188" i="2" s="1"/>
  <c r="H189" i="2"/>
  <c r="F190" i="2"/>
  <c r="F195" i="2"/>
  <c r="G70" i="6"/>
  <c r="F188" i="2"/>
  <c r="E195" i="2"/>
  <c r="J111" i="2"/>
  <c r="J159" i="2"/>
  <c r="K26" i="2"/>
  <c r="J27" i="2"/>
  <c r="J25" i="2"/>
  <c r="F152" i="2"/>
  <c r="F147" i="2"/>
  <c r="R493" i="2"/>
  <c r="R492" i="2"/>
  <c r="G32" i="2"/>
  <c r="G31" i="2"/>
  <c r="G11" i="2"/>
  <c r="G12" i="2"/>
  <c r="H104" i="2"/>
  <c r="H99" i="2"/>
  <c r="F12" i="2"/>
  <c r="F11" i="2"/>
  <c r="F32" i="2"/>
  <c r="F31" i="2"/>
  <c r="R370" i="2"/>
  <c r="R327" i="2"/>
  <c r="R326" i="2"/>
  <c r="T433" i="2"/>
  <c r="T434" i="2"/>
  <c r="S392" i="2"/>
  <c r="S435" i="2"/>
  <c r="S391" i="2"/>
  <c r="T451" i="2"/>
  <c r="T450" i="2"/>
  <c r="T494" i="2"/>
  <c r="S433" i="2"/>
  <c r="F145" i="2"/>
  <c r="I96" i="2"/>
  <c r="I98" i="2"/>
  <c r="I110" i="2"/>
  <c r="J95" i="2"/>
  <c r="I109" i="2"/>
  <c r="I158" i="2"/>
  <c r="I157" i="2"/>
  <c r="I144" i="2"/>
  <c r="J143" i="2"/>
  <c r="I146" i="2"/>
  <c r="I142" i="2"/>
  <c r="H71" i="6"/>
  <c r="G196" i="2"/>
  <c r="G194" i="2"/>
  <c r="R369" i="2"/>
  <c r="R368" i="2"/>
  <c r="T370" i="2"/>
  <c r="T327" i="2"/>
  <c r="T326" i="2"/>
  <c r="G104" i="2"/>
  <c r="G99" i="2"/>
  <c r="G97" i="2"/>
  <c r="S451" i="2"/>
  <c r="S450" i="2"/>
  <c r="S494" i="2"/>
  <c r="T492" i="2"/>
  <c r="T493" i="2"/>
  <c r="G151" i="2"/>
  <c r="F99" i="2"/>
  <c r="F104" i="2"/>
  <c r="T368" i="2"/>
  <c r="T369" i="2"/>
  <c r="R435" i="2"/>
  <c r="R392" i="2"/>
  <c r="R391" i="2"/>
  <c r="F97" i="2"/>
  <c r="L19" i="3"/>
  <c r="J33" i="2"/>
  <c r="J14" i="2"/>
  <c r="J15" i="2"/>
  <c r="J21" i="2"/>
  <c r="R494" i="2"/>
  <c r="R451" i="2"/>
  <c r="R450" i="2"/>
  <c r="R434" i="2"/>
  <c r="R433" i="2"/>
  <c r="S493" i="2"/>
  <c r="S492" i="2"/>
  <c r="T392" i="2"/>
  <c r="T391" i="2"/>
  <c r="T435" i="2"/>
  <c r="F66" i="5"/>
  <c r="E158" i="2"/>
  <c r="E157" i="2"/>
  <c r="F142" i="2"/>
  <c r="F143" i="2"/>
  <c r="H97" i="2"/>
  <c r="I16" i="2"/>
  <c r="K65" i="5"/>
  <c r="J142" i="2" s="1"/>
  <c r="L65" i="3"/>
  <c r="G67" i="6"/>
  <c r="I18" i="3"/>
  <c r="J19" i="5"/>
  <c r="H136" i="2"/>
  <c r="H66" i="3"/>
  <c r="H67" i="4"/>
  <c r="H70" i="4"/>
  <c r="G105" i="2" s="1"/>
  <c r="K51" i="3"/>
  <c r="K51" i="20" s="1"/>
  <c r="F12" i="17"/>
  <c r="D15" i="10"/>
  <c r="D12" i="10"/>
  <c r="F70" i="6"/>
  <c r="K36" i="3"/>
  <c r="K36" i="20" s="1"/>
  <c r="J232" i="2" s="1"/>
  <c r="J66" i="5"/>
  <c r="J18" i="3"/>
  <c r="K65" i="4"/>
  <c r="J94" i="2" s="1"/>
  <c r="G67" i="4"/>
  <c r="G70" i="4"/>
  <c r="F105" i="2" s="1"/>
  <c r="G66" i="3"/>
  <c r="K61" i="3"/>
  <c r="I61" i="5"/>
  <c r="H146" i="2" s="1"/>
  <c r="I19" i="5"/>
  <c r="K28" i="3"/>
  <c r="J61" i="6"/>
  <c r="J61" i="3" s="1"/>
  <c r="I22" i="3"/>
  <c r="I31" i="4"/>
  <c r="K31" i="4"/>
  <c r="G70" i="5"/>
  <c r="H67" i="5"/>
  <c r="R95" i="2" l="1"/>
  <c r="Q94" i="2"/>
  <c r="D46" i="9"/>
  <c r="D44" i="10"/>
  <c r="D46" i="10" s="1"/>
  <c r="D15" i="8"/>
  <c r="R143" i="2"/>
  <c r="D41" i="8"/>
  <c r="R549" i="2"/>
  <c r="D25" i="12"/>
  <c r="R548" i="2"/>
  <c r="C41" i="9"/>
  <c r="C44" i="9"/>
  <c r="S65" i="5"/>
  <c r="R142" i="2" s="1"/>
  <c r="T26" i="2"/>
  <c r="T25" i="2"/>
  <c r="R111" i="2"/>
  <c r="S65" i="4"/>
  <c r="R159" i="2"/>
  <c r="R227" i="2"/>
  <c r="R27" i="2"/>
  <c r="S65" i="20"/>
  <c r="H67" i="2"/>
  <c r="H64" i="2"/>
  <c r="J58" i="2"/>
  <c r="J55" i="2"/>
  <c r="J67" i="2"/>
  <c r="J64" i="2"/>
  <c r="J19" i="2"/>
  <c r="J71" i="2"/>
  <c r="K28" i="20"/>
  <c r="J72" i="2" s="1"/>
  <c r="J54" i="2"/>
  <c r="J61" i="2"/>
  <c r="R315" i="2"/>
  <c r="R316" i="2"/>
  <c r="T315" i="2"/>
  <c r="T316" i="2"/>
  <c r="K61" i="20"/>
  <c r="J36" i="2" s="1"/>
  <c r="J35" i="2"/>
  <c r="Q326" i="2"/>
  <c r="Q327" i="2"/>
  <c r="Q370" i="2"/>
  <c r="Q369" i="2"/>
  <c r="Q368" i="2"/>
  <c r="C94" i="9"/>
  <c r="C93" i="9"/>
  <c r="Q373" i="2"/>
  <c r="H55" i="2"/>
  <c r="I54" i="2"/>
  <c r="H61" i="2"/>
  <c r="H53" i="2"/>
  <c r="I22" i="20"/>
  <c r="H58" i="2"/>
  <c r="I19" i="3"/>
  <c r="I18" i="20"/>
  <c r="I43" i="2"/>
  <c r="F36" i="2"/>
  <c r="F220" i="2"/>
  <c r="G220" i="2"/>
  <c r="G36" i="2"/>
  <c r="I212" i="2"/>
  <c r="I39" i="2"/>
  <c r="I236" i="2"/>
  <c r="I48" i="2"/>
  <c r="R19" i="3"/>
  <c r="J18" i="20"/>
  <c r="E36" i="2"/>
  <c r="E220" i="2"/>
  <c r="I37" i="2"/>
  <c r="I46" i="2"/>
  <c r="E34" i="2"/>
  <c r="G80" i="2"/>
  <c r="F34" i="2"/>
  <c r="G66" i="20"/>
  <c r="F79" i="2" s="1"/>
  <c r="F80" i="2"/>
  <c r="J225" i="2"/>
  <c r="J226" i="2"/>
  <c r="Q226" i="2"/>
  <c r="Q225" i="2"/>
  <c r="Q220" i="2"/>
  <c r="K25" i="2"/>
  <c r="K227" i="2"/>
  <c r="L65" i="20"/>
  <c r="E147" i="2"/>
  <c r="E152" i="2"/>
  <c r="E145" i="2"/>
  <c r="E103" i="2"/>
  <c r="H70" i="3"/>
  <c r="G28" i="2" s="1"/>
  <c r="H66" i="20"/>
  <c r="Q158" i="2"/>
  <c r="Q144" i="2"/>
  <c r="R66" i="5"/>
  <c r="Q146" i="2"/>
  <c r="Q157" i="2"/>
  <c r="R66" i="4"/>
  <c r="Q98" i="2"/>
  <c r="Q109" i="2"/>
  <c r="Q110" i="2"/>
  <c r="Q96" i="2"/>
  <c r="Q142" i="2"/>
  <c r="L32" i="4"/>
  <c r="J87" i="2"/>
  <c r="J91" i="2"/>
  <c r="J86" i="2"/>
  <c r="J89" i="2"/>
  <c r="T306" i="2"/>
  <c r="T334" i="2"/>
  <c r="T307" i="2"/>
  <c r="S250" i="2"/>
  <c r="S249" i="2"/>
  <c r="S332" i="2"/>
  <c r="S333" i="2"/>
  <c r="R307" i="2"/>
  <c r="R334" i="2"/>
  <c r="R306" i="2"/>
  <c r="H91" i="2"/>
  <c r="H87" i="2"/>
  <c r="H86" i="2"/>
  <c r="H89" i="2"/>
  <c r="T310" i="2"/>
  <c r="T309" i="2"/>
  <c r="R310" i="2"/>
  <c r="R309" i="2"/>
  <c r="H13" i="2"/>
  <c r="G67" i="5"/>
  <c r="F66" i="3"/>
  <c r="R384" i="2"/>
  <c r="R383" i="2"/>
  <c r="R381" i="2"/>
  <c r="R380" i="2"/>
  <c r="R399" i="2"/>
  <c r="H190" i="2"/>
  <c r="H195" i="2"/>
  <c r="J66" i="6"/>
  <c r="R67" i="6" s="1"/>
  <c r="I189" i="2"/>
  <c r="I13" i="2"/>
  <c r="I67" i="6"/>
  <c r="F196" i="2"/>
  <c r="F194" i="2"/>
  <c r="T458" i="2"/>
  <c r="T446" i="2"/>
  <c r="T445" i="2"/>
  <c r="M26" i="2"/>
  <c r="K27" i="2"/>
  <c r="K111" i="2"/>
  <c r="K159" i="2"/>
  <c r="I104" i="2"/>
  <c r="I99" i="2"/>
  <c r="E196" i="2"/>
  <c r="E194" i="2"/>
  <c r="F70" i="5"/>
  <c r="E153" i="2" s="1"/>
  <c r="G103" i="2"/>
  <c r="F29" i="2"/>
  <c r="H71" i="5"/>
  <c r="F153" i="2"/>
  <c r="J31" i="2"/>
  <c r="J11" i="2"/>
  <c r="J12" i="2"/>
  <c r="J32" i="2"/>
  <c r="J110" i="2"/>
  <c r="J98" i="2"/>
  <c r="J96" i="2"/>
  <c r="K95" i="2"/>
  <c r="J109" i="2"/>
  <c r="H33" i="2"/>
  <c r="H15" i="2"/>
  <c r="H14" i="2"/>
  <c r="H21" i="2"/>
  <c r="F103" i="2"/>
  <c r="F151" i="2"/>
  <c r="G29" i="2"/>
  <c r="J158" i="2"/>
  <c r="J157" i="2"/>
  <c r="J146" i="2"/>
  <c r="J144" i="2"/>
  <c r="K143" i="2"/>
  <c r="I97" i="2"/>
  <c r="I152" i="2"/>
  <c r="I147" i="2"/>
  <c r="I145" i="2"/>
  <c r="K19" i="3"/>
  <c r="I33" i="2"/>
  <c r="I15" i="2"/>
  <c r="I21" i="2"/>
  <c r="I14" i="2"/>
  <c r="D81" i="10"/>
  <c r="K66" i="5"/>
  <c r="F81" i="17"/>
  <c r="D16" i="8"/>
  <c r="L65" i="4"/>
  <c r="K94" i="2" s="1"/>
  <c r="L65" i="5"/>
  <c r="K142" i="2" s="1"/>
  <c r="G71" i="6"/>
  <c r="H71" i="4"/>
  <c r="J70" i="4"/>
  <c r="I105" i="2" s="1"/>
  <c r="D12" i="17"/>
  <c r="D44" i="17" s="1"/>
  <c r="D46" i="17" s="1"/>
  <c r="E12" i="17"/>
  <c r="F15" i="10"/>
  <c r="F15" i="8" s="1"/>
  <c r="F12" i="10"/>
  <c r="F12" i="8" s="1"/>
  <c r="H67" i="3"/>
  <c r="E12" i="10"/>
  <c r="E12" i="8" s="1"/>
  <c r="E15" i="10"/>
  <c r="E15" i="8" s="1"/>
  <c r="I61" i="3"/>
  <c r="I66" i="5"/>
  <c r="K66" i="4"/>
  <c r="J67" i="4"/>
  <c r="K32" i="4"/>
  <c r="K31" i="3"/>
  <c r="K31" i="20" s="1"/>
  <c r="I32" i="4"/>
  <c r="I70" i="6"/>
  <c r="J32" i="4"/>
  <c r="G70" i="3"/>
  <c r="I70" i="4"/>
  <c r="I67" i="4"/>
  <c r="I31" i="5"/>
  <c r="I28" i="3"/>
  <c r="J28" i="3"/>
  <c r="K39" i="3"/>
  <c r="K39" i="20" s="1"/>
  <c r="G71" i="4"/>
  <c r="J19" i="3"/>
  <c r="C41" i="8" l="1"/>
  <c r="Q549" i="2"/>
  <c r="D24" i="12"/>
  <c r="Q548" i="2"/>
  <c r="R550" i="2"/>
  <c r="D25" i="11"/>
  <c r="R515" i="2" s="1"/>
  <c r="I25" i="12"/>
  <c r="I25" i="11" s="1"/>
  <c r="R583" i="2"/>
  <c r="D111" i="13"/>
  <c r="D12" i="8"/>
  <c r="D46" i="8"/>
  <c r="R552" i="2"/>
  <c r="D111" i="12"/>
  <c r="R551" i="2" s="1"/>
  <c r="C19" i="9"/>
  <c r="T95" i="2"/>
  <c r="R109" i="2"/>
  <c r="R96" i="2"/>
  <c r="R98" i="2"/>
  <c r="R110" i="2"/>
  <c r="S66" i="4"/>
  <c r="R514" i="2"/>
  <c r="D44" i="8"/>
  <c r="H63" i="9"/>
  <c r="H63" i="8" s="1"/>
  <c r="I63" i="9"/>
  <c r="I63" i="8" s="1"/>
  <c r="C63" i="9"/>
  <c r="R226" i="2"/>
  <c r="R225" i="2"/>
  <c r="R220" i="2"/>
  <c r="T159" i="2"/>
  <c r="U65" i="4"/>
  <c r="U65" i="5"/>
  <c r="T227" i="2"/>
  <c r="D17" i="8"/>
  <c r="D18" i="8" s="1"/>
  <c r="T111" i="2"/>
  <c r="U65" i="20"/>
  <c r="T27" i="2"/>
  <c r="C19" i="10"/>
  <c r="T143" i="2"/>
  <c r="T142" i="2"/>
  <c r="R146" i="2"/>
  <c r="R158" i="2"/>
  <c r="R144" i="2"/>
  <c r="R157" i="2"/>
  <c r="S66" i="5"/>
  <c r="R94" i="2"/>
  <c r="R613" i="2"/>
  <c r="R614" i="2"/>
  <c r="D78" i="17"/>
  <c r="D111" i="14"/>
  <c r="T66" i="5"/>
  <c r="S145" i="2" s="1"/>
  <c r="C44" i="8"/>
  <c r="C46" i="9"/>
  <c r="C63" i="8"/>
  <c r="Q526" i="2" s="1"/>
  <c r="J215" i="2"/>
  <c r="J70" i="2"/>
  <c r="J220" i="2"/>
  <c r="J34" i="2"/>
  <c r="J235" i="2"/>
  <c r="J233" i="2"/>
  <c r="K41" i="20"/>
  <c r="J228" i="2" s="1"/>
  <c r="J230" i="2"/>
  <c r="J231" i="2"/>
  <c r="J234" i="2"/>
  <c r="J218" i="2"/>
  <c r="J213" i="2"/>
  <c r="J214" i="2"/>
  <c r="L32" i="20"/>
  <c r="J216" i="2"/>
  <c r="Q371" i="2"/>
  <c r="Q372" i="2"/>
  <c r="Q378" i="2"/>
  <c r="Q374" i="2"/>
  <c r="Q375" i="2"/>
  <c r="C94" i="8"/>
  <c r="J67" i="6"/>
  <c r="I19" i="2"/>
  <c r="I71" i="2"/>
  <c r="J28" i="20"/>
  <c r="H54" i="2"/>
  <c r="H52" i="2"/>
  <c r="H19" i="2"/>
  <c r="H71" i="2"/>
  <c r="I28" i="20"/>
  <c r="H72" i="2" s="1"/>
  <c r="G221" i="2"/>
  <c r="G81" i="2"/>
  <c r="G219" i="2"/>
  <c r="G79" i="2"/>
  <c r="I61" i="20"/>
  <c r="H35" i="2"/>
  <c r="J61" i="20"/>
  <c r="I34" i="2" s="1"/>
  <c r="I35" i="2"/>
  <c r="H211" i="2"/>
  <c r="H217" i="2"/>
  <c r="H210" i="2"/>
  <c r="I19" i="20"/>
  <c r="I217" i="2"/>
  <c r="I211" i="2"/>
  <c r="I210" i="2"/>
  <c r="K19" i="20"/>
  <c r="J19" i="20"/>
  <c r="R19" i="20"/>
  <c r="E151" i="2"/>
  <c r="K225" i="2"/>
  <c r="K220" i="2"/>
  <c r="K226" i="2"/>
  <c r="G67" i="3"/>
  <c r="E80" i="2"/>
  <c r="M227" i="2"/>
  <c r="N65" i="20"/>
  <c r="F221" i="2"/>
  <c r="F81" i="2"/>
  <c r="F219" i="2"/>
  <c r="G30" i="2"/>
  <c r="H70" i="20"/>
  <c r="H67" i="20"/>
  <c r="F28" i="2"/>
  <c r="G70" i="20"/>
  <c r="F70" i="3"/>
  <c r="G71" i="3" s="1"/>
  <c r="E29" i="2"/>
  <c r="F66" i="20"/>
  <c r="E79" i="2" s="1"/>
  <c r="J32" i="5"/>
  <c r="H139" i="2"/>
  <c r="H135" i="2"/>
  <c r="H134" i="2"/>
  <c r="H137" i="2"/>
  <c r="I188" i="2"/>
  <c r="R70" i="4"/>
  <c r="Q103" i="2" s="1"/>
  <c r="Q99" i="2"/>
  <c r="R67" i="4"/>
  <c r="Q104" i="2"/>
  <c r="R66" i="3"/>
  <c r="R70" i="5"/>
  <c r="Q151" i="2" s="1"/>
  <c r="Q152" i="2"/>
  <c r="R67" i="5"/>
  <c r="Q147" i="2"/>
  <c r="E27" i="19"/>
  <c r="D27" i="19"/>
  <c r="Q97" i="2"/>
  <c r="Q145" i="2"/>
  <c r="C96" i="9"/>
  <c r="J145" i="2"/>
  <c r="J97" i="2"/>
  <c r="G71" i="5"/>
  <c r="R250" i="2"/>
  <c r="R249" i="2"/>
  <c r="R333" i="2"/>
  <c r="R332" i="2"/>
  <c r="R367" i="2"/>
  <c r="T333" i="2"/>
  <c r="T332" i="2"/>
  <c r="T249" i="2"/>
  <c r="T250" i="2"/>
  <c r="S384" i="2"/>
  <c r="S383" i="2"/>
  <c r="T383" i="2"/>
  <c r="T384" i="2"/>
  <c r="R397" i="2"/>
  <c r="R398" i="2"/>
  <c r="R432" i="2"/>
  <c r="T399" i="2"/>
  <c r="T381" i="2"/>
  <c r="T380" i="2"/>
  <c r="S380" i="2"/>
  <c r="S399" i="2"/>
  <c r="S381" i="2"/>
  <c r="R244" i="2"/>
  <c r="R243" i="2"/>
  <c r="K67" i="6"/>
  <c r="I190" i="2"/>
  <c r="I195" i="2"/>
  <c r="R458" i="2"/>
  <c r="R446" i="2"/>
  <c r="R445" i="2"/>
  <c r="T457" i="2"/>
  <c r="T456" i="2"/>
  <c r="S458" i="2"/>
  <c r="S446" i="2"/>
  <c r="S445" i="2"/>
  <c r="M27" i="2"/>
  <c r="R248" i="2"/>
  <c r="M159" i="2"/>
  <c r="N26" i="2"/>
  <c r="M111" i="2"/>
  <c r="M25" i="2"/>
  <c r="H147" i="2"/>
  <c r="H152" i="2"/>
  <c r="H145" i="2"/>
  <c r="H105" i="2"/>
  <c r="H103" i="2"/>
  <c r="H32" i="2"/>
  <c r="H12" i="2"/>
  <c r="H11" i="2"/>
  <c r="H31" i="2"/>
  <c r="H196" i="2"/>
  <c r="H194" i="2"/>
  <c r="K157" i="2"/>
  <c r="M143" i="2"/>
  <c r="K158" i="2"/>
  <c r="K144" i="2"/>
  <c r="K146" i="2"/>
  <c r="H71" i="3"/>
  <c r="F30" i="2"/>
  <c r="L32" i="3"/>
  <c r="J22" i="2"/>
  <c r="J18" i="2"/>
  <c r="J17" i="2"/>
  <c r="J20" i="2"/>
  <c r="J99" i="2"/>
  <c r="J104" i="2"/>
  <c r="K110" i="2"/>
  <c r="K98" i="2"/>
  <c r="K109" i="2"/>
  <c r="K96" i="2"/>
  <c r="M95" i="2"/>
  <c r="K70" i="5"/>
  <c r="J153" i="2" s="1"/>
  <c r="J152" i="2"/>
  <c r="J147" i="2"/>
  <c r="I103" i="2"/>
  <c r="I31" i="2"/>
  <c r="I12" i="2"/>
  <c r="I11" i="2"/>
  <c r="I32" i="2"/>
  <c r="L66" i="4"/>
  <c r="K97" i="2" s="1"/>
  <c r="K67" i="5"/>
  <c r="F81" i="10"/>
  <c r="F81" i="8" s="1"/>
  <c r="E81" i="17"/>
  <c r="D91" i="10"/>
  <c r="D81" i="17"/>
  <c r="D81" i="8" s="1"/>
  <c r="L66" i="5"/>
  <c r="L67" i="5" s="1"/>
  <c r="N65" i="5"/>
  <c r="N65" i="4"/>
  <c r="N66" i="4" s="1"/>
  <c r="O65" i="3"/>
  <c r="E16" i="8" s="1"/>
  <c r="K70" i="4"/>
  <c r="J105" i="2" s="1"/>
  <c r="K67" i="4"/>
  <c r="I71" i="6"/>
  <c r="E81" i="10"/>
  <c r="I70" i="5"/>
  <c r="H153" i="2" s="1"/>
  <c r="I67" i="5"/>
  <c r="J70" i="6"/>
  <c r="R71" i="6" s="1"/>
  <c r="J70" i="5"/>
  <c r="J67" i="5"/>
  <c r="J66" i="3"/>
  <c r="I32" i="5"/>
  <c r="I71" i="4"/>
  <c r="I66" i="3"/>
  <c r="K66" i="3"/>
  <c r="J31" i="3"/>
  <c r="J71" i="4"/>
  <c r="I31" i="3"/>
  <c r="I31" i="20" s="1"/>
  <c r="H216" i="2" s="1"/>
  <c r="R513" i="2" l="1"/>
  <c r="S70" i="4"/>
  <c r="R104" i="2"/>
  <c r="R103" i="2"/>
  <c r="R99" i="2"/>
  <c r="S66" i="3"/>
  <c r="S67" i="4"/>
  <c r="N66" i="3"/>
  <c r="N70" i="4"/>
  <c r="R152" i="2"/>
  <c r="S67" i="5"/>
  <c r="S70" i="5"/>
  <c r="R147" i="2"/>
  <c r="Q574" i="2"/>
  <c r="D13" i="13"/>
  <c r="Q573" i="2"/>
  <c r="C78" i="10"/>
  <c r="T96" i="2"/>
  <c r="T110" i="2"/>
  <c r="D17" i="9"/>
  <c r="T109" i="2"/>
  <c r="T98" i="2"/>
  <c r="U66" i="4"/>
  <c r="T97" i="2" s="1"/>
  <c r="T70" i="5"/>
  <c r="S153" i="2" s="1"/>
  <c r="S152" i="2"/>
  <c r="S147" i="2"/>
  <c r="S151" i="2"/>
  <c r="R553" i="2"/>
  <c r="I111" i="12"/>
  <c r="D111" i="11"/>
  <c r="R518" i="2" s="1"/>
  <c r="S146" i="2"/>
  <c r="T225" i="2"/>
  <c r="T226" i="2"/>
  <c r="T220" i="2"/>
  <c r="R517" i="2"/>
  <c r="E81" i="8"/>
  <c r="R615" i="2"/>
  <c r="I111" i="14"/>
  <c r="I114" i="14" s="1"/>
  <c r="R603" i="2"/>
  <c r="D114" i="14"/>
  <c r="R602" i="2"/>
  <c r="R601" i="2"/>
  <c r="R145" i="2"/>
  <c r="T66" i="4"/>
  <c r="I111" i="13"/>
  <c r="I114" i="13" s="1"/>
  <c r="R584" i="2"/>
  <c r="D114" i="13"/>
  <c r="Q550" i="2"/>
  <c r="H24" i="12"/>
  <c r="D24" i="11"/>
  <c r="Q515" i="2" s="1"/>
  <c r="D28" i="12"/>
  <c r="D28" i="11" s="1"/>
  <c r="S98" i="2"/>
  <c r="T94" i="2"/>
  <c r="R582" i="2"/>
  <c r="C46" i="8"/>
  <c r="Q552" i="2"/>
  <c r="D110" i="12"/>
  <c r="Q551" i="2" s="1"/>
  <c r="T157" i="2"/>
  <c r="D17" i="10"/>
  <c r="T146" i="2"/>
  <c r="T144" i="2"/>
  <c r="T158" i="2"/>
  <c r="U66" i="5"/>
  <c r="R97" i="2"/>
  <c r="C19" i="8"/>
  <c r="Q543" i="2"/>
  <c r="D13" i="12"/>
  <c r="Q542" i="2" s="1"/>
  <c r="Q514" i="2"/>
  <c r="H215" i="2"/>
  <c r="Q561" i="2"/>
  <c r="C78" i="9"/>
  <c r="D161" i="12"/>
  <c r="Q560" i="2" s="1"/>
  <c r="J229" i="2"/>
  <c r="Q300" i="2"/>
  <c r="Q304" i="2"/>
  <c r="C96" i="8"/>
  <c r="E28" i="2"/>
  <c r="I72" i="2"/>
  <c r="I215" i="2"/>
  <c r="H214" i="2"/>
  <c r="H218" i="2"/>
  <c r="H213" i="2"/>
  <c r="I32" i="20"/>
  <c r="R32" i="3"/>
  <c r="J31" i="20"/>
  <c r="I70" i="2"/>
  <c r="H70" i="2"/>
  <c r="H36" i="2"/>
  <c r="H220" i="2"/>
  <c r="I36" i="2"/>
  <c r="I220" i="2"/>
  <c r="H34" i="2"/>
  <c r="H71" i="20"/>
  <c r="L146" i="2"/>
  <c r="M225" i="2"/>
  <c r="M220" i="2"/>
  <c r="M226" i="2"/>
  <c r="K66" i="20"/>
  <c r="J80" i="2"/>
  <c r="I66" i="20"/>
  <c r="H79" i="2" s="1"/>
  <c r="H80" i="2"/>
  <c r="I80" i="2"/>
  <c r="N227" i="2"/>
  <c r="O65" i="20"/>
  <c r="G67" i="20"/>
  <c r="E221" i="2"/>
  <c r="E81" i="2"/>
  <c r="E219" i="2"/>
  <c r="L98" i="2"/>
  <c r="Q376" i="2"/>
  <c r="Q377" i="2"/>
  <c r="R66" i="20"/>
  <c r="Q80" i="2"/>
  <c r="I29" i="2"/>
  <c r="J66" i="20"/>
  <c r="I79" i="2" s="1"/>
  <c r="F27" i="19"/>
  <c r="E30" i="2"/>
  <c r="F70" i="20"/>
  <c r="G71" i="20" s="1"/>
  <c r="M142" i="2"/>
  <c r="D16" i="10"/>
  <c r="R71" i="5"/>
  <c r="Q153" i="2"/>
  <c r="R67" i="3"/>
  <c r="R70" i="3"/>
  <c r="R70" i="20" s="1"/>
  <c r="Q29" i="2"/>
  <c r="E28" i="19"/>
  <c r="E29" i="19" s="1"/>
  <c r="R71" i="4"/>
  <c r="Q105" i="2"/>
  <c r="Q301" i="2"/>
  <c r="M66" i="4"/>
  <c r="M66" i="5"/>
  <c r="L147" i="2" s="1"/>
  <c r="L70" i="4"/>
  <c r="K105" i="2" s="1"/>
  <c r="L67" i="4"/>
  <c r="T244" i="2"/>
  <c r="T243" i="2"/>
  <c r="S398" i="2"/>
  <c r="S397" i="2"/>
  <c r="S244" i="2"/>
  <c r="S243" i="2"/>
  <c r="T398" i="2"/>
  <c r="T397" i="2"/>
  <c r="T260" i="2"/>
  <c r="T241" i="2"/>
  <c r="T240" i="2"/>
  <c r="S457" i="2"/>
  <c r="S456" i="2"/>
  <c r="S491" i="2"/>
  <c r="T258" i="2"/>
  <c r="T259" i="2"/>
  <c r="R457" i="2"/>
  <c r="R456" i="2"/>
  <c r="R491" i="2"/>
  <c r="R259" i="2"/>
  <c r="R258" i="2"/>
  <c r="R293" i="2"/>
  <c r="S241" i="2"/>
  <c r="S260" i="2"/>
  <c r="S240" i="2"/>
  <c r="R260" i="2"/>
  <c r="R241" i="2"/>
  <c r="R240" i="2"/>
  <c r="S248" i="2"/>
  <c r="N159" i="2"/>
  <c r="N111" i="2"/>
  <c r="O26" i="2"/>
  <c r="N27" i="2"/>
  <c r="K71" i="4"/>
  <c r="N25" i="2"/>
  <c r="J29" i="2"/>
  <c r="J151" i="2"/>
  <c r="H151" i="2"/>
  <c r="K71" i="6"/>
  <c r="I196" i="2"/>
  <c r="I194" i="2"/>
  <c r="H22" i="2"/>
  <c r="H18" i="2"/>
  <c r="H17" i="2"/>
  <c r="H20" i="2"/>
  <c r="R246" i="2"/>
  <c r="R247" i="2"/>
  <c r="R314" i="2"/>
  <c r="M109" i="2"/>
  <c r="N95" i="2"/>
  <c r="M96" i="2"/>
  <c r="M110" i="2"/>
  <c r="M98" i="2"/>
  <c r="L70" i="5"/>
  <c r="K151" i="2" s="1"/>
  <c r="K152" i="2"/>
  <c r="K147" i="2"/>
  <c r="K104" i="2"/>
  <c r="K99" i="2"/>
  <c r="J103" i="2"/>
  <c r="H29" i="2"/>
  <c r="R388" i="2"/>
  <c r="M157" i="2"/>
  <c r="M146" i="2"/>
  <c r="M144" i="2"/>
  <c r="N143" i="2"/>
  <c r="M158" i="2"/>
  <c r="M94" i="2"/>
  <c r="K145" i="2"/>
  <c r="I18" i="2"/>
  <c r="I22" i="2"/>
  <c r="I17" i="2"/>
  <c r="I20" i="2"/>
  <c r="K71" i="5"/>
  <c r="I153" i="2"/>
  <c r="I151" i="2"/>
  <c r="R438" i="2"/>
  <c r="R430" i="2"/>
  <c r="R431" i="2"/>
  <c r="R373" i="2"/>
  <c r="R365" i="2"/>
  <c r="R366" i="2"/>
  <c r="L66" i="3"/>
  <c r="L70" i="3" s="1"/>
  <c r="N66" i="5"/>
  <c r="N70" i="5" s="1"/>
  <c r="E91" i="17"/>
  <c r="D91" i="17"/>
  <c r="D91" i="8" s="1"/>
  <c r="D93" i="8" s="1"/>
  <c r="D96" i="8" s="1"/>
  <c r="D93" i="10"/>
  <c r="R443" i="2" s="1"/>
  <c r="O65" i="5"/>
  <c r="E16" i="10" s="1"/>
  <c r="O65" i="4"/>
  <c r="O66" i="4" s="1"/>
  <c r="P65" i="3"/>
  <c r="F16" i="8" s="1"/>
  <c r="J71" i="6"/>
  <c r="I71" i="5"/>
  <c r="J71" i="5"/>
  <c r="R378" i="2"/>
  <c r="D16" i="9"/>
  <c r="I32" i="3"/>
  <c r="J32" i="3"/>
  <c r="K70" i="3"/>
  <c r="K70" i="20" s="1"/>
  <c r="K67" i="3"/>
  <c r="K32" i="3"/>
  <c r="J70" i="3"/>
  <c r="J67" i="3"/>
  <c r="I70" i="3"/>
  <c r="I67" i="3"/>
  <c r="I111" i="11" l="1"/>
  <c r="D114" i="12"/>
  <c r="R516" i="2"/>
  <c r="Q508" i="2"/>
  <c r="Q575" i="2"/>
  <c r="H13" i="13"/>
  <c r="H17" i="13" s="1"/>
  <c r="Q572" i="2"/>
  <c r="T147" i="2"/>
  <c r="U67" i="5"/>
  <c r="T152" i="2"/>
  <c r="U70" i="5"/>
  <c r="Q553" i="2"/>
  <c r="H110" i="12"/>
  <c r="D110" i="11"/>
  <c r="Q518" i="2" s="1"/>
  <c r="I24" i="12"/>
  <c r="H24" i="11"/>
  <c r="H28" i="12"/>
  <c r="R80" i="2"/>
  <c r="S70" i="3"/>
  <c r="S66" i="20"/>
  <c r="S67" i="3"/>
  <c r="R29" i="2"/>
  <c r="O66" i="3"/>
  <c r="O70" i="4"/>
  <c r="D18" i="10"/>
  <c r="D19" i="10" s="1"/>
  <c r="T70" i="4"/>
  <c r="S105" i="2" s="1"/>
  <c r="T66" i="3"/>
  <c r="S103" i="2"/>
  <c r="S99" i="2"/>
  <c r="S104" i="2"/>
  <c r="Q513" i="2"/>
  <c r="S97" i="2"/>
  <c r="D18" i="9"/>
  <c r="D19" i="9" s="1"/>
  <c r="S71" i="5"/>
  <c r="R153" i="2"/>
  <c r="N70" i="3"/>
  <c r="F10" i="19"/>
  <c r="Q517" i="2"/>
  <c r="D175" i="14"/>
  <c r="D184" i="14"/>
  <c r="D185" i="14" s="1"/>
  <c r="Q79" i="2"/>
  <c r="T145" i="2"/>
  <c r="R151" i="2"/>
  <c r="T99" i="2"/>
  <c r="U70" i="4"/>
  <c r="T103" i="2" s="1"/>
  <c r="U67" i="4"/>
  <c r="T104" i="2"/>
  <c r="U66" i="3"/>
  <c r="Q544" i="2"/>
  <c r="H13" i="12"/>
  <c r="D13" i="11"/>
  <c r="Q509" i="2" s="1"/>
  <c r="T417" i="2"/>
  <c r="F87" i="10"/>
  <c r="T476" i="2"/>
  <c r="F87" i="17"/>
  <c r="I184" i="14"/>
  <c r="I185" i="14" s="1"/>
  <c r="I175" i="14"/>
  <c r="Q571" i="2"/>
  <c r="Q570" i="2"/>
  <c r="S71" i="4"/>
  <c r="R105" i="2"/>
  <c r="H161" i="12"/>
  <c r="Q562" i="2"/>
  <c r="Q541" i="2"/>
  <c r="D165" i="12"/>
  <c r="D165" i="11" s="1"/>
  <c r="D161" i="11"/>
  <c r="Q540" i="2"/>
  <c r="Q539" i="2"/>
  <c r="C78" i="8"/>
  <c r="Q303" i="2"/>
  <c r="Q302" i="2"/>
  <c r="K32" i="20"/>
  <c r="I213" i="2"/>
  <c r="I214" i="2"/>
  <c r="I218" i="2"/>
  <c r="R32" i="20"/>
  <c r="J32" i="20"/>
  <c r="I216" i="2"/>
  <c r="J67" i="20"/>
  <c r="J221" i="2"/>
  <c r="J81" i="2"/>
  <c r="J219" i="2"/>
  <c r="I221" i="2"/>
  <c r="I81" i="2"/>
  <c r="I219" i="2"/>
  <c r="M70" i="4"/>
  <c r="L105" i="2" s="1"/>
  <c r="L99" i="2"/>
  <c r="L104" i="2"/>
  <c r="H221" i="2"/>
  <c r="H81" i="2"/>
  <c r="H219" i="2"/>
  <c r="L97" i="2"/>
  <c r="O227" i="2"/>
  <c r="P65" i="20"/>
  <c r="L66" i="20"/>
  <c r="K79" i="2" s="1"/>
  <c r="K80" i="2"/>
  <c r="I67" i="20"/>
  <c r="N226" i="2"/>
  <c r="N225" i="2"/>
  <c r="N220" i="2"/>
  <c r="J79" i="2"/>
  <c r="L145" i="2"/>
  <c r="Q221" i="2"/>
  <c r="Q81" i="2"/>
  <c r="Q219" i="2"/>
  <c r="R67" i="20"/>
  <c r="K67" i="20"/>
  <c r="I30" i="2"/>
  <c r="J70" i="20"/>
  <c r="K71" i="20" s="1"/>
  <c r="D28" i="19"/>
  <c r="H30" i="2"/>
  <c r="I70" i="20"/>
  <c r="D15" i="19"/>
  <c r="D11" i="19"/>
  <c r="Q30" i="2"/>
  <c r="R71" i="3"/>
  <c r="Q28" i="2"/>
  <c r="M70" i="5"/>
  <c r="L153" i="2" s="1"/>
  <c r="L152" i="2"/>
  <c r="D114" i="11"/>
  <c r="L71" i="4"/>
  <c r="K103" i="2"/>
  <c r="M66" i="3"/>
  <c r="S259" i="2"/>
  <c r="S258" i="2"/>
  <c r="N67" i="5"/>
  <c r="L67" i="3"/>
  <c r="O111" i="2"/>
  <c r="T248" i="2"/>
  <c r="O27" i="2"/>
  <c r="O159" i="2"/>
  <c r="O25" i="2"/>
  <c r="J30" i="2"/>
  <c r="N158" i="2"/>
  <c r="S388" i="2"/>
  <c r="N157" i="2"/>
  <c r="N144" i="2"/>
  <c r="O143" i="2"/>
  <c r="N146" i="2"/>
  <c r="M104" i="2"/>
  <c r="M99" i="2"/>
  <c r="R387" i="2"/>
  <c r="R386" i="2"/>
  <c r="K29" i="2"/>
  <c r="S314" i="2"/>
  <c r="N96" i="2"/>
  <c r="N109" i="2"/>
  <c r="N98" i="2"/>
  <c r="O95" i="2"/>
  <c r="N110" i="2"/>
  <c r="S246" i="2"/>
  <c r="S247" i="2"/>
  <c r="M97" i="2"/>
  <c r="N71" i="5"/>
  <c r="M153" i="2"/>
  <c r="M151" i="2"/>
  <c r="M147" i="2"/>
  <c r="M152" i="2"/>
  <c r="R313" i="2"/>
  <c r="R312" i="2"/>
  <c r="N142" i="2"/>
  <c r="M145" i="2"/>
  <c r="H28" i="2"/>
  <c r="L71" i="5"/>
  <c r="K153" i="2"/>
  <c r="N94" i="2"/>
  <c r="J28" i="2"/>
  <c r="I28" i="2"/>
  <c r="R497" i="2"/>
  <c r="R490" i="2"/>
  <c r="R489" i="2"/>
  <c r="S490" i="2"/>
  <c r="S489" i="2"/>
  <c r="S497" i="2"/>
  <c r="R436" i="2"/>
  <c r="R437" i="2"/>
  <c r="R371" i="2"/>
  <c r="R372" i="2"/>
  <c r="R292" i="2"/>
  <c r="R299" i="2"/>
  <c r="R291" i="2"/>
  <c r="N67" i="4"/>
  <c r="D96" i="10"/>
  <c r="D93" i="17"/>
  <c r="R502" i="2" s="1"/>
  <c r="N97" i="2"/>
  <c r="O66" i="5"/>
  <c r="O70" i="5" s="1"/>
  <c r="N153" i="2" s="1"/>
  <c r="E93" i="17"/>
  <c r="S502" i="2" s="1"/>
  <c r="P65" i="4"/>
  <c r="P66" i="4" s="1"/>
  <c r="P65" i="5"/>
  <c r="E16" i="9"/>
  <c r="K71" i="3"/>
  <c r="I71" i="3"/>
  <c r="J71" i="3"/>
  <c r="Q516" i="2" l="1"/>
  <c r="T486" i="2"/>
  <c r="T488" i="2"/>
  <c r="H17" i="12"/>
  <c r="H13" i="11"/>
  <c r="F15" i="19"/>
  <c r="F16" i="19" s="1"/>
  <c r="F11" i="19"/>
  <c r="I110" i="12"/>
  <c r="H110" i="11"/>
  <c r="H114" i="12"/>
  <c r="T474" i="2"/>
  <c r="T475" i="2"/>
  <c r="T487" i="2"/>
  <c r="T491" i="2"/>
  <c r="F91" i="17"/>
  <c r="U66" i="20"/>
  <c r="T80" i="2"/>
  <c r="U70" i="3"/>
  <c r="U67" i="3"/>
  <c r="T29" i="2"/>
  <c r="T28" i="2"/>
  <c r="R79" i="2"/>
  <c r="R221" i="2"/>
  <c r="R81" i="2"/>
  <c r="S67" i="20"/>
  <c r="R219" i="2"/>
  <c r="S402" i="2"/>
  <c r="E82" i="10"/>
  <c r="H184" i="13"/>
  <c r="H185" i="13" s="1"/>
  <c r="H175" i="13"/>
  <c r="P70" i="4"/>
  <c r="S220" i="2"/>
  <c r="T66" i="20"/>
  <c r="T70" i="3"/>
  <c r="S29" i="2"/>
  <c r="S80" i="2"/>
  <c r="R28" i="2"/>
  <c r="S71" i="3"/>
  <c r="R30" i="2"/>
  <c r="S70" i="20"/>
  <c r="S71" i="20" s="1"/>
  <c r="U71" i="5"/>
  <c r="T153" i="2"/>
  <c r="O70" i="3"/>
  <c r="G10" i="19"/>
  <c r="T415" i="2"/>
  <c r="T416" i="2"/>
  <c r="Q507" i="2"/>
  <c r="D19" i="8"/>
  <c r="D78" i="9"/>
  <c r="R543" i="2"/>
  <c r="D14" i="12"/>
  <c r="R542" i="2"/>
  <c r="D78" i="10"/>
  <c r="R574" i="2"/>
  <c r="D14" i="13"/>
  <c r="S340" i="2"/>
  <c r="H28" i="11"/>
  <c r="S266" i="2" s="1"/>
  <c r="E83" i="9"/>
  <c r="I24" i="11"/>
  <c r="I28" i="12"/>
  <c r="U71" i="4"/>
  <c r="T105" i="2"/>
  <c r="T151" i="2"/>
  <c r="Q525" i="2"/>
  <c r="Q527" i="2"/>
  <c r="Q506" i="2"/>
  <c r="Q505" i="2"/>
  <c r="Q504" i="2"/>
  <c r="I161" i="12"/>
  <c r="H165" i="12"/>
  <c r="H161" i="11"/>
  <c r="L67" i="20"/>
  <c r="L103" i="2"/>
  <c r="M66" i="20"/>
  <c r="L79" i="2" s="1"/>
  <c r="L80" i="2"/>
  <c r="K221" i="2"/>
  <c r="K81" i="2"/>
  <c r="K219" i="2"/>
  <c r="M80" i="2"/>
  <c r="O226" i="2"/>
  <c r="O220" i="2"/>
  <c r="O225" i="2"/>
  <c r="L220" i="2"/>
  <c r="N66" i="20"/>
  <c r="K30" i="2"/>
  <c r="L70" i="20"/>
  <c r="L151" i="2"/>
  <c r="D29" i="19"/>
  <c r="F29" i="19" s="1"/>
  <c r="F28" i="19"/>
  <c r="R71" i="20"/>
  <c r="J71" i="20"/>
  <c r="I71" i="20"/>
  <c r="D16" i="19"/>
  <c r="R304" i="2"/>
  <c r="O142" i="2"/>
  <c r="F16" i="10"/>
  <c r="R441" i="2"/>
  <c r="R442" i="2"/>
  <c r="R377" i="2"/>
  <c r="R376" i="2"/>
  <c r="L29" i="2"/>
  <c r="J114" i="12"/>
  <c r="M70" i="3"/>
  <c r="E10" i="19"/>
  <c r="E15" i="19" s="1"/>
  <c r="E16" i="19" s="1"/>
  <c r="F17" i="19" s="1"/>
  <c r="N67" i="3"/>
  <c r="M28" i="2"/>
  <c r="K28" i="2"/>
  <c r="T314" i="2"/>
  <c r="O98" i="2"/>
  <c r="O110" i="2"/>
  <c r="O109" i="2"/>
  <c r="O96" i="2"/>
  <c r="N71" i="4"/>
  <c r="M105" i="2"/>
  <c r="S313" i="2"/>
  <c r="S312" i="2"/>
  <c r="M29" i="2"/>
  <c r="M103" i="2"/>
  <c r="O67" i="5"/>
  <c r="N151" i="2"/>
  <c r="N147" i="2"/>
  <c r="N152" i="2"/>
  <c r="T247" i="2"/>
  <c r="T246" i="2"/>
  <c r="O158" i="2"/>
  <c r="T388" i="2"/>
  <c r="O157" i="2"/>
  <c r="O146" i="2"/>
  <c r="O144" i="2"/>
  <c r="O67" i="4"/>
  <c r="N104" i="2"/>
  <c r="N99" i="2"/>
  <c r="O94" i="2"/>
  <c r="S386" i="2"/>
  <c r="S387" i="2"/>
  <c r="N145" i="2"/>
  <c r="L71" i="3"/>
  <c r="S495" i="2"/>
  <c r="S496" i="2"/>
  <c r="R495" i="2"/>
  <c r="R496" i="2"/>
  <c r="R298" i="2"/>
  <c r="R297" i="2"/>
  <c r="P66" i="5"/>
  <c r="P70" i="5" s="1"/>
  <c r="O97" i="2"/>
  <c r="D96" i="17"/>
  <c r="E96" i="17"/>
  <c r="O71" i="5"/>
  <c r="F16" i="9"/>
  <c r="P66" i="3" l="1"/>
  <c r="U67" i="20"/>
  <c r="T221" i="2"/>
  <c r="T81" i="2"/>
  <c r="T219" i="2"/>
  <c r="I110" i="11"/>
  <c r="I114" i="12"/>
  <c r="T340" i="2"/>
  <c r="F83" i="9"/>
  <c r="I28" i="11"/>
  <c r="T266" i="2" s="1"/>
  <c r="R571" i="2"/>
  <c r="R570" i="2"/>
  <c r="S429" i="2"/>
  <c r="S427" i="2"/>
  <c r="T489" i="2"/>
  <c r="F93" i="17"/>
  <c r="T490" i="2"/>
  <c r="T497" i="2"/>
  <c r="I14" i="13"/>
  <c r="I17" i="13" s="1"/>
  <c r="R575" i="2"/>
  <c r="R572" i="2"/>
  <c r="D17" i="13"/>
  <c r="G12" i="19"/>
  <c r="G11" i="19"/>
  <c r="G15" i="19"/>
  <c r="G16" i="19" s="1"/>
  <c r="G17" i="19" s="1"/>
  <c r="E83" i="8"/>
  <c r="S338" i="2"/>
  <c r="S339" i="2"/>
  <c r="D14" i="11"/>
  <c r="I14" i="12"/>
  <c r="R544" i="2"/>
  <c r="R541" i="2"/>
  <c r="D17" i="12"/>
  <c r="S401" i="2"/>
  <c r="S400" i="2"/>
  <c r="S428" i="2"/>
  <c r="E91" i="10"/>
  <c r="S432" i="2"/>
  <c r="S28" i="2"/>
  <c r="T70" i="20"/>
  <c r="S30" i="2"/>
  <c r="S337" i="2"/>
  <c r="H17" i="11"/>
  <c r="S263" i="2" s="1"/>
  <c r="E82" i="9"/>
  <c r="R540" i="2"/>
  <c r="D78" i="8"/>
  <c r="R539" i="2"/>
  <c r="S79" i="2"/>
  <c r="S221" i="2"/>
  <c r="S81" i="2"/>
  <c r="S219" i="2"/>
  <c r="U71" i="3"/>
  <c r="U70" i="20"/>
  <c r="U71" i="20" s="1"/>
  <c r="T30" i="2"/>
  <c r="R573" i="2"/>
  <c r="R508" i="2"/>
  <c r="T79" i="2"/>
  <c r="S352" i="2"/>
  <c r="E87" i="9"/>
  <c r="H114" i="11"/>
  <c r="S278" i="2" s="1"/>
  <c r="L219" i="2"/>
  <c r="E90" i="9"/>
  <c r="S361" i="2"/>
  <c r="H165" i="11"/>
  <c r="H184" i="12"/>
  <c r="H185" i="12" s="1"/>
  <c r="H175" i="12"/>
  <c r="I165" i="12"/>
  <c r="I161" i="11"/>
  <c r="J161" i="12"/>
  <c r="M221" i="2"/>
  <c r="M81" i="2"/>
  <c r="M219" i="2"/>
  <c r="M79" i="2"/>
  <c r="O66" i="20"/>
  <c r="N79" i="2" s="1"/>
  <c r="N80" i="2"/>
  <c r="L221" i="2"/>
  <c r="L81" i="2"/>
  <c r="N67" i="20"/>
  <c r="M30" i="2"/>
  <c r="N70" i="20"/>
  <c r="L71" i="20"/>
  <c r="L30" i="2"/>
  <c r="M70" i="20"/>
  <c r="E11" i="19"/>
  <c r="E12" i="19"/>
  <c r="E17" i="19"/>
  <c r="F12" i="19"/>
  <c r="R501" i="2"/>
  <c r="R500" i="2"/>
  <c r="S501" i="2"/>
  <c r="S500" i="2"/>
  <c r="R303" i="2"/>
  <c r="R302" i="2"/>
  <c r="L28" i="2"/>
  <c r="J114" i="11"/>
  <c r="N71" i="3"/>
  <c r="O71" i="4"/>
  <c r="N105" i="2"/>
  <c r="T386" i="2"/>
  <c r="T387" i="2"/>
  <c r="P67" i="5"/>
  <c r="O152" i="2"/>
  <c r="O151" i="2"/>
  <c r="O147" i="2"/>
  <c r="N103" i="2"/>
  <c r="T313" i="2"/>
  <c r="T312" i="2"/>
  <c r="P71" i="5"/>
  <c r="O153" i="2"/>
  <c r="O99" i="2"/>
  <c r="O104" i="2"/>
  <c r="O67" i="3"/>
  <c r="N29" i="2"/>
  <c r="N28" i="2"/>
  <c r="O145" i="2"/>
  <c r="P67" i="4"/>
  <c r="O103" i="2"/>
  <c r="R505" i="2" l="1"/>
  <c r="R504" i="2"/>
  <c r="I17" i="12"/>
  <c r="I14" i="11"/>
  <c r="D184" i="13"/>
  <c r="D185" i="13" s="1"/>
  <c r="D175" i="13"/>
  <c r="S430" i="2"/>
  <c r="E93" i="10"/>
  <c r="S431" i="2"/>
  <c r="S438" i="2"/>
  <c r="R506" i="2"/>
  <c r="R509" i="2"/>
  <c r="I114" i="11"/>
  <c r="T278" i="2" s="1"/>
  <c r="F87" i="9"/>
  <c r="T352" i="2"/>
  <c r="E87" i="8"/>
  <c r="S350" i="2"/>
  <c r="S351" i="2"/>
  <c r="E82" i="8"/>
  <c r="S336" i="2"/>
  <c r="S335" i="2"/>
  <c r="T502" i="2"/>
  <c r="F96" i="17"/>
  <c r="T495" i="2"/>
  <c r="T496" i="2"/>
  <c r="T402" i="2"/>
  <c r="F82" i="10"/>
  <c r="I184" i="13"/>
  <c r="I185" i="13" s="1"/>
  <c r="I175" i="13"/>
  <c r="S265" i="2"/>
  <c r="S264" i="2"/>
  <c r="R507" i="2"/>
  <c r="D17" i="11"/>
  <c r="D184" i="12"/>
  <c r="D185" i="12" s="1"/>
  <c r="D175" i="12"/>
  <c r="T338" i="2"/>
  <c r="F83" i="8"/>
  <c r="T339" i="2"/>
  <c r="H10" i="19"/>
  <c r="P70" i="3"/>
  <c r="J165" i="12"/>
  <c r="J161" i="11"/>
  <c r="F90" i="9"/>
  <c r="T361" i="2"/>
  <c r="I184" i="12"/>
  <c r="I185" i="12" s="1"/>
  <c r="I175" i="12"/>
  <c r="I165" i="11"/>
  <c r="S364" i="2"/>
  <c r="S362" i="2"/>
  <c r="S287" i="2"/>
  <c r="H184" i="11"/>
  <c r="H185" i="11" s="1"/>
  <c r="H175" i="11"/>
  <c r="E90" i="8"/>
  <c r="E91" i="9"/>
  <c r="S359" i="2"/>
  <c r="S360" i="2"/>
  <c r="S363" i="2"/>
  <c r="S367" i="2"/>
  <c r="N221" i="2"/>
  <c r="N81" i="2"/>
  <c r="N219" i="2"/>
  <c r="O80" i="2"/>
  <c r="O67" i="20"/>
  <c r="P70" i="20"/>
  <c r="P66" i="20"/>
  <c r="N30" i="2"/>
  <c r="O70" i="20"/>
  <c r="N71" i="20"/>
  <c r="O71" i="3"/>
  <c r="P67" i="3"/>
  <c r="O29" i="2"/>
  <c r="P71" i="4"/>
  <c r="O105" i="2"/>
  <c r="H12" i="19" l="1"/>
  <c r="J10" i="19"/>
  <c r="H11" i="19"/>
  <c r="J11" i="19" s="1"/>
  <c r="H15" i="19"/>
  <c r="T501" i="2"/>
  <c r="T500" i="2"/>
  <c r="S443" i="2"/>
  <c r="S436" i="2"/>
  <c r="E96" i="10"/>
  <c r="S437" i="2"/>
  <c r="T351" i="2"/>
  <c r="F87" i="8"/>
  <c r="T350" i="2"/>
  <c r="T429" i="2"/>
  <c r="T427" i="2"/>
  <c r="T264" i="2"/>
  <c r="T265" i="2"/>
  <c r="S277" i="2"/>
  <c r="S276" i="2"/>
  <c r="T401" i="2"/>
  <c r="T400" i="2"/>
  <c r="T428" i="2"/>
  <c r="T432" i="2"/>
  <c r="F91" i="10"/>
  <c r="S261" i="2"/>
  <c r="S262" i="2"/>
  <c r="T337" i="2"/>
  <c r="I17" i="11"/>
  <c r="T263" i="2" s="1"/>
  <c r="F82" i="9"/>
  <c r="F91" i="9" s="1"/>
  <c r="D175" i="11"/>
  <c r="D184" i="11"/>
  <c r="D185" i="11" s="1"/>
  <c r="J165" i="11"/>
  <c r="J184" i="12"/>
  <c r="J185" i="12" s="1"/>
  <c r="J175" i="12"/>
  <c r="T287" i="2"/>
  <c r="E93" i="9"/>
  <c r="E91" i="8"/>
  <c r="S365" i="2"/>
  <c r="S366" i="2"/>
  <c r="S373" i="2"/>
  <c r="T364" i="2"/>
  <c r="S285" i="2"/>
  <c r="S286" i="2"/>
  <c r="S293" i="2"/>
  <c r="S289" i="2"/>
  <c r="S288" i="2"/>
  <c r="S290" i="2"/>
  <c r="F90" i="8"/>
  <c r="T360" i="2"/>
  <c r="T359" i="2"/>
  <c r="P67" i="20"/>
  <c r="O221" i="2"/>
  <c r="O81" i="2"/>
  <c r="O219" i="2"/>
  <c r="O79" i="2"/>
  <c r="O30" i="2"/>
  <c r="P71" i="20"/>
  <c r="O28" i="2"/>
  <c r="O71" i="20"/>
  <c r="P71" i="3"/>
  <c r="I36" i="3"/>
  <c r="I36" i="20" s="1"/>
  <c r="H232" i="2" s="1"/>
  <c r="I39" i="5"/>
  <c r="I41" i="5" s="1"/>
  <c r="T367" i="2" l="1"/>
  <c r="I175" i="11"/>
  <c r="T290" i="2" s="1"/>
  <c r="T363" i="2"/>
  <c r="F82" i="8"/>
  <c r="T336" i="2"/>
  <c r="T335" i="2"/>
  <c r="T277" i="2"/>
  <c r="T276" i="2"/>
  <c r="J15" i="19"/>
  <c r="H16" i="19"/>
  <c r="T430" i="2"/>
  <c r="T438" i="2"/>
  <c r="T431" i="2"/>
  <c r="F93" i="10"/>
  <c r="T362" i="2"/>
  <c r="I184" i="11"/>
  <c r="I185" i="11" s="1"/>
  <c r="S441" i="2"/>
  <c r="S442" i="2"/>
  <c r="E96" i="9"/>
  <c r="S378" i="2"/>
  <c r="S371" i="2"/>
  <c r="S372" i="2"/>
  <c r="J184" i="11"/>
  <c r="J185" i="11" s="1"/>
  <c r="J175" i="11"/>
  <c r="E93" i="8"/>
  <c r="S292" i="2"/>
  <c r="S299" i="2"/>
  <c r="S291" i="2"/>
  <c r="F93" i="9"/>
  <c r="F91" i="8"/>
  <c r="T365" i="2"/>
  <c r="T373" i="2"/>
  <c r="T366" i="2"/>
  <c r="T285" i="2"/>
  <c r="T286" i="2"/>
  <c r="T289" i="2"/>
  <c r="I39" i="3"/>
  <c r="I39" i="20" s="1"/>
  <c r="H166" i="2"/>
  <c r="H162" i="2"/>
  <c r="H168" i="2"/>
  <c r="H169" i="2"/>
  <c r="H170" i="2"/>
  <c r="T288" i="2" l="1"/>
  <c r="T293" i="2"/>
  <c r="J16" i="19"/>
  <c r="H17" i="19"/>
  <c r="T443" i="2"/>
  <c r="T436" i="2"/>
  <c r="T437" i="2"/>
  <c r="F96" i="10"/>
  <c r="T262" i="2"/>
  <c r="T261" i="2"/>
  <c r="F93" i="8"/>
  <c r="T299" i="2"/>
  <c r="T291" i="2"/>
  <c r="T292" i="2"/>
  <c r="F96" i="9"/>
  <c r="T378" i="2"/>
  <c r="T371" i="2"/>
  <c r="T372" i="2"/>
  <c r="E96" i="8"/>
  <c r="S297" i="2"/>
  <c r="S304" i="2"/>
  <c r="S298" i="2"/>
  <c r="S377" i="2"/>
  <c r="S376" i="2"/>
  <c r="H234" i="2"/>
  <c r="H231" i="2"/>
  <c r="H233" i="2"/>
  <c r="H235" i="2"/>
  <c r="I41" i="20"/>
  <c r="H229" i="2" s="1"/>
  <c r="H230" i="2"/>
  <c r="H161" i="2"/>
  <c r="H160" i="2"/>
  <c r="J36" i="3"/>
  <c r="J36" i="20" s="1"/>
  <c r="I232" i="2" s="1"/>
  <c r="T442" i="2" l="1"/>
  <c r="T441" i="2"/>
  <c r="T377" i="2"/>
  <c r="T376" i="2"/>
  <c r="S303" i="2"/>
  <c r="S302" i="2"/>
  <c r="F96" i="8"/>
  <c r="T298" i="2"/>
  <c r="T297" i="2"/>
  <c r="T304" i="2"/>
  <c r="H228" i="2"/>
  <c r="J39" i="3"/>
  <c r="J39" i="20" s="1"/>
  <c r="T302" i="2" l="1"/>
  <c r="T303" i="2"/>
  <c r="I234" i="2"/>
  <c r="I231" i="2"/>
  <c r="I235" i="2"/>
  <c r="I233" i="2"/>
  <c r="J41" i="20"/>
  <c r="I228" i="2" s="1"/>
  <c r="I230" i="2"/>
  <c r="I160" i="2"/>
  <c r="I161" i="2"/>
  <c r="I229" i="2" l="1"/>
</calcChain>
</file>

<file path=xl/sharedStrings.xml><?xml version="1.0" encoding="utf-8"?>
<sst xmlns="http://schemas.openxmlformats.org/spreadsheetml/2006/main" count="2663" uniqueCount="700">
  <si>
    <t>Legend for the Check sheet</t>
  </si>
  <si>
    <t>Cells highlighted in green indicate that the items checked are equal and different to 0</t>
  </si>
  <si>
    <t>Cells highlighted in pale yellow indicate that the items entering the check are blank or 0</t>
  </si>
  <si>
    <t>Cells highlighted in red indicate that the items checked are not equal</t>
  </si>
  <si>
    <t>Cells highlighted in pale yellow indicate that one of the items entering the check is blank or 0</t>
  </si>
  <si>
    <t>#DIV/0</t>
  </si>
  <si>
    <t>Cells highlighted in orange indicate formulae that resulted in error</t>
  </si>
  <si>
    <t>N/A</t>
  </si>
  <si>
    <t>Cells highlighted in white with grey "N/A" indicate that the check is not applicable for the given combination of year and/or RP</t>
  </si>
  <si>
    <t>Actual</t>
  </si>
  <si>
    <t>Determined</t>
  </si>
  <si>
    <t>INFORMATION ON COSTS AND UNIT COSTS - TABLE 1</t>
  </si>
  <si>
    <t>Rounding 
(dec. plcs)</t>
  </si>
  <si>
    <t>#</t>
  </si>
  <si>
    <t>Item</t>
  </si>
  <si>
    <t>Checks for Route TABLE 1 (consolidated)</t>
  </si>
  <si>
    <t xml:space="preserve"> #001</t>
  </si>
  <si>
    <t>4.2</t>
  </si>
  <si>
    <t>Check that values in Table 1 Consolidated are sums of the same items across all the entities (in '000 NC)</t>
  </si>
  <si>
    <t>Total determined/actual costs (in '000 NC)</t>
  </si>
  <si>
    <t>Sum of Total determined/actual costs for all entities (in '000 NC)</t>
  </si>
  <si>
    <t xml:space="preserve"> #002</t>
  </si>
  <si>
    <t>1.6</t>
  </si>
  <si>
    <t>Check the sum of costs by nature (in '000 NC)</t>
  </si>
  <si>
    <t>Total costs by nature (in '000 NC)</t>
  </si>
  <si>
    <t>Sum of items 1.1 to 1.5 (in '000 NC)</t>
  </si>
  <si>
    <t xml:space="preserve"> #003</t>
  </si>
  <si>
    <t>2.10</t>
  </si>
  <si>
    <t>Check the sum of costs by service (in '000 NC)</t>
  </si>
  <si>
    <t>Total costs by service (in '000 NC)</t>
  </si>
  <si>
    <t>Sum of items 2.1 to 2.9 (in '000 NC)</t>
  </si>
  <si>
    <t xml:space="preserve"> #004</t>
  </si>
  <si>
    <t>Check that total costs by nature equals total costs by service (in '000 NC)</t>
  </si>
  <si>
    <t>#100</t>
  </si>
  <si>
    <t>5.1</t>
  </si>
  <si>
    <t>Check that inflation rate is not negative</t>
  </si>
  <si>
    <t>Inflation rate</t>
  </si>
  <si>
    <t xml:space="preserve"> #009</t>
  </si>
  <si>
    <t>5.2</t>
  </si>
  <si>
    <t>Check calculation of Determined/Actual inflation index (base 100 in 2017)</t>
  </si>
  <si>
    <t>Calculated price index</t>
  </si>
  <si>
    <t>Price Index</t>
  </si>
  <si>
    <t xml:space="preserve"> #017b</t>
  </si>
  <si>
    <t>5.5</t>
  </si>
  <si>
    <t>Total costs real terms / Total service units</t>
  </si>
  <si>
    <t>Unit Cost</t>
  </si>
  <si>
    <t>#063</t>
  </si>
  <si>
    <t>Check total costs after deduction of costs for exempted VFR</t>
  </si>
  <si>
    <t>Total determined/actual costs(in '000 NC)</t>
  </si>
  <si>
    <t>Total costs by service deducted by Costs for exempted VFR flights (in '000 NC)</t>
  </si>
  <si>
    <t>Checks for Route Table 1 ANSP</t>
  </si>
  <si>
    <t>2.1</t>
  </si>
  <si>
    <t xml:space="preserve"> #014 RP3</t>
  </si>
  <si>
    <t>5.3</t>
  </si>
  <si>
    <t xml:space="preserve">Check total costs into real terms (in '000 NC) RP3 </t>
  </si>
  <si>
    <t>Total determined/actual costs after deduction of costs for exempted VFR flights / price index (in '000 NC)</t>
  </si>
  <si>
    <t>Total costs real terms (in '000 NC)</t>
  </si>
  <si>
    <t xml:space="preserve"> #016</t>
  </si>
  <si>
    <t>5.4</t>
  </si>
  <si>
    <t>Check that Service Units are the same for all entities (in '000)</t>
  </si>
  <si>
    <t>Total Service Units (Consolidated)</t>
  </si>
  <si>
    <t>Check calculation of the unit cost for RP3</t>
  </si>
  <si>
    <t xml:space="preserve"> #006</t>
  </si>
  <si>
    <t>Check that inflation rate for the entity is the same as at Charging Zone level (in %)</t>
  </si>
  <si>
    <t>Inflation rate (%) (ANSP)</t>
  </si>
  <si>
    <t>Inflation rate (%) (Consolidated)</t>
  </si>
  <si>
    <t xml:space="preserve"> #006b</t>
  </si>
  <si>
    <t>Check that inflation index for the entity is the same as at Charging Zone level (in %)</t>
  </si>
  <si>
    <t>Price Index (ANSP)</t>
  </si>
  <si>
    <t>Price Index (Consolidated)</t>
  </si>
  <si>
    <t xml:space="preserve"> #019</t>
  </si>
  <si>
    <t>3.5</t>
  </si>
  <si>
    <t>Check calculation of cost of capital pre-tax rate</t>
  </si>
  <si>
    <t>Cost of capital pre tax rate (%)</t>
  </si>
  <si>
    <t>Cost of capital / total asset base (%)</t>
  </si>
  <si>
    <t xml:space="preserve"> #020</t>
  </si>
  <si>
    <t>3.8</t>
  </si>
  <si>
    <t>Check proportion of financing through equity is coherent with components</t>
  </si>
  <si>
    <t>Proportion of financing through equity calculated from components is (in %):</t>
  </si>
  <si>
    <t>Proportion of financing through equity is (in %):</t>
  </si>
  <si>
    <t xml:space="preserve"> #018</t>
  </si>
  <si>
    <t>3.4</t>
  </si>
  <si>
    <t>Check total asset base (in '000 NC)</t>
  </si>
  <si>
    <t>Sum of assets (in '000 NC)</t>
  </si>
  <si>
    <t>Total asset base (in '000 NC)</t>
  </si>
  <si>
    <t>#065</t>
  </si>
  <si>
    <t>Check that no cost of capital is calculated if no asset base is reported</t>
  </si>
  <si>
    <t>Cost of capital (in '000 NC)</t>
  </si>
  <si>
    <t>Checks for Route Table 1 MET</t>
  </si>
  <si>
    <t>Checks for Route Table 1 NSA</t>
  </si>
  <si>
    <t xml:space="preserve">Check the sum of costs by nature (in '000 NC) </t>
  </si>
  <si>
    <t>Total Service Units (NSA)</t>
  </si>
  <si>
    <t>All Entities</t>
  </si>
  <si>
    <t>Actual costs - Reference Period 3</t>
  </si>
  <si>
    <t>Cost details</t>
  </si>
  <si>
    <t>1.     Detail by nature (in nominal terms)</t>
  </si>
  <si>
    <t>1.1   Staff</t>
  </si>
  <si>
    <t xml:space="preserve">         of which, pension costs</t>
  </si>
  <si>
    <t>1.2   Other operating costs</t>
  </si>
  <si>
    <t>1.3   Depreciation</t>
  </si>
  <si>
    <t>1.4   Cost of capital</t>
  </si>
  <si>
    <t>1.5   Exceptional items</t>
  </si>
  <si>
    <t>1.6   Total costs</t>
  </si>
  <si>
    <t>Total          % n/n-1</t>
  </si>
  <si>
    <t>2.     Detail by service (in nominal terms)</t>
  </si>
  <si>
    <t>2.1   Air Traffic Management</t>
  </si>
  <si>
    <t>2.2   Communication</t>
  </si>
  <si>
    <t>2.3   Navigation</t>
  </si>
  <si>
    <t>2.4   Surveillance</t>
  </si>
  <si>
    <t>2.5   Search and rescue</t>
  </si>
  <si>
    <t>2.6   Aeronautical Information</t>
  </si>
  <si>
    <t>2.7   Meteorological services</t>
  </si>
  <si>
    <t>2.8   Supervision costs</t>
  </si>
  <si>
    <t>2.9   Other State costs</t>
  </si>
  <si>
    <t>2.10 Total costs</t>
  </si>
  <si>
    <t>3.   Complementary information (in nominal terms)</t>
  </si>
  <si>
    <t>Average asset base</t>
  </si>
  <si>
    <t>3.1  Net book val. fixed assets</t>
  </si>
  <si>
    <t>3.2  Adjustments total assets</t>
  </si>
  <si>
    <t>3.3  Net current assets</t>
  </si>
  <si>
    <t>3.4  Total asset base</t>
  </si>
  <si>
    <t>Cost of capital %</t>
  </si>
  <si>
    <t>3.5  Cost of capital pre tax rate</t>
  </si>
  <si>
    <t>3.6  Return on equity</t>
  </si>
  <si>
    <t>3.7  Average interest on debts</t>
  </si>
  <si>
    <t>3.8  Share of financing through equity</t>
  </si>
  <si>
    <t>Costs of common projects</t>
  </si>
  <si>
    <t>3.9  Common projects</t>
  </si>
  <si>
    <t xml:space="preserve">Costs of new and existing investments </t>
  </si>
  <si>
    <t>3.10  Depreciation</t>
  </si>
  <si>
    <t xml:space="preserve">3.11  Cost of capital </t>
  </si>
  <si>
    <t xml:space="preserve">3.12  Cost of leasing </t>
  </si>
  <si>
    <t xml:space="preserve">Eurocontrol costs </t>
  </si>
  <si>
    <t>3.13 Eurocontrol costs (Euro)</t>
  </si>
  <si>
    <t>3.14 Exchange rate (if applicable)</t>
  </si>
  <si>
    <t>3.15 Eurocontrol costs (national currency)</t>
  </si>
  <si>
    <t>4.  Total costs after deduction of costs for services to exempted flights (in nominal terms)</t>
  </si>
  <si>
    <t>4.1  Costs for exempted VFR flights</t>
  </si>
  <si>
    <t xml:space="preserve">4.2  Total determined/actual costs </t>
  </si>
  <si>
    <t>5.  Cost-efficiency KPI - Determined/Actual Unit Cost (in real terms)</t>
  </si>
  <si>
    <t>5.1  Inflation  %</t>
  </si>
  <si>
    <t>5.2  Inflation index (1)</t>
  </si>
  <si>
    <t>5.3  Total costs real terms (2)</t>
  </si>
  <si>
    <t>5.4 Total Service Units</t>
  </si>
  <si>
    <t>5.5 Unit cost in real terms prices (3)</t>
  </si>
  <si>
    <t>Costs and asset base items in '000  -  Service units in '000</t>
  </si>
  <si>
    <t xml:space="preserve">(2)   Determined costs (performance plan) and actual costs in real terms </t>
  </si>
  <si>
    <t>(3)   Determined unit costs (performance plan) and actual unit costs in real terms</t>
  </si>
  <si>
    <t>Currency: Euro</t>
  </si>
  <si>
    <t>NSA</t>
  </si>
  <si>
    <t>2022 D</t>
  </si>
  <si>
    <t>2023 D</t>
  </si>
  <si>
    <t>2024 D</t>
  </si>
  <si>
    <t>YoY variation</t>
  </si>
  <si>
    <t xml:space="preserve">Table 2 - Unit rate calculation </t>
  </si>
  <si>
    <t>Reference Period 3</t>
  </si>
  <si>
    <t>Table 2 A - Adjustments relating to year n</t>
  </si>
  <si>
    <t>A. Cost-sharing</t>
  </si>
  <si>
    <t>Determined costs</t>
  </si>
  <si>
    <r>
      <t xml:space="preserve">1.1       Determined costs in nominal terms - VFR excl. - Table 1 </t>
    </r>
    <r>
      <rPr>
        <b/>
        <i/>
        <sz val="8"/>
        <rFont val="Calibri"/>
        <family val="2"/>
      </rPr>
      <t>(Art. 22)</t>
    </r>
  </si>
  <si>
    <t>Inflation adjustment calculation</t>
  </si>
  <si>
    <t>2.1       Determined costs subject to inflation adjustment</t>
  </si>
  <si>
    <t>2.2       Forecast inflation index - Table 1</t>
  </si>
  <si>
    <t>2.3       Actual inflation index  - Table 1</t>
  </si>
  <si>
    <t>2.4       Actual / forecast total inflation index (in %)</t>
  </si>
  <si>
    <r>
      <t xml:space="preserve">2.5       Inflation adjustment relating to year n </t>
    </r>
    <r>
      <rPr>
        <b/>
        <i/>
        <sz val="8"/>
        <rFont val="Calibri"/>
        <family val="2"/>
      </rPr>
      <t>(Art. 26)</t>
    </r>
  </si>
  <si>
    <t>Differences between determined and actual costs referred to in Article 28(4) to 28(6)</t>
  </si>
  <si>
    <r>
      <t xml:space="preserve">3.1       New and existing investments </t>
    </r>
    <r>
      <rPr>
        <i/>
        <sz val="8"/>
        <rFont val="Calibri"/>
        <family val="2"/>
      </rPr>
      <t>(Art. 28(4))</t>
    </r>
  </si>
  <si>
    <r>
      <t xml:space="preserve">3.3       Competent authorities and qualified entities costs </t>
    </r>
    <r>
      <rPr>
        <i/>
        <sz val="8"/>
        <rFont val="Calibri"/>
        <family val="2"/>
      </rPr>
      <t>(Art. 28(5))</t>
    </r>
  </si>
  <si>
    <r>
      <t xml:space="preserve">3.4       Eurocontrol costs </t>
    </r>
    <r>
      <rPr>
        <i/>
        <sz val="8"/>
        <rFont val="Calibri"/>
        <family val="2"/>
      </rPr>
      <t>(Art. 28(5))</t>
    </r>
  </si>
  <si>
    <r>
      <t xml:space="preserve">3.5       Pension costs </t>
    </r>
    <r>
      <rPr>
        <i/>
        <sz val="8"/>
        <rFont val="Calibri"/>
        <family val="2"/>
      </rPr>
      <t>(Art. 28(6))</t>
    </r>
  </si>
  <si>
    <r>
      <t xml:space="preserve">3.6       Interest on loans </t>
    </r>
    <r>
      <rPr>
        <i/>
        <sz val="8"/>
        <rFont val="Calibri"/>
        <family val="2"/>
      </rPr>
      <t>(Art. 28(6))</t>
    </r>
  </si>
  <si>
    <r>
      <t>3.7       Changes in law</t>
    </r>
    <r>
      <rPr>
        <i/>
        <sz val="8"/>
        <rFont val="Calibri"/>
        <family val="2"/>
      </rPr>
      <t xml:space="preserve"> (Art. 28(6))</t>
    </r>
  </si>
  <si>
    <r>
      <t xml:space="preserve">3.8       Differences between determined and actual costs relating to year n </t>
    </r>
    <r>
      <rPr>
        <b/>
        <i/>
        <sz val="8"/>
        <rFont val="Calibri"/>
        <family val="2"/>
      </rPr>
      <t>(Art. 28(4) to 28(6))</t>
    </r>
  </si>
  <si>
    <t>B. Traffic risk sharing</t>
  </si>
  <si>
    <t>Traffic risk sharing adjustment</t>
  </si>
  <si>
    <t>4.1       Determined costs subject to traffic risk sharing</t>
  </si>
  <si>
    <t>4.2       % deviation % referred to in Article 27(2) and 27(5)</t>
  </si>
  <si>
    <t>4.3       % additional revenue returned to users referred to in Article 27(3) and 27(5)</t>
  </si>
  <si>
    <t>4.4       % loss of revenue borne by airspace users referred to in Article 27(3) and 27(5)</t>
  </si>
  <si>
    <t xml:space="preserve">4.5       % deviation referred to in Article 27(4) </t>
  </si>
  <si>
    <t>4.6       Forecast total service units (performance plan)</t>
  </si>
  <si>
    <t>4.7       Actual total service units</t>
  </si>
  <si>
    <t>4.8       Actual / forecast total service units (in %)</t>
  </si>
  <si>
    <r>
      <t xml:space="preserve">4.9       Traffic risk sharing adjustment relating to year n </t>
    </r>
    <r>
      <rPr>
        <b/>
        <i/>
        <sz val="8"/>
        <rFont val="Calibri"/>
        <family val="2"/>
      </rPr>
      <t>(Art. 27(2) to 27(5))</t>
    </r>
  </si>
  <si>
    <t>Traffic adjustments</t>
  </si>
  <si>
    <r>
      <t xml:space="preserve">5.1      For determined costs not subject to traffic risk-sharing </t>
    </r>
    <r>
      <rPr>
        <i/>
        <sz val="8"/>
        <rFont val="Calibri"/>
        <family val="2"/>
      </rPr>
      <t>(Art. 27(8))</t>
    </r>
  </si>
  <si>
    <r>
      <t xml:space="preserve">5.2      Adjustments to year n unit rate not subject to traffic risk-sharing </t>
    </r>
    <r>
      <rPr>
        <i/>
        <sz val="8"/>
        <rFont val="Calibri"/>
        <family val="2"/>
      </rPr>
      <t>(Art. 27(9))</t>
    </r>
  </si>
  <si>
    <r>
      <t xml:space="preserve">5.3      Traffic adjustements relating to year n </t>
    </r>
    <r>
      <rPr>
        <b/>
        <i/>
        <sz val="8"/>
        <rFont val="Calibri"/>
        <family val="2"/>
      </rPr>
      <t>(Art. 27(8) and 27(9))</t>
    </r>
  </si>
  <si>
    <t>C. Financial incentive schemes on capacity and environment</t>
  </si>
  <si>
    <t>Adjustments relating to financial incentives</t>
  </si>
  <si>
    <r>
      <t xml:space="preserve">6.1      Financial incentives relating to capacity </t>
    </r>
    <r>
      <rPr>
        <i/>
        <sz val="8"/>
        <rFont val="Calibri"/>
        <family val="2"/>
      </rPr>
      <t>(Art. 11(3))</t>
    </r>
  </si>
  <si>
    <r>
      <t xml:space="preserve">6.2      Financial incentives relating to environment </t>
    </r>
    <r>
      <rPr>
        <i/>
        <sz val="8"/>
        <rFont val="Calibri"/>
        <family val="2"/>
      </rPr>
      <t>(Art. 11(4))</t>
    </r>
  </si>
  <si>
    <r>
      <t xml:space="preserve">6.3      Additional financial incentives relating to capacity </t>
    </r>
    <r>
      <rPr>
        <i/>
        <sz val="8"/>
        <rFont val="Calibri"/>
        <family val="2"/>
      </rPr>
      <t>(Art. 11(4))</t>
    </r>
  </si>
  <si>
    <r>
      <t xml:space="preserve">6.4      Financial incentives relating to year n </t>
    </r>
    <r>
      <rPr>
        <b/>
        <i/>
        <sz val="8"/>
        <rFont val="Calibri"/>
        <family val="2"/>
      </rPr>
      <t>(Art. 11(3) and 11(4))</t>
    </r>
  </si>
  <si>
    <t>D. Other adjustments</t>
  </si>
  <si>
    <t>Modulation of charges</t>
  </si>
  <si>
    <r>
      <t xml:space="preserve">7.1      Adjustment to ensure revenue neutrality for modulation of charges in year n </t>
    </r>
    <r>
      <rPr>
        <b/>
        <i/>
        <sz val="8"/>
        <rFont val="Calibri"/>
        <family val="2"/>
      </rPr>
      <t>(Art. 32(1))</t>
    </r>
  </si>
  <si>
    <t xml:space="preserve">Revision of the unit rate </t>
  </si>
  <si>
    <t>8.1       Temporary unit rate applied in year n</t>
  </si>
  <si>
    <r>
      <t xml:space="preserve">8.2       Difference in revenue due to the temporary application of unit rate in year n </t>
    </r>
    <r>
      <rPr>
        <b/>
        <i/>
        <sz val="8"/>
        <rFont val="Calibri"/>
        <family val="2"/>
      </rPr>
      <t>(Art. 29(5))</t>
    </r>
  </si>
  <si>
    <t>Cross-financing between charging zones</t>
  </si>
  <si>
    <t>9.1       Cross-financing to (-) / from (+) other charging zone(s) relating to year n</t>
  </si>
  <si>
    <t>Other revenues</t>
  </si>
  <si>
    <r>
      <t xml:space="preserve">10.1     Union assistance programmes </t>
    </r>
    <r>
      <rPr>
        <i/>
        <sz val="8"/>
        <rFont val="Calibri"/>
        <family val="2"/>
      </rPr>
      <t>(Art. 25(3)(a))</t>
    </r>
  </si>
  <si>
    <r>
      <t>10.2     National public funding</t>
    </r>
    <r>
      <rPr>
        <i/>
        <sz val="8"/>
        <rFont val="Calibri"/>
        <family val="2"/>
      </rPr>
      <t xml:space="preserve"> (Art. 25(3)(a))</t>
    </r>
  </si>
  <si>
    <r>
      <t>10.3     Commercial activities (</t>
    </r>
    <r>
      <rPr>
        <i/>
        <sz val="8"/>
        <rFont val="Calibri"/>
        <family val="2"/>
      </rPr>
      <t>Art. 25(3)(b))</t>
    </r>
  </si>
  <si>
    <r>
      <t xml:space="preserve">10.4     Revenues from contracts with airport operators </t>
    </r>
    <r>
      <rPr>
        <i/>
        <sz val="8"/>
        <rFont val="Calibri"/>
        <family val="2"/>
      </rPr>
      <t>(Art. 25(3)(c))</t>
    </r>
  </si>
  <si>
    <r>
      <t xml:space="preserve">10.5     Total other revenues relating to year n </t>
    </r>
    <r>
      <rPr>
        <b/>
        <i/>
        <sz val="8"/>
        <rFont val="Calibri"/>
        <family val="2"/>
      </rPr>
      <t>(Art. 25(3))</t>
    </r>
  </si>
  <si>
    <t>Application of a lower unit rate</t>
  </si>
  <si>
    <r>
      <t xml:space="preserve">11.1     Loss of revenue relating to the application of a lower unit rate in n </t>
    </r>
    <r>
      <rPr>
        <b/>
        <i/>
        <sz val="8"/>
        <rFont val="Calibri"/>
        <family val="2"/>
      </rPr>
      <t>(Art. 29(6))</t>
    </r>
  </si>
  <si>
    <t>12        Total adjustments relating to year n</t>
  </si>
  <si>
    <t>Table 2 B - Calculation of the unit rate for year n (1)</t>
  </si>
  <si>
    <r>
      <t xml:space="preserve">13.1     Determined costs in nominal terms - VFR excl. </t>
    </r>
    <r>
      <rPr>
        <i/>
        <sz val="8"/>
        <rFont val="Calibri"/>
        <family val="2"/>
      </rPr>
      <t>(Art. 25(2)(a))</t>
    </r>
  </si>
  <si>
    <r>
      <t xml:space="preserve">13.2     Inflation adjustment : amount carried over to year n </t>
    </r>
    <r>
      <rPr>
        <i/>
        <sz val="8"/>
        <rFont val="Calibri"/>
        <family val="2"/>
      </rPr>
      <t>(Art. 25(2)(b))</t>
    </r>
  </si>
  <si>
    <r>
      <t xml:space="preserve">13.3     Traffic risk sharing adjustment : amounts carried over to year n </t>
    </r>
    <r>
      <rPr>
        <i/>
        <sz val="8"/>
        <rFont val="Calibri"/>
        <family val="2"/>
      </rPr>
      <t>(Art. 25(2)(c))</t>
    </r>
  </si>
  <si>
    <r>
      <t>13.4     Differences in costs as per Art. 28(4) to (6) : amounts carried over to year n</t>
    </r>
    <r>
      <rPr>
        <sz val="8"/>
        <rFont val="Calibri"/>
        <family val="2"/>
      </rPr>
      <t xml:space="preserve"> </t>
    </r>
    <r>
      <rPr>
        <i/>
        <sz val="8"/>
        <rFont val="Calibri"/>
        <family val="2"/>
      </rPr>
      <t>(Art. 25(2)(d))</t>
    </r>
  </si>
  <si>
    <r>
      <t xml:space="preserve">13.5     Financial incentives : amounts carried over to year n </t>
    </r>
    <r>
      <rPr>
        <i/>
        <sz val="8"/>
        <rFont val="Calibri"/>
        <family val="2"/>
      </rPr>
      <t>(Art. 25(2)(e))</t>
    </r>
  </si>
  <si>
    <r>
      <t>13.6     Modulation of charges : amounts carried over to year n</t>
    </r>
    <r>
      <rPr>
        <i/>
        <sz val="8"/>
        <rFont val="Calibri"/>
        <family val="2"/>
      </rPr>
      <t xml:space="preserve"> (Art. 25(2)(f))</t>
    </r>
  </si>
  <si>
    <r>
      <t xml:space="preserve">13.7     Traffic adjustments : amounts carried over to year n </t>
    </r>
    <r>
      <rPr>
        <sz val="8"/>
        <rFont val="Calibri"/>
        <family val="2"/>
      </rPr>
      <t>(Art. 25(2)(g) and (h))</t>
    </r>
  </si>
  <si>
    <r>
      <t xml:space="preserve">13.8     Other revenues </t>
    </r>
    <r>
      <rPr>
        <i/>
        <sz val="8"/>
        <rFont val="Calibri"/>
        <family val="2"/>
      </rPr>
      <t>(Art. 25(2)(i))</t>
    </r>
  </si>
  <si>
    <r>
      <t xml:space="preserve">13.9     Cross-financing between charging zones </t>
    </r>
    <r>
      <rPr>
        <i/>
        <sz val="8"/>
        <rFont val="Calibri"/>
        <family val="2"/>
      </rPr>
      <t>(Art. 25(2)(j))</t>
    </r>
  </si>
  <si>
    <r>
      <t xml:space="preserve">13.10   Difference in revenue from temporary application of unit rate </t>
    </r>
    <r>
      <rPr>
        <i/>
        <sz val="8"/>
        <rFont val="Calibri"/>
        <family val="2"/>
      </rPr>
      <t>(Art. 25(2)(k))</t>
    </r>
  </si>
  <si>
    <t>13.11  Grand total for the calculation of year n unit rate</t>
  </si>
  <si>
    <t>13.12  Forecast total service units for year n (performance plan)</t>
  </si>
  <si>
    <t xml:space="preserve">13.13  Unit rate for year n as per Art. 25(2) (in national currency) </t>
  </si>
  <si>
    <t>13.14  Reduction as per Art. 29(6), where applicable (in national currency)</t>
  </si>
  <si>
    <t>14        Applicable unit rate for year n</t>
  </si>
  <si>
    <t>Costs, revenues and other amounts  in '000  -  Service units in '000</t>
  </si>
  <si>
    <r>
      <t xml:space="preserve">(1) Including adjustments relating to previous reference periods </t>
    </r>
    <r>
      <rPr>
        <i/>
        <sz val="8"/>
        <rFont val="Calibri"/>
        <family val="2"/>
      </rPr>
      <t>(Art. 25(2)(l))</t>
    </r>
  </si>
  <si>
    <t>Table 3 - Complementary information on adjustments</t>
  </si>
  <si>
    <t>FILTER</t>
  </si>
  <si>
    <t>Complementary information on adjustments</t>
  </si>
  <si>
    <t>Amounts</t>
  </si>
  <si>
    <t>After RP</t>
  </si>
  <si>
    <t>Inflation adjustment 2018</t>
  </si>
  <si>
    <t>Inflation adjustment 2019</t>
  </si>
  <si>
    <t>RP2</t>
  </si>
  <si>
    <t>Total inflation adjustment up to 2019</t>
  </si>
  <si>
    <t>Inflation adjustment 2022</t>
  </si>
  <si>
    <t>Inflation adjustment 2023</t>
  </si>
  <si>
    <t>Inflation adjustment 2024</t>
  </si>
  <si>
    <t>Total</t>
  </si>
  <si>
    <t>Total inflation Adjustment (Art. 26)*</t>
  </si>
  <si>
    <t>Traffic risk sharing up to 2017</t>
  </si>
  <si>
    <t>Traffic risk sharing 2018</t>
  </si>
  <si>
    <t>Traffic risk sharing 2019</t>
  </si>
  <si>
    <t>Total traffic risk sharing adjustements up to 2019</t>
  </si>
  <si>
    <t>Traffic risk sharing 2022</t>
  </si>
  <si>
    <t>Traffic risk sharing 2023</t>
  </si>
  <si>
    <t>Traffic risk sharing 2024</t>
  </si>
  <si>
    <t>Total traffic risk sharing adjustment (Art. 27(2) to 27(5))*</t>
  </si>
  <si>
    <t>Difference in investment costs 2022</t>
  </si>
  <si>
    <t>Difference in investment costs 2023</t>
  </si>
  <si>
    <t>Difference in investment costs 2024</t>
  </si>
  <si>
    <t>Total adjustment relating to investment costs (Art. 28(4))</t>
  </si>
  <si>
    <t>Difference in competent authorities and QEs costs 2022</t>
  </si>
  <si>
    <t>Difference in competent authorities and QEs costs 2023</t>
  </si>
  <si>
    <t>Difference in competent authorities and QEs costs 2024</t>
  </si>
  <si>
    <t>Total adjustment relating to competent authorities and QEs costs (Art. 28(5))</t>
  </si>
  <si>
    <t>Difference in Eurocontrol costs 2022</t>
  </si>
  <si>
    <t>Difference in Eurocontrol costs 2023</t>
  </si>
  <si>
    <t>Difference in Eurocontrol costs 2024</t>
  </si>
  <si>
    <t>Total adjustment relating to Eurocontrol costs (Art. 28(5))</t>
  </si>
  <si>
    <t>Difference in pension costs 2022</t>
  </si>
  <si>
    <t>Difference in pension costs 2023</t>
  </si>
  <si>
    <t>Difference in pension costs 2024</t>
  </si>
  <si>
    <t>Total adjustment relating to pension costs (Art. 28(6))</t>
  </si>
  <si>
    <t>Difference in interest on loans 2022</t>
  </si>
  <si>
    <t>Difference in interest on loans 2023</t>
  </si>
  <si>
    <t>Difference in interest on loans 2024</t>
  </si>
  <si>
    <t>Total adjustment relating to interest on loans (Art. 28(6))</t>
  </si>
  <si>
    <t>Costs relating to change in law 2022</t>
  </si>
  <si>
    <t>Costs relating to change in law 2023</t>
  </si>
  <si>
    <t>Costs relating to change in law 2024</t>
  </si>
  <si>
    <t>Total adjustment relating to change in law (Art. 28(6))</t>
  </si>
  <si>
    <t>Cost exempt from cost sharing up to 2017</t>
  </si>
  <si>
    <t>Cost exempt from cost sharing 2018</t>
  </si>
  <si>
    <t>Cost exempt from cost sharing 2019</t>
  </si>
  <si>
    <t>Total adjustment relating to cost exempt from previous RPs</t>
  </si>
  <si>
    <t>Financial incentives year up to 2017</t>
  </si>
  <si>
    <t>Financial incentives year 2018</t>
  </si>
  <si>
    <t>Financial incentives year 2019</t>
  </si>
  <si>
    <t>Total financial incentives up to 2019</t>
  </si>
  <si>
    <t>Financial incentives year 2022</t>
  </si>
  <si>
    <t>Financial incentives year 2023</t>
  </si>
  <si>
    <t>Financial incentives year 2024</t>
  </si>
  <si>
    <t>Total financial incentives (Art. 11(3) and 11(4))*</t>
  </si>
  <si>
    <t>Modulation of charges  up to 2017</t>
  </si>
  <si>
    <t>Modulation of charges  year 2018</t>
  </si>
  <si>
    <t>Modulation of charges  year 2019</t>
  </si>
  <si>
    <t>Total modulation of charges up 2019</t>
  </si>
  <si>
    <t>Modulation of charges 2022</t>
  </si>
  <si>
    <t>Modulation of charges 2023</t>
  </si>
  <si>
    <t>Modulation of charges 2024</t>
  </si>
  <si>
    <t>Total adjustment relating to modulation of charges (Art. 32(1))*</t>
  </si>
  <si>
    <t>Traffic adjustment up to 2017</t>
  </si>
  <si>
    <t>Traffic adjustment 2018</t>
  </si>
  <si>
    <t>Traffic adjustment 2019</t>
  </si>
  <si>
    <t>Total traffic adjustments up to 2019</t>
  </si>
  <si>
    <t>Traffic adjustment on adjustments from previous RPs 2022</t>
  </si>
  <si>
    <t>Traffic adjustment on adjustments from previous RPs 2023</t>
  </si>
  <si>
    <t>Traffic adjustment on adjustments from previous RPs 2024</t>
  </si>
  <si>
    <t>Total traffic adjustment on adjustments from previous reference periods</t>
  </si>
  <si>
    <t>Traffic adjustment 2022</t>
  </si>
  <si>
    <t>Traffic adjustment 2023</t>
  </si>
  <si>
    <t>Traffic adjustment 2024</t>
  </si>
  <si>
    <t>Total traffic adjustment (Art. 27(8) and 27(9))*</t>
  </si>
  <si>
    <t>Revenues received from Union assistance programmes up to 2017</t>
  </si>
  <si>
    <t>Revenues received from Union assistance programmes in 2018</t>
  </si>
  <si>
    <t>Revenues received from Union assistance programmes in 2019</t>
  </si>
  <si>
    <t>Total revenues received from Union assistance programmes up to 2019</t>
  </si>
  <si>
    <t>Revenues received from Union assistance programmes in 2022</t>
  </si>
  <si>
    <t>Revenues received from Union assistance programmes in 2023</t>
  </si>
  <si>
    <t>Revenues received from Union assistance programmes in 2024</t>
  </si>
  <si>
    <t>Total revenues received from Union assistance programmes (Art. 25(3)(a))*</t>
  </si>
  <si>
    <t>Revenues received from national public funding up to 2017</t>
  </si>
  <si>
    <t>Revenues received from national public funding in 2018</t>
  </si>
  <si>
    <t>Revenues received from national public funding in 2019</t>
  </si>
  <si>
    <t>Total revenues received from national public funding up to 2019</t>
  </si>
  <si>
    <t>Revenues received from national public funding in 2022</t>
  </si>
  <si>
    <t>Revenues received from national public funding in 2023</t>
  </si>
  <si>
    <t>Revenues received from national public funding in 2024</t>
  </si>
  <si>
    <t>Total revenues received from national public funding (Art. 25(3)(a))*</t>
  </si>
  <si>
    <t>Revenues from commercial activities up to 2017</t>
  </si>
  <si>
    <t>Revenues from commercial activities in 2018</t>
  </si>
  <si>
    <t>Revenues from commercial activities in 2019</t>
  </si>
  <si>
    <t>Total revenues from commercial activities up to 2019</t>
  </si>
  <si>
    <t>Revenues from commercial activities in 2022</t>
  </si>
  <si>
    <t>Revenues from commercial activities in 2023</t>
  </si>
  <si>
    <t>Revenues from commercial activities in 2024</t>
  </si>
  <si>
    <t>Total revenues from commercial activities (Art. 25(3)(b))*</t>
  </si>
  <si>
    <t>Revenues from contracts with airport operators up to 2017</t>
  </si>
  <si>
    <t>Revenues from contracts with airport operators in 2018</t>
  </si>
  <si>
    <t>Revenues from contracts with airport operators in 2019</t>
  </si>
  <si>
    <t>Total revenues from contracts with airport operators up to 2019</t>
  </si>
  <si>
    <t>Revenues from contracts with airport operators in 2022</t>
  </si>
  <si>
    <t>Revenues from contracts with airport operators in 2023</t>
  </si>
  <si>
    <t>Revenues from contracts with airport operators in 2024</t>
  </si>
  <si>
    <t>Total revenues from contracts with airport operators (Art. 25(3)(c))*</t>
  </si>
  <si>
    <t>Revenue difference - revision of UR 2022</t>
  </si>
  <si>
    <t>Revenue difference - revision of UR 2023</t>
  </si>
  <si>
    <t>Revenue difference - revision of UR 2024</t>
  </si>
  <si>
    <t>Total revenue differences from temporary application of UR (Art. 29(5))</t>
  </si>
  <si>
    <t>Total adjustments</t>
  </si>
  <si>
    <t>Amounts  in '000  (national currency)</t>
  </si>
  <si>
    <t>* Including carry-overs relating to the previous reference period(s)</t>
  </si>
  <si>
    <t>Table 4 - Complementary information on common projects and on revenues from Union assistance programmes allocated to the charging zone</t>
  </si>
  <si>
    <t>Baseline 2019</t>
  </si>
  <si>
    <t>2019 B</t>
  </si>
  <si>
    <t>National currency</t>
  </si>
  <si>
    <t>EUR</t>
  </si>
  <si>
    <t>Determined costs - Performance Plan  - RP3</t>
  </si>
  <si>
    <t>Cross-financing to (-) / from (+) other charging zone(s) relating to 2022</t>
  </si>
  <si>
    <t>Cross-financing to (-) / from (+) other charging zone(s) relating to 2023</t>
  </si>
  <si>
    <t>Cross-financing to (-) / from (+) other charging zone(s) relating to 2024</t>
  </si>
  <si>
    <t>Total cross-financing to (-) / from (+) other charging zone(s)</t>
  </si>
  <si>
    <t>#087</t>
  </si>
  <si>
    <t>3.10</t>
  </si>
  <si>
    <t>Check that depreciation in item 3.10 is the same as in item 1.3 (in '000 NC)</t>
  </si>
  <si>
    <t>#088</t>
  </si>
  <si>
    <t>3.11</t>
  </si>
  <si>
    <t>Check that cost of capital in item 3.11 is calculated based on NBV of fixed assets (in '000 NC)</t>
  </si>
  <si>
    <t>Cost of capital - item 3.11 (in '000 NC)</t>
  </si>
  <si>
    <t>NBV of fixed assets * WACC rate (in '000 NC)</t>
  </si>
  <si>
    <t>CALCULATION OF UNIT RATES - TABLE 2</t>
  </si>
  <si>
    <t>Checks for T2 (consolidated)</t>
  </si>
  <si>
    <t xml:space="preserve"> #023</t>
  </si>
  <si>
    <t>1.1</t>
  </si>
  <si>
    <t>Consistency of determined costs in nominal terms (VFR excl.) with T1 Consolidated</t>
  </si>
  <si>
    <t>Determined costs in nominal terms - VFR excl. - Table 2 Item 1.1 (in '000 NC)</t>
  </si>
  <si>
    <t>Total determined/actual costs - Table 1 (in '000 NC)</t>
  </si>
  <si>
    <t xml:space="preserve"> #023b</t>
  </si>
  <si>
    <t>Consistency of determined costs subject to inflation adjustment with T1 Consolidated</t>
  </si>
  <si>
    <t>Determined costs subject to inflation adjustment - Table 2 (in '000 NC)</t>
  </si>
  <si>
    <t>Determined costs subject to inflation adjustment - Table 1 (in '000 NC)</t>
  </si>
  <si>
    <t xml:space="preserve"> #025</t>
  </si>
  <si>
    <t>2.2</t>
  </si>
  <si>
    <t>Consistency of forecast inflation index with T1 Consolidated</t>
  </si>
  <si>
    <t>Forecast inflation index - Table 2</t>
  </si>
  <si>
    <t>Forecast inflation index - Table 1</t>
  </si>
  <si>
    <t xml:space="preserve"> #023c</t>
  </si>
  <si>
    <t>4.1</t>
  </si>
  <si>
    <t>Consistency of determined costs subject to traffic risk-sharing with T1 Consolidated</t>
  </si>
  <si>
    <t>Determined costs subject to traffic risk-sharing - Table 2 (in '000 NC)</t>
  </si>
  <si>
    <t>Determined costs subject to traffic risk-sharing - Table 1 (in '000 NC)</t>
  </si>
  <si>
    <t xml:space="preserve"> #027</t>
  </si>
  <si>
    <t>4.6</t>
  </si>
  <si>
    <t>Consistency of forecast total service units (performance plan) with T1 Consolidated</t>
  </si>
  <si>
    <t>Forecast total service units - Table 2 (in '000)</t>
  </si>
  <si>
    <t>Forecast total service units - Table 1 (in '000)</t>
  </si>
  <si>
    <t xml:space="preserve"> #039</t>
  </si>
  <si>
    <t>10.5</t>
  </si>
  <si>
    <t>Sum of other revenues relating to year n</t>
  </si>
  <si>
    <t>Total other revenues relating to year n (in '000 NC)</t>
  </si>
  <si>
    <t>Sum of items 10.1 to 10.4 (in '000 NC)</t>
  </si>
  <si>
    <t>13.1</t>
  </si>
  <si>
    <t>Determined costs in nominal terms (VFR excl.)</t>
  </si>
  <si>
    <t>Determined costs in nominal terms - Item 13.1 (in '000 NC)</t>
  </si>
  <si>
    <t>Determined costs in nominal terms - Item 1.1 (in '000 NC)</t>
  </si>
  <si>
    <t>#071</t>
  </si>
  <si>
    <t>13.2</t>
  </si>
  <si>
    <t>Consistency of inflation adjustment carried-over to unit rate year n with T3</t>
  </si>
  <si>
    <t>Amounts carried-over from Table 2 (in '000 NC)</t>
  </si>
  <si>
    <t>Amounts carried-over from Table 3 (in '000 NC)</t>
  </si>
  <si>
    <t>#073</t>
  </si>
  <si>
    <t>13.3</t>
  </si>
  <si>
    <t>Consistency of traffic risk-sharing adjustment carried-over to unit rate year n with T3</t>
  </si>
  <si>
    <t>#074</t>
  </si>
  <si>
    <t>13.4</t>
  </si>
  <si>
    <t>Consistency of costs exempt from cost-sharing carried-over to unit rate year n with T3</t>
  </si>
  <si>
    <t>#075</t>
  </si>
  <si>
    <t>13.5</t>
  </si>
  <si>
    <t>Consistency of financial incentives carried-over to unit rate year n with T3</t>
  </si>
  <si>
    <t>#076</t>
  </si>
  <si>
    <t>13.6</t>
  </si>
  <si>
    <t>Consistency of modulation of charges carried-over to unit rate year n with T3</t>
  </si>
  <si>
    <t>#077</t>
  </si>
  <si>
    <t>13.7</t>
  </si>
  <si>
    <t>Consistency of traffic adjustment carried-over to unit rate year n with T3</t>
  </si>
  <si>
    <t>#079</t>
  </si>
  <si>
    <t>13.8</t>
  </si>
  <si>
    <t>Consistency of other revenues carried-over to unit rate year n with T3</t>
  </si>
  <si>
    <t>#080</t>
  </si>
  <si>
    <t>13.9</t>
  </si>
  <si>
    <t>Consistency of cross-financing carried-over to unit rate year n with T3</t>
  </si>
  <si>
    <t>#078b</t>
  </si>
  <si>
    <t>13.10</t>
  </si>
  <si>
    <t>Consistency of revenue differences from temporary application of UR with T3</t>
  </si>
  <si>
    <t>#070</t>
  </si>
  <si>
    <t>13.2-13.10</t>
  </si>
  <si>
    <t>Consistency of total adjustments carried over to unit rate year n with T3</t>
  </si>
  <si>
    <t>Sum of amounts carried-over from Table 2 (in '000 NC)</t>
  </si>
  <si>
    <t xml:space="preserve"> #040</t>
  </si>
  <si>
    <t>13.11</t>
  </si>
  <si>
    <t>Grand total for the calculation of year n unit rate</t>
  </si>
  <si>
    <t>Grand total for the calculation of year n unit rate (in '000 NC)</t>
  </si>
  <si>
    <t>Sum of items 13.1 to 13.10 (in '000 NC)</t>
  </si>
  <si>
    <t xml:space="preserve"> #027b</t>
  </si>
  <si>
    <t>13.12</t>
  </si>
  <si>
    <t>Forecast total service units for year n (performance plan)</t>
  </si>
  <si>
    <t>Forecast total service units - Item  13.12 (in '000)</t>
  </si>
  <si>
    <t>Forecast total service units - Item  4.6 (in '000)</t>
  </si>
  <si>
    <t xml:space="preserve"> #081</t>
  </si>
  <si>
    <t>13.13</t>
  </si>
  <si>
    <t>Calculation of the unit rate for year n</t>
  </si>
  <si>
    <t>Unit Rate for year n</t>
  </si>
  <si>
    <t>Grand total for the calculation of year n unit rate / Forecast total service units</t>
  </si>
  <si>
    <t xml:space="preserve"> #081b</t>
  </si>
  <si>
    <t>14</t>
  </si>
  <si>
    <t>Calculation of the applicable unit rate for year n</t>
  </si>
  <si>
    <t>Applicable unit rate for year n</t>
  </si>
  <si>
    <t>Unit Rate for year n - Reduction as per Art. 29(6)</t>
  </si>
  <si>
    <t>Checks for T2 ANSP</t>
  </si>
  <si>
    <t xml:space="preserve"> #089</t>
  </si>
  <si>
    <t>% of traffic deviation set as deadband is 2%</t>
  </si>
  <si>
    <t>% of traffic deviation</t>
  </si>
  <si>
    <t xml:space="preserve"> #035</t>
  </si>
  <si>
    <t>4.3</t>
  </si>
  <si>
    <t>% of TRS additional revenue returned to users is 70%</t>
  </si>
  <si>
    <t>% additional revenue returned to users in year n+2</t>
  </si>
  <si>
    <t xml:space="preserve"> #036</t>
  </si>
  <si>
    <t>4.4</t>
  </si>
  <si>
    <t>% of TRS loss borne by users is 70%</t>
  </si>
  <si>
    <t>% loss of revenue borne by airspace users in year n+2</t>
  </si>
  <si>
    <t xml:space="preserve"> #090</t>
  </si>
  <si>
    <t>4.5</t>
  </si>
  <si>
    <t>% of traffic deviation set as threshold is 10%</t>
  </si>
  <si>
    <t>Checks for T2 MET</t>
  </si>
  <si>
    <t>Checks for T2 NSA</t>
  </si>
  <si>
    <t>Checks for T3 (consolidated)</t>
  </si>
  <si>
    <t>i</t>
  </si>
  <si>
    <t>Total adjustments relating to year n to be carried-over</t>
  </si>
  <si>
    <t>Sum of amounts to be carried-over from Table 2 (in '000 NC)</t>
  </si>
  <si>
    <t>Sum of amounts to be carried-over from Table 3 (in '000 NC)</t>
  </si>
  <si>
    <t>ii</t>
  </si>
  <si>
    <t>Inflation adjustment</t>
  </si>
  <si>
    <t>Amounts to be carried-over from Table 2 (in '000 NC)</t>
  </si>
  <si>
    <t>Amounts to be carried-over from Table 3 (in '000 NC)</t>
  </si>
  <si>
    <t>iii</t>
  </si>
  <si>
    <t>Costs exempt</t>
  </si>
  <si>
    <t>iv</t>
  </si>
  <si>
    <t>Traffic risk-sharing</t>
  </si>
  <si>
    <t>v</t>
  </si>
  <si>
    <t>Traffic adjustment</t>
  </si>
  <si>
    <t>vi</t>
  </si>
  <si>
    <t>Financial incentives</t>
  </si>
  <si>
    <t>vii</t>
  </si>
  <si>
    <t>viii</t>
  </si>
  <si>
    <t>Revision of the unit rate</t>
  </si>
  <si>
    <t>#083</t>
  </si>
  <si>
    <t>ix</t>
  </si>
  <si>
    <t>Cross-financing</t>
  </si>
  <si>
    <t>#084</t>
  </si>
  <si>
    <t>#085</t>
  </si>
  <si>
    <t>xi</t>
  </si>
  <si>
    <t>Checks for T3 ANSP</t>
  </si>
  <si>
    <t>Checks for T3 MET</t>
  </si>
  <si>
    <t>Checks for T3 NSA</t>
  </si>
  <si>
    <t>#091</t>
  </si>
  <si>
    <t>Check that pension costs (in '000 NC) are filled in and different from 0</t>
  </si>
  <si>
    <t>x</t>
  </si>
  <si>
    <t>Check that adjustments from current and future years are not anticipatively included in T3 and are equal to 0</t>
  </si>
  <si>
    <t>Sum of adjustments (in '000 NC)</t>
  </si>
  <si>
    <t>2020/2021</t>
  </si>
  <si>
    <t>(1)  Inflation index - Base 100 in 2017</t>
  </si>
  <si>
    <t>DELETED</t>
  </si>
  <si>
    <t>2020-2021</t>
  </si>
  <si>
    <t>Traffic risk sharing 2020-2021 (exceptional measures)</t>
  </si>
  <si>
    <t>Difference in investment costs 2020-2021 (exceptional measures)</t>
  </si>
  <si>
    <t>Difference in competent authorities and QEs costs 2020-2021 (exc.meas.)</t>
  </si>
  <si>
    <t>Difference in Eurocontrol costs 2020-2021 (exceptional measures)</t>
  </si>
  <si>
    <t>Difference in pension costs 2020-2021 (exceptional measures)</t>
  </si>
  <si>
    <t>Difference in interest on loans 2020-2021 (exceptional measures)</t>
  </si>
  <si>
    <t>Costs relating to change in law 2020-2021 (exceptional measures)</t>
  </si>
  <si>
    <t>Traffic adjustment 2020-2021 (exceptional measures)</t>
  </si>
  <si>
    <t>Inflation adjustment 2020-2021</t>
  </si>
  <si>
    <t>Cross-financing to (-) / from (+) other charging zone(s) 2020-2021</t>
  </si>
  <si>
    <t>Revenue difference - revision of UR 2020-2021</t>
  </si>
  <si>
    <t>Revenues from contracts with airport operators in 2020-2021</t>
  </si>
  <si>
    <t>Revenues from commercial activities in 2020-2021</t>
  </si>
  <si>
    <t>Revenues received from national public funding in 2020-2021</t>
  </si>
  <si>
    <t>Revenues received from Union assistance programmes in 2020-2021</t>
  </si>
  <si>
    <t>Modulation of charges 2020-2021</t>
  </si>
  <si>
    <t>a) RP3 revised cost-efficiency performance targets (IR 2020/1627)</t>
  </si>
  <si>
    <t xml:space="preserve">       RP3 revised cost-efficiency targets (determined 2020-2024)</t>
  </si>
  <si>
    <t>2020/2021 D</t>
  </si>
  <si>
    <t>vs. 2019 B</t>
  </si>
  <si>
    <r>
      <rPr>
        <vertAlign val="superscript"/>
        <sz val="11"/>
        <rFont val="Calibri"/>
        <family val="2"/>
        <scheme val="minor"/>
      </rPr>
      <t>1</t>
    </r>
    <r>
      <rPr>
        <sz val="11"/>
        <rFont val="Calibri"/>
        <family val="2"/>
        <scheme val="minor"/>
      </rPr>
      <t xml:space="preserve"> Average exchange rate 2017 (1 EUR=)</t>
    </r>
  </si>
  <si>
    <t>b) Information on the baseline values for the determined costs and the determined unit costs</t>
  </si>
  <si>
    <t>Actuals 2019</t>
  </si>
  <si>
    <t>2019 Baseline</t>
  </si>
  <si>
    <t>2019 A</t>
  </si>
  <si>
    <t>adjustments</t>
  </si>
  <si>
    <t>Footnote 2</t>
  </si>
  <si>
    <t>Footnote 3</t>
  </si>
  <si>
    <t>Total determined/actual costs after deduction of costs for exempted VFR flights / price index (in '000 NC) - Note: (check sum for combined year 2020-2021)</t>
  </si>
  <si>
    <t>Total costs by nature (in '000 NC) - Note: (check sum for combined year 2020-2021)</t>
  </si>
  <si>
    <t>Sum of items 1.1 to 1.5 (in '000 NC) - Note: (check sum for combined year 2020-2021)</t>
  </si>
  <si>
    <t>Total costs by service (in '000 NC) - Note: (check sum for combined year 2020-2021)</t>
  </si>
  <si>
    <t>Sum of items 2.1 to 2.9 (in '000 NC) - Note: (check sum for combined year 2020-2021)</t>
  </si>
  <si>
    <t>Pension costs (in '000 NC) - Note: (check sum for combined year 2020-2021)</t>
  </si>
  <si>
    <t>Total Service Units (ANSP) - Note: (check sum for combined year 2020-2021)</t>
  </si>
  <si>
    <t>Total Service Units (Consolidated) - Note: (check sum for combined year 2020-2021)</t>
  </si>
  <si>
    <t>Depreciation - item 1.3 (in '000 NC) - Note: (check sum for combined year 2020-2021)</t>
  </si>
  <si>
    <t>Depreciation - item 3.10 (in '000 NC) - Note: (check sum for combined year 2020-2021)</t>
  </si>
  <si>
    <t>Amounts carried-over from Table 3 (in '000 NC) - Note: (check sum for combined year 2020-2021)</t>
  </si>
  <si>
    <t>Sum of amounts carried-over from Table 3 (in '000 NC) - Note: (check sum for combined year 2020-2021)</t>
  </si>
  <si>
    <t>Determined costs subject to traffic risk-sharing - Table 2 (in '000 NC) is equal to 0</t>
  </si>
  <si>
    <t xml:space="preserve"> #101</t>
  </si>
  <si>
    <t>13.14</t>
  </si>
  <si>
    <t>Reduction as per Art. 29(6)</t>
  </si>
  <si>
    <t>Reduction as per Art. 29(6) is &lt;=0</t>
  </si>
  <si>
    <t>Note: Adjustments relating to RP3 are to be calculated and carried forward only once the RP3 performance plan has been adopted in accordance with Article 16 (a) or (b)</t>
  </si>
  <si>
    <t>#104</t>
  </si>
  <si>
    <t>Amounts to be carried-over from Table 3 (in '000 NC) are &lt;=0</t>
  </si>
  <si>
    <t>Consistency of determined costs in nominal terms (VFR excl.) with T1</t>
  </si>
  <si>
    <t>Consistency of determined costs subject to inflation adjustment with T1</t>
  </si>
  <si>
    <t>Consistency of forecast inflation index with T1</t>
  </si>
  <si>
    <t>Consistency of determined costs subject to traffic risk-sharing with T1</t>
  </si>
  <si>
    <t>Consistency of forecast total service units (performance plan) with T1</t>
  </si>
  <si>
    <t>Actual costs 2015-2019</t>
  </si>
  <si>
    <t>Terminal charging zone</t>
  </si>
  <si>
    <r>
      <t xml:space="preserve">Total </t>
    </r>
    <r>
      <rPr>
        <sz val="11"/>
        <color indexed="8"/>
        <rFont val="Calibri"/>
        <family val="2"/>
      </rPr>
      <t>terminal</t>
    </r>
    <r>
      <rPr>
        <sz val="11"/>
        <rFont val="Calibri"/>
        <family val="2"/>
      </rPr>
      <t xml:space="preserve"> costs in nominal terms (in national currency)</t>
    </r>
  </si>
  <si>
    <r>
      <t xml:space="preserve">Total </t>
    </r>
    <r>
      <rPr>
        <b/>
        <sz val="11"/>
        <color indexed="8"/>
        <rFont val="Calibri"/>
        <family val="2"/>
      </rPr>
      <t>terminal</t>
    </r>
    <r>
      <rPr>
        <b/>
        <sz val="11"/>
        <rFont val="Calibri"/>
        <family val="2"/>
      </rPr>
      <t xml:space="preserve"> costs in real terms (in national currency at 2017 prices)</t>
    </r>
  </si>
  <si>
    <r>
      <t xml:space="preserve">Total terminal costs in real terms (in EUR2017) </t>
    </r>
    <r>
      <rPr>
        <b/>
        <vertAlign val="superscript"/>
        <sz val="11"/>
        <rFont val="Calibri"/>
        <family val="2"/>
      </rPr>
      <t>1</t>
    </r>
  </si>
  <si>
    <r>
      <t xml:space="preserve">Total </t>
    </r>
    <r>
      <rPr>
        <sz val="11"/>
        <color indexed="8"/>
        <rFont val="Calibri"/>
        <family val="2"/>
      </rPr>
      <t>terminal</t>
    </r>
    <r>
      <rPr>
        <sz val="11"/>
        <rFont val="Calibri"/>
        <family val="2"/>
      </rPr>
      <t xml:space="preserve"> Service Units (TNSU)</t>
    </r>
  </si>
  <si>
    <t>Real terminal unit costs (in national currency at 2017 prices)</t>
  </si>
  <si>
    <r>
      <t xml:space="preserve">Real terminal unit costs (in EUR2017) </t>
    </r>
    <r>
      <rPr>
        <b/>
        <vertAlign val="superscript"/>
        <sz val="11"/>
        <rFont val="Calibri"/>
        <family val="2"/>
      </rPr>
      <t>1</t>
    </r>
  </si>
  <si>
    <t>Total terminal costs in nominal terms (in national currency)</t>
  </si>
  <si>
    <t>Total terminal costs in real terms (in national currency at 2017 prices)</t>
  </si>
  <si>
    <t>Total terminal Service Units (TNSU)</t>
  </si>
  <si>
    <t>Total Service Units (MET) - Note: (check sum for combined year 2020-2021)</t>
  </si>
  <si>
    <t>Inflation rate (%) (MET)</t>
  </si>
  <si>
    <t>Price Index (MET)</t>
  </si>
  <si>
    <t xml:space="preserve"> #067</t>
  </si>
  <si>
    <t>Check the sum of costs by airports (in '000 NC)</t>
  </si>
  <si>
    <t>Total determined/actual costs in T1 Consolidated (in '000 NC)</t>
  </si>
  <si>
    <t>Sum of items 4.2 for all airports (in '000 NC)</t>
  </si>
  <si>
    <t xml:space="preserve"> #067_1.1</t>
  </si>
  <si>
    <t>Check the sum of Staff costs by airports (in '000 NC)</t>
  </si>
  <si>
    <t>Staff costs in T1 Consolidated (in '000 NC)</t>
  </si>
  <si>
    <t>Sum of items 1.1 for all airports (in '000 NC)</t>
  </si>
  <si>
    <t xml:space="preserve"> #067_1.2</t>
  </si>
  <si>
    <t>1.2</t>
  </si>
  <si>
    <t>Check the sum of Other operating costs by airports (in '000 NC)</t>
  </si>
  <si>
    <t>Other operating costs in T1 Consolidated (in '000 NC)</t>
  </si>
  <si>
    <t>Sum of items 1.2 for all airports (in '000 NC)</t>
  </si>
  <si>
    <t xml:space="preserve"> #067_1.3</t>
  </si>
  <si>
    <t>1.3</t>
  </si>
  <si>
    <t>Check the sum of Depreciation by airports (in '000 NC)</t>
  </si>
  <si>
    <t>Depreciation in T1 Consolidated (in '000 NC)</t>
  </si>
  <si>
    <t>Sum of items 1.3 for all airports (in '000 NC)</t>
  </si>
  <si>
    <t xml:space="preserve"> #067_1.4</t>
  </si>
  <si>
    <t>1.4</t>
  </si>
  <si>
    <t>Check the sum of Cost of capital by airports (in '000 NC)</t>
  </si>
  <si>
    <t>Cost of capital in T1 Consolidated (in '000 NC)</t>
  </si>
  <si>
    <t>Sum of items 1.4 for all airports (in '000 NC)</t>
  </si>
  <si>
    <t xml:space="preserve"> #067_1.5</t>
  </si>
  <si>
    <t>1.5</t>
  </si>
  <si>
    <t>Check the sum of Exceptional items by airports (in '000 NC)</t>
  </si>
  <si>
    <t>Exceptional items in T1 Consolidated (in '000 NC)</t>
  </si>
  <si>
    <t>Sum of items 1.5 for all airports (in '000 NC)</t>
  </si>
  <si>
    <t xml:space="preserve"> #067_2.1</t>
  </si>
  <si>
    <t>Check the sum of Air Traffic Management by airports (in '000 NC)</t>
  </si>
  <si>
    <t>Air Traffic Management in T1 Consolidated (in '000 NC)</t>
  </si>
  <si>
    <t>Sum of items 2.1 for all airports (in '000 NC)</t>
  </si>
  <si>
    <t xml:space="preserve"> #067_2.2</t>
  </si>
  <si>
    <t>Check the sum of Communication by airports (in '000 NC)</t>
  </si>
  <si>
    <t>Communication in T1 Consolidated (in '000 NC)</t>
  </si>
  <si>
    <t>Sum of items 2.2 for all airports (in '000 NC)</t>
  </si>
  <si>
    <t xml:space="preserve"> #067_2.3</t>
  </si>
  <si>
    <t>2.3</t>
  </si>
  <si>
    <t>Check the sum of Navigation by airports (in '000 NC)</t>
  </si>
  <si>
    <t>Navigation in T1 Consolidated (in '000 NC)</t>
  </si>
  <si>
    <t>Sum of items 2.3 for all airports (in '000 NC)</t>
  </si>
  <si>
    <t xml:space="preserve"> #067_2.4</t>
  </si>
  <si>
    <t>2.4</t>
  </si>
  <si>
    <t>Check the sum of Surveillance by airports (in '000 NC)</t>
  </si>
  <si>
    <t>Surveillance in T1 Consolidated (in '000 NC)</t>
  </si>
  <si>
    <t>Sum of items 2.4 for all airports (in '000 NC)</t>
  </si>
  <si>
    <t xml:space="preserve"> #067_2.5</t>
  </si>
  <si>
    <t>2.5</t>
  </si>
  <si>
    <t>Check the sum of Search and Rescue by airports (in '000 NC)</t>
  </si>
  <si>
    <t>Search and Rescue in T1 Consolidated (in '000 NC)</t>
  </si>
  <si>
    <t>Sum of items 2.5 for all airports (in '000 NC)</t>
  </si>
  <si>
    <t xml:space="preserve"> #067_2.6</t>
  </si>
  <si>
    <t>2.6</t>
  </si>
  <si>
    <t>Check the sum of Aeronautical Information by airports (in '000 NC)</t>
  </si>
  <si>
    <t>Aeronautical Information in T1 Consolidated (in '000 NC)</t>
  </si>
  <si>
    <t>Sum of items 2.6 for all airports (in '000 NC)</t>
  </si>
  <si>
    <t xml:space="preserve"> #067_2.7</t>
  </si>
  <si>
    <t>2.7</t>
  </si>
  <si>
    <t>Check the sum of Meteorological services by airports (in '000 NC)</t>
  </si>
  <si>
    <t>Meteorological services in T1 Consolidated (in '000 NC)</t>
  </si>
  <si>
    <t>Sum of items 2.7 for all airports (in '000 NC)</t>
  </si>
  <si>
    <t xml:space="preserve"> #067_2.8</t>
  </si>
  <si>
    <t>2.8</t>
  </si>
  <si>
    <t>Check the sum of Supervision costs by airports (in '000 NC)</t>
  </si>
  <si>
    <t>Supervision costs in T1 Consolidated (in '000 NC)</t>
  </si>
  <si>
    <t>Sum of items 2.8 for all airports (in '000 NC)</t>
  </si>
  <si>
    <t xml:space="preserve"> #067_2.9</t>
  </si>
  <si>
    <t>2.9</t>
  </si>
  <si>
    <t>Check the sum of Other State costs by airports (in '000 NC)</t>
  </si>
  <si>
    <t>Other State costs in T1 Consolidated (in '000 NC)</t>
  </si>
  <si>
    <t>Sum of items 2.9 for all airports (in '000 NC)</t>
  </si>
  <si>
    <t xml:space="preserve"> #067b</t>
  </si>
  <si>
    <t>Total costs in real terms in T1 Consolidated (in '000 NC)</t>
  </si>
  <si>
    <t>Sum of items 5.3 for all airports (in '000 NC)</t>
  </si>
  <si>
    <t>Check that inflation rate for the airport is the same as at Charging Zone level (in %)</t>
  </si>
  <si>
    <t>Check that inflation index for the airport is the same as at Charging Zone level</t>
  </si>
  <si>
    <t>Inflation index (Consolidated)</t>
  </si>
  <si>
    <t>Cost of capital pre tax rate</t>
  </si>
  <si>
    <t xml:space="preserve">Cost of capital / total asset base </t>
  </si>
  <si>
    <t>Scope of the Terminal Charging Zone</t>
  </si>
  <si>
    <t>Charging zone:</t>
  </si>
  <si>
    <t>Finland - TCZ</t>
  </si>
  <si>
    <t>ICAO Airport code</t>
  </si>
  <si>
    <t>Airport Name</t>
  </si>
  <si>
    <t>EFHK</t>
  </si>
  <si>
    <t>HELSINKI-VANTAA</t>
  </si>
  <si>
    <t xml:space="preserve">Total number of airports </t>
  </si>
  <si>
    <t>Reference Period 2</t>
  </si>
  <si>
    <t>MET</t>
  </si>
  <si>
    <t>Amounts received</t>
  </si>
  <si>
    <t>Project reference
 (as per Grant Agreement)</t>
  </si>
  <si>
    <t>Project title</t>
  </si>
  <si>
    <t>Value of funded project 
in '000 Euro</t>
  </si>
  <si>
    <t>Amounts granted (as per GA)       in '000 Euro</t>
  </si>
  <si>
    <t>Common project y/n</t>
  </si>
  <si>
    <t>Actual amounts received (charging zone) in '000 Euro</t>
  </si>
  <si>
    <t>For the   charging zone</t>
  </si>
  <si>
    <t>Project y/n</t>
  </si>
  <si>
    <t>XXX #1</t>
  </si>
  <si>
    <t>XXX</t>
  </si>
  <si>
    <t>Y</t>
  </si>
  <si>
    <t>XXX #2</t>
  </si>
  <si>
    <t>XXX #3</t>
  </si>
  <si>
    <t>XXX #4</t>
  </si>
  <si>
    <t>Total in '000 Euro</t>
  </si>
  <si>
    <t>Total in '000 national currency</t>
  </si>
  <si>
    <t>Amounts reimbursed to airspace users through other revenues</t>
  </si>
  <si>
    <t>Amounts retained in respect of aministrative costs for the charging zone in '000 Euro</t>
  </si>
  <si>
    <t>Total to be reimbursed for the charging zone in '000 Euro</t>
  </si>
  <si>
    <t>Amounts reimbursed to users (charging zone) in '000 national currency</t>
  </si>
  <si>
    <t>Checks for T1 EFHK</t>
  </si>
  <si>
    <t>Inflation rate (%) (EFHK)</t>
  </si>
  <si>
    <t>Inflation index (EFHK)</t>
  </si>
  <si>
    <t>(2) Unit rate as per Art. 25(2) applied temporary in 2020 (in national currency)</t>
  </si>
  <si>
    <t>3)  Reduction as per Art. 29(6) applied in 2020 (in national currency)</t>
  </si>
  <si>
    <t xml:space="preserve">      Reduction as per Art. 29(6) applied in 2021 (in national currency)</t>
  </si>
  <si>
    <t xml:space="preserve">      Unit rate as per Art. 25(2) applied temporary in 2021 (in national currency)</t>
  </si>
  <si>
    <t>4) Forecast service units used for the unit rate as per Art. 25(2) applied temporary in 2020</t>
  </si>
  <si>
    <t xml:space="preserve">     Forecast service units used for the unit rate as per Art. 25(2) applied temporary in 2021</t>
  </si>
  <si>
    <t>Traffic adjustment on adjustments from previous RPs 2020</t>
  </si>
  <si>
    <t>Traffic adjustment on adjustments from previous RPs 2021</t>
  </si>
  <si>
    <t>Fintraffic ANS</t>
  </si>
  <si>
    <t>Adjustments from previous RPs</t>
  </si>
  <si>
    <t xml:space="preserve">RP3 adjustments </t>
  </si>
  <si>
    <t>Table 1 - Total Costs and Unit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</si>
</sst>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1">
    <numFmt numFmtId="41" formatCode="_-* #,##0_-;\-* #,##0_-;_-* &quot;-&quot;_-;_-@_-"/>
    <numFmt numFmtId="44" formatCode="_-* #,##0.00\ &quot;€&quot;_-;\-* #,##0.00\ &quot;€&quot;_-;_-* &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00\ _€_-;\-* #,##0.00\ _€_-;_-* &quot;-&quot;??\ _€_-;_-@_-"/>
    <numFmt numFmtId="168" formatCode="0.000"/>
    <numFmt numFmtId="169" formatCode="0.000%"/>
    <numFmt numFmtId="170" formatCode="_-* #,##0_-;\-* #,##0_-;_-* &quot;-&quot;??_-;_-@_-"/>
    <numFmt numFmtId="171" formatCode="#,##0.000"/>
    <numFmt numFmtId="172" formatCode="0.0%"/>
    <numFmt numFmtId="173" formatCode="#,##0.0"/>
    <numFmt numFmtId="174" formatCode="0.0"/>
    <numFmt numFmtId="175" formatCode="#,##0.000000"/>
    <numFmt numFmtId="176" formatCode="\$#,##0.0,_);[Red]&quot;($&quot;#,##0.0,\)"/>
    <numFmt numFmtId="177" formatCode="#,##0.00%;[Red]\(#,##0.00%\);&quot;-&quot;"/>
    <numFmt numFmtId="178" formatCode="#,##0;[Red]\-#,##0;\-"/>
    <numFmt numFmtId="179" formatCode="_-* #,##0\ _€_-;\-* #,##0\ _€_-;_-* &quot;-&quot;??\ _€_-;_-@_-"/>
    <numFmt numFmtId="180" formatCode="#,##0;[Red]\(#,##0\);&quot;-&quot;"/>
    <numFmt numFmtId="181" formatCode="#,##0,_);[Red]\(#,##0,\)"/>
    <numFmt numFmtId="182" formatCode="#,##0.00;[Red]\(#,##0.00\);&quot;-&quot;"/>
    <numFmt numFmtId="183" formatCode="_(* #,##0_);_(* \(#,##0\)"/>
    <numFmt numFmtId="184" formatCode="\ \-\ \ "/>
    <numFmt numFmtId="185" formatCode="mmm\-yyyy"/>
    <numFmt numFmtId="186" formatCode="dd\ mmm\ yy"/>
    <numFmt numFmtId="187" formatCode="#,##0;\(#,##0\)"/>
    <numFmt numFmtId="188" formatCode="#,##0;\-#,##0;\-"/>
    <numFmt numFmtId="189" formatCode="#,##0_ ;[Red]\(#,##0\);\-\ "/>
    <numFmt numFmtId="190" formatCode="#,##0;\(#,##0\);\-"/>
    <numFmt numFmtId="191" formatCode="#,###\ ;[Red]\(#,###\);[Blue]0\ ;[Magenta]&quot;null value !&quot;"/>
    <numFmt numFmtId="192" formatCode="&quot;þ&quot;;&quot;ý&quot;;&quot;¨&quot;"/>
    <numFmt numFmtId="193" formatCode="&quot;þ&quot;;;&quot;o&quot;;"/>
    <numFmt numFmtId="194" formatCode="#,##0.0_);[Red]\(#,##0.0\)"/>
    <numFmt numFmtId="195" formatCode="#,##0.00\ ;[Red]\(#,##0.00\)"/>
    <numFmt numFmtId="196" formatCode="_-* #,##0.00\ _л_в_._-;\-* #,##0.00\ _л_в_._-;_-* &quot;-&quot;??\ _л_в_._-;_-@_-"/>
    <numFmt numFmtId="197" formatCode="_-* #,##0.00\ _F_-;\-* #,##0.00\ _F_-;_-* &quot;-&quot;??\ _F_-;_-@_-"/>
    <numFmt numFmtId="198" formatCode="\$#,##0_);[Red]&quot;($&quot;#,##0\)"/>
    <numFmt numFmtId="199" formatCode="\$#,##0.00_);[Red]&quot;($&quot;#,##0.00\)"/>
    <numFmt numFmtId="200" formatCode="dd\-mmm\-yyyy;;"/>
    <numFmt numFmtId="201" formatCode="0.0;***;;"/>
    <numFmt numFmtId="202" formatCode="#,##0_);\(#,##0\);&quot;- &quot;;&quot;  &quot;@"/>
    <numFmt numFmtId="203" formatCode="_-* #,##0\ _D_M_-;\-* #,##0\ _D_M_-;_-* &quot;-&quot;\ _D_M_-;_-@_-"/>
    <numFmt numFmtId="204" formatCode="_-* #,##0.00\ _D_M_-;\-* #,##0.00\ _D_M_-;_-* &quot;-&quot;??\ _D_M_-;_-@_-"/>
    <numFmt numFmtId="205" formatCode="_-* #,##0.00\ _z_ł_-;\-* #,##0.00\ _z_ł_-;_-* &quot;-&quot;??\ _z_ł_-;_-@_-"/>
    <numFmt numFmtId="206" formatCode="[Green]&quot;é&quot;;[Red]&quot;ê&quot;;&quot;ù&quot;;"/>
    <numFmt numFmtId="207" formatCode="_(&quot;€&quot;* #,##0.00_);_(&quot;€&quot;* \(#,##0.00\);_(&quot;€&quot;* &quot;-&quot;??_);_(@_)"/>
    <numFmt numFmtId="208" formatCode="#,##0.00&quot; € &quot;;\-#,##0.00&quot; € &quot;;&quot; -&quot;#&quot; € &quot;;@\ "/>
    <numFmt numFmtId="209" formatCode="_-* #,##0.00\ [$€]_-;\-* #,##0.00\ [$€]_-;_-* &quot;-&quot;??\ [$€]_-;_-@_-"/>
    <numFmt numFmtId="210" formatCode="_-* #,##0.00\ [$€-1]_-;\-* #,##0.00\ [$€-1]_-;_-* &quot;-&quot;??\ [$€-1]_-"/>
    <numFmt numFmtId="211" formatCode="_-[$€-2]\ * #,##0.00_-;\-[$€-2]\ * #,##0.00_-;_-[$€-2]\ * &quot;-&quot;??_-"/>
    <numFmt numFmtId="212" formatCode="_-[$€-2]\ * #,##0.00_-;\-[$€-2]\ * #,##0.00_-;_-[$€-2]\ * &quot;-&quot;??_-;_-@_-"/>
    <numFmt numFmtId="213" formatCode="_([$€-2]* #,##0.00_);_([$€-2]* \(#,##0.00\);_([$€-2]* &quot;-&quot;??_)"/>
    <numFmt numFmtId="214" formatCode="#,##0.00\ [$€]\ ;\-#,##0.00\ [$€]\ ;&quot; -&quot;#\ [$€]\ ;@\ "/>
    <numFmt numFmtId="215" formatCode="0.0000;[Red]\-0.0000;"/>
    <numFmt numFmtId="216" formatCode="#,##0;\(#,##0\);0"/>
    <numFmt numFmtId="217" formatCode="_(* #,##0.0_%_);_(* \(#,##0.0_%\);_(* &quot; - &quot;_%_);_(@_)"/>
    <numFmt numFmtId="218" formatCode="_(* #,##0.0%_);_(* \(#,##0.0%\);_(* &quot; - &quot;\%_);_(@_)"/>
    <numFmt numFmtId="219" formatCode="_(* #,##0.0_);_(* \(#,##0.0\);_(* &quot; - &quot;_);_(@_)"/>
    <numFmt numFmtId="220" formatCode="_(* #,##0.00_);_(* \(#,##0.00\);_(* &quot; - &quot;_);_(@_)"/>
    <numFmt numFmtId="221" formatCode="_(* #,##0.000_);_(* \(#,##0.000\);_(* &quot; - &quot;_);_(@_)"/>
    <numFmt numFmtId="222" formatCode="#,##0;\(#,##0\);&quot;-&quot;"/>
    <numFmt numFmtId="223" formatCode="_ * #,##0_ ;_ * \-#,##0_ ;_ * &quot;-&quot;_ ;_ @_ "/>
    <numFmt numFmtId="224" formatCode="#,##0.0000_);\(#,##0.0000\);&quot;- &quot;;&quot;  &quot;@"/>
    <numFmt numFmtId="225" formatCode="#,##0.0_ ;[Red]\-#,##0.0\ "/>
    <numFmt numFmtId="226" formatCode="_-* #,##0\ [$F]_-;\-* #,##0\ [$F]_-;_-* &quot;-&quot;\ [$F]_-;_-@_-"/>
    <numFmt numFmtId="227" formatCode="#,##0.0_);\(#,##0.0\)"/>
    <numFmt numFmtId="228" formatCode="[Blue]#,##0\ ;[Red]\(#,##0\)"/>
    <numFmt numFmtId="229" formatCode="#,##0\ ;[Red]\(#,##0\);\-\ "/>
    <numFmt numFmtId="230" formatCode="&quot;Lookup&quot;\ 0"/>
    <numFmt numFmtId="231" formatCode="#,##0_);\(#,##0_)\)"/>
    <numFmt numFmtId="232" formatCode="#,##0.00&quot;$&quot;\ ;\(#,##0.00&quot;$&quot;\)"/>
    <numFmt numFmtId="233" formatCode="_-\ #,##0.0,,\ _€_-;[Red]\-\ #,##0.0,,\ _€_-;_-\ &quot;-&quot;\ _€_-;_-@_-"/>
    <numFmt numFmtId="234" formatCode="_-* #,##0.00\ &quot;F&quot;_-;\-* #,##0.00\ &quot;F&quot;_-;_-* &quot;-&quot;??\ &quot;F&quot;_-;_-@_-"/>
    <numFmt numFmtId="235" formatCode="0.000%;[Red]\-0.000%;"/>
    <numFmt numFmtId="236" formatCode="###0_);\(###0\);&quot;- &quot;;&quot;  &quot;@"/>
    <numFmt numFmtId="237" formatCode="_(* #,##0.0_);_(* \(#,##0.0\);_(* &quot;-&quot;?_);_(@_)"/>
    <numFmt numFmtId="238" formatCode="00\.00\.00\.0\.0000\.0"/>
    <numFmt numFmtId="239" formatCode="0.00%_);[Red]\(0.00%\);&quot;&quot;"/>
    <numFmt numFmtId="240" formatCode="0.000%_);[Red]\(0.000%\);&quot;&quot;"/>
    <numFmt numFmtId="241" formatCode="&quot;Period &quot;0"/>
    <numFmt numFmtId="242" formatCode="_-* #,##0.0\ _F_-;\-* #,##0.0\ _F_-;_-* &quot;-&quot;??\ _F_-;_-@_-"/>
    <numFmt numFmtId="243" formatCode="_-* #,##0\ _F_-;\-* #,##0\ _F_-;_-* &quot;-&quot;??\ _F_-;_-@_-"/>
    <numFmt numFmtId="244" formatCode="#,##0.0&quot;$&quot;\ ;\(#,##0.0&quot;$&quot;\)"/>
    <numFmt numFmtId="245" formatCode="0.00;[Red]\-0.00;"/>
    <numFmt numFmtId="246" formatCode="dd\-mmm\-yy;;"/>
    <numFmt numFmtId="247" formatCode="##0.00"/>
    <numFmt numFmtId="248" formatCode="###,000"/>
    <numFmt numFmtId="249" formatCode="##0.0"/>
    <numFmt numFmtId="250" formatCode="0\.0000\.0"/>
    <numFmt numFmtId="251" formatCode="_-* #,##0&quot; €&quot;_-;\-* #,##0&quot; €&quot;_-;_-* \-??&quot; €&quot;_-;_-@_-"/>
    <numFmt numFmtId="252" formatCode="0;[Red]\-0;;@"/>
    <numFmt numFmtId="253" formatCode="_-* #,##0\ _m_k_-;_-* #,##0\ _m_k\-;_-* &quot;-&quot;\ _m_k_-;_-@_-"/>
    <numFmt numFmtId="254" formatCode="#,##0_);[Red]\(#,##0\);"/>
    <numFmt numFmtId="255" formatCode="_-* #,##0\ &quot;mk&quot;_-;_-* #,##0\ &quot;mk&quot;\-;_-* &quot;-&quot;\ &quot;mk&quot;_-;_-@_-"/>
    <numFmt numFmtId="256" formatCode="_-&quot;€&quot;\ * #,##0.00_-;\-&quot;€&quot;\ * #,##0.00_-;_-&quot;€&quot;\ * &quot;-&quot;??_-;_-@_-"/>
    <numFmt numFmtId="257" formatCode="_-* #,##0\ &quot;DM&quot;_-;\-* #,##0\ &quot;DM&quot;_-;_-* &quot;-&quot;\ &quot;DM&quot;_-;_-@_-"/>
    <numFmt numFmtId="258" formatCode="_-* #,##0.00\ &quot;DM&quot;_-;\-* #,##0.00\ &quot;DM&quot;_-;_-* &quot;-&quot;??\ &quot;DM&quot;_-;_-@_-"/>
    <numFmt numFmtId="259" formatCode="&quot;Year &quot;0"/>
    <numFmt numFmtId="260" formatCode="_(* #,##0.0_);_(* \(#,##0.0\);_(* &quot;-&quot;??_);_(@_)"/>
    <numFmt numFmtId="261" formatCode="_(* #,##0.0000000_);_(* \(#,##0.0000000\);_(* &quot;-&quot;??_);_(@_)"/>
    <numFmt numFmtId="262" formatCode="_-\ #,##0.00_-;\-\ #,##0.00_-;_-\ &quot;-&quot;??_-;_-@_-"/>
    <numFmt numFmtId="263" formatCode="_-\ #,##0.0_-;\-\ #,##0.0_-;_-\ &quot;-&quot;??_-;_-@_-"/>
    <numFmt numFmtId="264" formatCode="_-* #,##0.0_-;\-* #,##0.0_-;_-* &quot;-&quot;??_-;_-@_-"/>
    <numFmt numFmtId="265" formatCode="#,##0.0000000000"/>
    <numFmt numFmtId="266" formatCode="0.0000"/>
    <numFmt numFmtId="267" formatCode="0.00000"/>
    <numFmt numFmtId="268" formatCode="0.000000"/>
    <numFmt numFmtId="269" formatCode="0.00000000"/>
    <numFmt numFmtId="270" formatCode="0.0000000000"/>
    <numFmt numFmtId="271" formatCode="#,##0.0_ ;\-#,##0.0\ "/>
  </numFmts>
  <fonts count="36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Arial"/>
      <family val="2"/>
      <charset val="238"/>
    </font>
    <font>
      <b/>
      <sz val="11"/>
      <name val="Calibri"/>
      <family val="2"/>
      <charset val="238"/>
      <scheme val="minor"/>
    </font>
    <font>
      <sz val="9"/>
      <name val="Calibri"/>
      <family val="2"/>
      <charset val="238"/>
      <scheme val="minor"/>
    </font>
    <font>
      <sz val="11"/>
      <name val="Calibri"/>
      <family val="2"/>
      <charset val="238"/>
      <scheme val="minor"/>
    </font>
    <font>
      <sz val="11"/>
      <color rgb="FF006600"/>
      <name val="Calibri"/>
      <family val="2"/>
      <charset val="238"/>
      <scheme val="minor"/>
    </font>
    <font>
      <sz val="11"/>
      <color rgb="FF808080"/>
      <name val="Calibri"/>
      <family val="2"/>
      <charset val="238"/>
      <scheme val="minor"/>
    </font>
    <font>
      <sz val="11"/>
      <color rgb="FFFF0000"/>
      <name val="Calibri"/>
      <family val="2"/>
      <charset val="238"/>
      <scheme val="minor"/>
    </font>
    <font>
      <sz val="11"/>
      <color indexed="8"/>
      <name val="Calibri"/>
      <family val="2"/>
    </font>
    <font>
      <b/>
      <sz val="9"/>
      <name val="Calibri"/>
      <family val="2"/>
      <charset val="238"/>
      <scheme val="minor"/>
    </font>
    <font>
      <b/>
      <sz val="16"/>
      <name val="Calibri"/>
      <family val="2"/>
      <charset val="238"/>
      <scheme val="minor"/>
    </font>
    <font>
      <sz val="10"/>
      <name val="Arial"/>
      <family val="2"/>
    </font>
    <font>
      <b/>
      <sz val="14"/>
      <name val="Calibri"/>
      <family val="2"/>
      <charset val="238"/>
      <scheme val="minor"/>
    </font>
    <font>
      <i/>
      <sz val="11"/>
      <name val="Calibri"/>
      <family val="2"/>
      <charset val="238"/>
      <scheme val="minor"/>
    </font>
    <font>
      <i/>
      <sz val="9"/>
      <name val="Calibri"/>
      <family val="2"/>
      <charset val="238"/>
      <scheme val="minor"/>
    </font>
    <font>
      <i/>
      <sz val="11"/>
      <color rgb="FFFF0000"/>
      <name val="Calibri"/>
      <family val="2"/>
      <charset val="238"/>
      <scheme val="minor"/>
    </font>
    <font>
      <sz val="14"/>
      <name val="Calibri"/>
      <family val="2"/>
      <charset val="238"/>
      <scheme val="minor"/>
    </font>
    <font>
      <sz val="11"/>
      <color theme="1"/>
      <name val="Calibri"/>
      <family val="2"/>
      <charset val="238"/>
      <scheme val="minor"/>
    </font>
    <font>
      <i/>
      <sz val="11"/>
      <color theme="1"/>
      <name val="Calibri"/>
      <family val="2"/>
      <charset val="238"/>
      <scheme val="minor"/>
    </font>
    <font>
      <sz val="11"/>
      <color indexed="20"/>
      <name val="Calibri"/>
      <family val="2"/>
    </font>
    <font>
      <sz val="11"/>
      <name val="Arial"/>
      <family val="2"/>
    </font>
    <font>
      <b/>
      <sz val="9"/>
      <name val="Calibri"/>
      <family val="2"/>
    </font>
    <font>
      <sz val="9"/>
      <name val="Calibri"/>
      <family val="2"/>
    </font>
    <font>
      <b/>
      <sz val="8.5"/>
      <name val="Calibri"/>
      <family val="2"/>
    </font>
    <font>
      <strike/>
      <sz val="9"/>
      <name val="Calibri"/>
      <family val="2"/>
    </font>
    <font>
      <sz val="8"/>
      <name val="Calibri"/>
      <family val="2"/>
    </font>
    <font>
      <sz val="11"/>
      <name val="Calibri"/>
      <family val="2"/>
    </font>
    <font>
      <b/>
      <sz val="11"/>
      <name val="Calibri"/>
      <family val="2"/>
    </font>
    <font>
      <i/>
      <sz val="9"/>
      <name val="Calibri"/>
      <family val="2"/>
    </font>
    <font>
      <b/>
      <sz val="11"/>
      <color indexed="9"/>
      <name val="Calibri"/>
      <family val="2"/>
    </font>
    <font>
      <b/>
      <sz val="11"/>
      <name val="Arial"/>
      <family val="2"/>
    </font>
    <font>
      <b/>
      <sz val="10"/>
      <name val="Calibri"/>
      <family val="2"/>
    </font>
    <font>
      <b/>
      <sz val="11"/>
      <color indexed="8"/>
      <name val="Calibri"/>
      <family val="2"/>
    </font>
    <font>
      <sz val="8"/>
      <name val="Arial"/>
      <family val="2"/>
    </font>
    <font>
      <sz val="10"/>
      <color indexed="10"/>
      <name val="Arial"/>
      <family val="2"/>
    </font>
    <font>
      <sz val="11"/>
      <name val="Times New Roman"/>
      <family val="1"/>
    </font>
    <font>
      <sz val="10"/>
      <name val="Arial"/>
      <family val="2"/>
      <charset val="204"/>
    </font>
    <font>
      <b/>
      <sz val="10"/>
      <name val="Arial"/>
      <family val="2"/>
    </font>
    <font>
      <i/>
      <sz val="10"/>
      <name val="Arial"/>
      <family val="2"/>
    </font>
    <font>
      <b/>
      <i/>
      <sz val="10"/>
      <name val="Arial"/>
      <family val="2"/>
    </font>
    <font>
      <b/>
      <i/>
      <sz val="9"/>
      <name val="Arial"/>
      <family val="2"/>
    </font>
    <font>
      <b/>
      <sz val="9"/>
      <name val="Arial"/>
      <family val="2"/>
    </font>
    <font>
      <sz val="10"/>
      <name val="Helv"/>
      <family val="2"/>
    </font>
    <font>
      <b/>
      <sz val="8"/>
      <color indexed="9"/>
      <name val="Arial"/>
      <family val="2"/>
    </font>
    <font>
      <i/>
      <sz val="8"/>
      <name val="Arial"/>
      <family val="2"/>
    </font>
    <font>
      <b/>
      <i/>
      <sz val="8"/>
      <color indexed="9"/>
      <name val="Arial"/>
      <family val="2"/>
    </font>
    <font>
      <b/>
      <i/>
      <sz val="10"/>
      <color indexed="32"/>
      <name val="Arial"/>
      <family val="2"/>
    </font>
    <font>
      <sz val="10"/>
      <name val="Book Antiqua"/>
      <family val="1"/>
    </font>
    <font>
      <b/>
      <i/>
      <sz val="10"/>
      <name val="Arial Narrow"/>
      <family val="2"/>
    </font>
    <font>
      <sz val="12"/>
      <name val="Times New Roman"/>
      <family val="1"/>
    </font>
    <font>
      <b/>
      <sz val="15"/>
      <color indexed="56"/>
      <name val="Calibri"/>
      <family val="2"/>
    </font>
    <font>
      <b/>
      <sz val="13"/>
      <color indexed="56"/>
      <name val="Calibri"/>
      <family val="2"/>
    </font>
    <font>
      <sz val="10"/>
      <color theme="1"/>
      <name val="Arial"/>
      <family val="2"/>
    </font>
    <font>
      <sz val="11"/>
      <color indexed="8"/>
      <name val="Calibri"/>
      <family val="2"/>
      <charset val="238"/>
    </font>
    <font>
      <sz val="10"/>
      <color indexed="8"/>
      <name val="Arial"/>
      <family val="2"/>
    </font>
    <font>
      <sz val="11"/>
      <color indexed="8"/>
      <name val="Arial"/>
      <family val="2"/>
    </font>
    <font>
      <sz val="11"/>
      <color indexed="8"/>
      <name val="Calibri"/>
      <family val="2"/>
      <charset val="186"/>
    </font>
    <font>
      <sz val="11"/>
      <color indexed="8"/>
      <name val="Calibri"/>
      <family val="2"/>
      <charset val="204"/>
    </font>
    <font>
      <b/>
      <sz val="11"/>
      <color indexed="56"/>
      <name val="Calibri"/>
      <family val="2"/>
    </font>
    <font>
      <sz val="11"/>
      <color indexed="9"/>
      <name val="Calibri"/>
      <family val="2"/>
    </font>
    <font>
      <sz val="10"/>
      <color theme="0"/>
      <name val="Arial"/>
      <family val="2"/>
    </font>
    <font>
      <sz val="11"/>
      <color indexed="9"/>
      <name val="Calibri"/>
      <family val="2"/>
      <charset val="238"/>
    </font>
    <font>
      <sz val="10"/>
      <color indexed="9"/>
      <name val="Arial"/>
      <family val="2"/>
    </font>
    <font>
      <sz val="11"/>
      <color indexed="9"/>
      <name val="Arial"/>
      <family val="2"/>
    </font>
    <font>
      <sz val="11"/>
      <color indexed="9"/>
      <name val="Calibri"/>
      <family val="2"/>
      <charset val="186"/>
    </font>
    <font>
      <sz val="11"/>
      <color indexed="9"/>
      <name val="Calibri"/>
      <family val="2"/>
      <charset val="204"/>
    </font>
    <font>
      <sz val="12"/>
      <color indexed="9"/>
      <name val="Calibri"/>
      <family val="2"/>
    </font>
    <font>
      <sz val="10"/>
      <name val="Frutiger 55 Roman"/>
    </font>
    <font>
      <sz val="11"/>
      <color indexed="10"/>
      <name val="Calibri"/>
      <family val="2"/>
    </font>
    <font>
      <i/>
      <sz val="11"/>
      <color indexed="23"/>
      <name val="Calibri"/>
      <family val="2"/>
    </font>
    <font>
      <b/>
      <sz val="9"/>
      <name val="Helv"/>
    </font>
    <font>
      <b/>
      <sz val="8"/>
      <name val="Arial"/>
      <family val="2"/>
    </font>
    <font>
      <b/>
      <sz val="11"/>
      <color indexed="52"/>
      <name val="Calibri"/>
      <family val="2"/>
    </font>
    <font>
      <b/>
      <sz val="11"/>
      <color indexed="52"/>
      <name val="Calibri"/>
      <family val="2"/>
      <charset val="186"/>
    </font>
    <font>
      <sz val="10"/>
      <color indexed="12"/>
      <name val="Arial"/>
      <family val="2"/>
    </font>
    <font>
      <sz val="10"/>
      <name val="MS Sans Serif"/>
      <family val="2"/>
    </font>
    <font>
      <sz val="9"/>
      <color indexed="12"/>
      <name val="Arial"/>
      <family val="2"/>
    </font>
    <font>
      <sz val="7"/>
      <name val="Arial"/>
      <family val="2"/>
    </font>
    <font>
      <b/>
      <sz val="11"/>
      <color indexed="63"/>
      <name val="Calibri"/>
      <family val="2"/>
    </font>
    <font>
      <sz val="12"/>
      <color indexed="10"/>
      <name val="Calibri"/>
      <family val="2"/>
    </font>
    <font>
      <sz val="10"/>
      <color rgb="FFFF0000"/>
      <name val="Arial"/>
      <family val="2"/>
    </font>
    <font>
      <sz val="10"/>
      <name val="Times New Roman"/>
      <family val="1"/>
    </font>
    <font>
      <sz val="11"/>
      <color indexed="62"/>
      <name val="Calibri"/>
      <family val="2"/>
      <charset val="238"/>
    </font>
    <font>
      <sz val="12"/>
      <color indexed="17"/>
      <name val="Calibri"/>
      <family val="2"/>
    </font>
    <font>
      <sz val="8"/>
      <name val="Times New Roman"/>
      <family val="1"/>
    </font>
    <font>
      <sz val="11"/>
      <color indexed="17"/>
      <name val="Calibri"/>
      <family val="2"/>
    </font>
    <font>
      <sz val="10"/>
      <name val="ZapfDingbats"/>
      <family val="2"/>
    </font>
    <font>
      <sz val="10"/>
      <color indexed="40"/>
      <name val="Arial"/>
      <family val="2"/>
    </font>
    <font>
      <b/>
      <sz val="11"/>
      <color indexed="52"/>
      <name val="Arial"/>
      <family val="2"/>
    </font>
    <font>
      <b/>
      <sz val="12"/>
      <color indexed="52"/>
      <name val="Calibri"/>
      <family val="2"/>
    </font>
    <font>
      <b/>
      <sz val="10"/>
      <color rgb="FFFA7D00"/>
      <name val="Arial"/>
      <family val="2"/>
    </font>
    <font>
      <sz val="11"/>
      <color indexed="52"/>
      <name val="Calibri"/>
      <family val="2"/>
    </font>
    <font>
      <sz val="11"/>
      <color indexed="52"/>
      <name val="Arial"/>
      <family val="2"/>
    </font>
    <font>
      <b/>
      <sz val="11"/>
      <color indexed="9"/>
      <name val="Arial"/>
      <family val="2"/>
    </font>
    <font>
      <sz val="12"/>
      <color indexed="52"/>
      <name val="Calibri"/>
      <family val="2"/>
    </font>
    <font>
      <sz val="10"/>
      <color rgb="FFFA7D00"/>
      <name val="Arial"/>
      <family val="2"/>
    </font>
    <font>
      <sz val="14"/>
      <name val="Wingdings"/>
      <charset val="2"/>
    </font>
    <font>
      <sz val="22"/>
      <color indexed="12"/>
      <name val="Wingdings"/>
      <charset val="2"/>
    </font>
    <font>
      <sz val="22"/>
      <name val="Wingdings"/>
      <charset val="2"/>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indexed="12"/>
      <name val="Times New Roman"/>
      <family val="1"/>
    </font>
    <font>
      <sz val="10"/>
      <color indexed="11"/>
      <name val="Times New Roman"/>
      <family val="1"/>
    </font>
    <font>
      <sz val="10"/>
      <color indexed="10"/>
      <name val="Times New Roman"/>
      <family val="1"/>
    </font>
    <font>
      <b/>
      <u val="singleAccounting"/>
      <sz val="11"/>
      <name val="Arial"/>
      <family val="2"/>
    </font>
    <font>
      <sz val="8"/>
      <name val="Palatino"/>
      <family val="1"/>
    </font>
    <font>
      <sz val="11"/>
      <name val="Arial"/>
      <family val="2"/>
      <charset val="204"/>
    </font>
    <font>
      <sz val="10"/>
      <name val="Times New Roman"/>
      <family val="1"/>
      <charset val="238"/>
    </font>
    <font>
      <sz val="10"/>
      <name val="Times New Roman"/>
      <family val="1"/>
      <charset val="204"/>
    </font>
    <font>
      <sz val="10"/>
      <color indexed="45"/>
      <name val="Arial"/>
      <family val="2"/>
    </font>
    <font>
      <b/>
      <sz val="8"/>
      <color indexed="10"/>
      <name val="Arial"/>
      <family val="2"/>
    </font>
    <font>
      <b/>
      <sz val="16"/>
      <color indexed="9"/>
      <name val="Arial"/>
      <family val="2"/>
    </font>
    <font>
      <b/>
      <sz val="16"/>
      <name val="Arial"/>
      <family val="2"/>
    </font>
    <font>
      <sz val="10"/>
      <name val="BERNHARD"/>
    </font>
    <font>
      <sz val="11"/>
      <color indexed="62"/>
      <name val="Calibri"/>
      <family val="2"/>
    </font>
    <font>
      <sz val="10"/>
      <color indexed="50"/>
      <name val="Arial"/>
      <family val="2"/>
    </font>
    <font>
      <sz val="11"/>
      <color indexed="8"/>
      <name val="Czcionka tekstu podstawowego"/>
      <family val="2"/>
      <charset val="238"/>
    </font>
    <font>
      <sz val="16"/>
      <name val="Wingdings"/>
      <charset val="2"/>
    </font>
    <font>
      <b/>
      <sz val="11"/>
      <color indexed="9"/>
      <name val="Calibri"/>
      <family val="2"/>
      <charset val="238"/>
    </font>
    <font>
      <b/>
      <sz val="10"/>
      <name val="CG Times (W1)"/>
    </font>
    <font>
      <sz val="12"/>
      <color indexed="62"/>
      <name val="Calibri"/>
      <family val="2"/>
    </font>
    <font>
      <sz val="10"/>
      <color rgb="FF3F3F76"/>
      <name val="Arial"/>
      <family val="2"/>
    </font>
    <font>
      <sz val="8"/>
      <name val="MS Sans Serif"/>
      <family val="2"/>
    </font>
    <font>
      <sz val="12"/>
      <color indexed="8"/>
      <name val="Calibri"/>
      <family val="2"/>
    </font>
    <font>
      <b/>
      <sz val="32"/>
      <name val="Helvetica"/>
      <family val="2"/>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sz val="11"/>
      <color indexed="10"/>
      <name val="Calibri"/>
      <family val="2"/>
      <charset val="238"/>
    </font>
    <font>
      <sz val="10"/>
      <color indexed="24"/>
      <name val="Arial"/>
      <family val="2"/>
    </font>
    <font>
      <sz val="10"/>
      <name val="Helvetica"/>
      <family val="2"/>
    </font>
    <font>
      <sz val="7"/>
      <name val="Palatino"/>
      <family val="1"/>
    </font>
    <font>
      <sz val="9"/>
      <name val="Arial"/>
      <family val="2"/>
    </font>
    <font>
      <b/>
      <sz val="18"/>
      <color indexed="17"/>
      <name val="MS Sans Serif"/>
      <family val="2"/>
    </font>
    <font>
      <sz val="10"/>
      <color indexed="18"/>
      <name val="Arial"/>
      <family val="2"/>
    </font>
    <font>
      <sz val="10"/>
      <color indexed="23"/>
      <name val="Arial"/>
      <family val="2"/>
    </font>
    <font>
      <sz val="11"/>
      <color indexed="20"/>
      <name val="Calibri"/>
      <family val="2"/>
      <charset val="186"/>
    </font>
    <font>
      <sz val="9"/>
      <name val="Futura UBS Bk"/>
      <family val="2"/>
    </font>
    <font>
      <sz val="11"/>
      <color indexed="17"/>
      <name val="Calibri"/>
      <family val="2"/>
      <charset val="186"/>
    </font>
    <font>
      <b/>
      <sz val="12"/>
      <name val="Arial"/>
      <family val="2"/>
    </font>
    <font>
      <b/>
      <sz val="10"/>
      <name val="Tahoma"/>
      <family val="2"/>
    </font>
    <font>
      <b/>
      <u/>
      <sz val="16"/>
      <color indexed="10"/>
      <name val="Palatino"/>
      <family val="1"/>
    </font>
    <font>
      <b/>
      <sz val="15"/>
      <color indexed="62"/>
      <name val="Calibri"/>
      <family val="2"/>
    </font>
    <font>
      <b/>
      <sz val="10"/>
      <color indexed="18"/>
      <name val="Arial"/>
      <family val="2"/>
    </font>
    <font>
      <b/>
      <sz val="13"/>
      <color indexed="62"/>
      <name val="Calibri"/>
      <family val="2"/>
    </font>
    <font>
      <b/>
      <sz val="11"/>
      <color indexed="62"/>
      <name val="Calibri"/>
      <family val="2"/>
    </font>
    <font>
      <i/>
      <sz val="12"/>
      <name val="Arial"/>
      <family val="2"/>
    </font>
    <font>
      <sz val="8"/>
      <color indexed="12"/>
      <name val="Helv"/>
    </font>
    <font>
      <sz val="8"/>
      <color indexed="49"/>
      <name val="Arial"/>
      <family val="2"/>
    </font>
    <font>
      <sz val="11"/>
      <color indexed="52"/>
      <name val="Calibri"/>
      <family val="2"/>
      <charset val="238"/>
    </font>
    <font>
      <sz val="11"/>
      <color indexed="10"/>
      <name val="Calibri"/>
      <family val="2"/>
      <charset val="186"/>
    </font>
    <font>
      <u/>
      <sz val="10"/>
      <color indexed="12"/>
      <name val="MS Sans Serif"/>
      <family val="2"/>
    </font>
    <font>
      <u/>
      <sz val="11"/>
      <color indexed="12"/>
      <name val="Calibri"/>
      <family val="2"/>
    </font>
    <font>
      <u/>
      <sz val="10"/>
      <color indexed="12"/>
      <name val="Arial"/>
      <family val="2"/>
    </font>
    <font>
      <b/>
      <sz val="8"/>
      <color indexed="12"/>
      <name val="Arial"/>
      <family val="2"/>
    </font>
    <font>
      <sz val="11"/>
      <color indexed="62"/>
      <name val="Arial"/>
      <family val="2"/>
    </font>
    <font>
      <b/>
      <sz val="10"/>
      <color indexed="14"/>
      <name val="Times New Roman"/>
      <family val="1"/>
    </font>
    <font>
      <sz val="12"/>
      <color indexed="14"/>
      <name val="Calibri"/>
      <family val="2"/>
    </font>
    <font>
      <sz val="11"/>
      <color indexed="14"/>
      <name val="Calibri"/>
      <family val="2"/>
      <scheme val="minor"/>
    </font>
    <font>
      <sz val="10"/>
      <color rgb="FF9C0006"/>
      <name val="Arial"/>
      <family val="2"/>
    </font>
    <font>
      <sz val="8"/>
      <color indexed="17"/>
      <name val="Arial"/>
      <family val="2"/>
    </font>
    <font>
      <sz val="10"/>
      <name val="Arial CE"/>
      <charset val="238"/>
    </font>
    <font>
      <sz val="11"/>
      <color indexed="17"/>
      <name val="Calibri"/>
      <family val="2"/>
      <charset val="238"/>
    </font>
    <font>
      <b/>
      <sz val="11"/>
      <color indexed="63"/>
      <name val="Calibri"/>
      <family val="2"/>
      <charset val="238"/>
    </font>
    <font>
      <b/>
      <sz val="11"/>
      <color indexed="8"/>
      <name val="Calibri"/>
      <family val="2"/>
      <charset val="186"/>
    </font>
    <font>
      <b/>
      <sz val="11"/>
      <color indexed="9"/>
      <name val="Calibri"/>
      <family val="2"/>
      <charset val="186"/>
    </font>
    <font>
      <sz val="18"/>
      <name val="Times New Roman"/>
      <family val="1"/>
    </font>
    <font>
      <b/>
      <sz val="13"/>
      <name val="Times New Roman"/>
      <family val="1"/>
    </font>
    <font>
      <b/>
      <i/>
      <sz val="12"/>
      <name val="Times New Roman"/>
      <family val="1"/>
    </font>
    <font>
      <i/>
      <sz val="12"/>
      <name val="Times New Roman"/>
      <family val="1"/>
    </font>
    <font>
      <b/>
      <sz val="18"/>
      <name val="Helvetica"/>
      <family val="2"/>
    </font>
    <font>
      <u/>
      <sz val="11"/>
      <color theme="10"/>
      <name val="Calibri"/>
      <family val="2"/>
      <scheme val="minor"/>
    </font>
    <font>
      <sz val="11"/>
      <color indexed="52"/>
      <name val="Calibri"/>
      <family val="2"/>
      <charset val="186"/>
    </font>
    <font>
      <sz val="8"/>
      <color indexed="47"/>
      <name val="Arial"/>
      <family val="2"/>
    </font>
    <font>
      <i/>
      <sz val="11"/>
      <color indexed="23"/>
      <name val="Calibri"/>
      <family val="2"/>
      <charset val="238"/>
    </font>
    <font>
      <b/>
      <sz val="22"/>
      <name val="Arial"/>
      <family val="2"/>
    </font>
    <font>
      <sz val="10"/>
      <name val="Times New Roman"/>
      <family val="1"/>
      <charset val="186"/>
    </font>
    <font>
      <sz val="14"/>
      <name val="Helvetica"/>
      <family val="2"/>
    </font>
    <font>
      <sz val="10"/>
      <name val="Helv"/>
    </font>
    <font>
      <sz val="12"/>
      <name val="CG Times (W1)"/>
    </font>
    <font>
      <sz val="8"/>
      <name val="Helv"/>
    </font>
    <font>
      <b/>
      <sz val="7"/>
      <name val="Arial"/>
      <family val="2"/>
    </font>
    <font>
      <sz val="8"/>
      <color indexed="40"/>
      <name val="Arial"/>
      <family val="2"/>
    </font>
    <font>
      <b/>
      <sz val="10"/>
      <name val="MS Sans Serif"/>
      <family val="2"/>
    </font>
    <font>
      <sz val="8"/>
      <color indexed="10"/>
      <name val="Arial"/>
      <family val="2"/>
    </font>
    <font>
      <b/>
      <sz val="18"/>
      <color indexed="56"/>
      <name val="Cambria"/>
      <family val="2"/>
    </font>
    <font>
      <sz val="11"/>
      <color indexed="60"/>
      <name val="Calibri"/>
      <family val="2"/>
    </font>
    <font>
      <sz val="11"/>
      <color indexed="60"/>
      <name val="Calibri"/>
      <family val="2"/>
      <charset val="186"/>
    </font>
    <font>
      <sz val="11"/>
      <color indexed="60"/>
      <name val="Arial"/>
      <family val="2"/>
    </font>
    <font>
      <sz val="12"/>
      <color indexed="60"/>
      <name val="Calibri"/>
      <family val="2"/>
    </font>
    <font>
      <sz val="10"/>
      <color rgb="FF9C6500"/>
      <name val="Arial"/>
      <family val="2"/>
    </font>
    <font>
      <sz val="10"/>
      <color indexed="8"/>
      <name val="Calibri"/>
      <family val="2"/>
    </font>
    <font>
      <sz val="10"/>
      <color indexed="64"/>
      <name val="Arial"/>
      <family val="2"/>
      <charset val="204"/>
    </font>
    <font>
      <sz val="11"/>
      <color theme="1"/>
      <name val="Calibri"/>
      <family val="2"/>
      <charset val="204"/>
      <scheme val="minor"/>
    </font>
    <font>
      <sz val="10"/>
      <name val="Arial"/>
      <family val="2"/>
      <charset val="238"/>
    </font>
    <font>
      <sz val="11"/>
      <color theme="1"/>
      <name val="Arial"/>
      <family val="2"/>
    </font>
    <font>
      <sz val="11"/>
      <color theme="1"/>
      <name val="Czcionka tekstu podstawowego"/>
      <family val="2"/>
      <charset val="238"/>
    </font>
    <font>
      <sz val="11"/>
      <color indexed="8"/>
      <name val="Czcionka tekstu podstawowego"/>
      <family val="2"/>
    </font>
    <font>
      <sz val="10"/>
      <color indexed="54"/>
      <name val="Arial"/>
      <family val="2"/>
    </font>
    <font>
      <sz val="9"/>
      <color indexed="8"/>
      <name val="Arial"/>
      <family val="2"/>
    </font>
    <font>
      <sz val="8"/>
      <color indexed="12"/>
      <name val="Arial"/>
      <family val="2"/>
    </font>
    <font>
      <b/>
      <sz val="11"/>
      <color indexed="8"/>
      <name val="Calibri"/>
      <family val="2"/>
      <charset val="238"/>
    </font>
    <font>
      <b/>
      <sz val="11"/>
      <color indexed="63"/>
      <name val="Arial"/>
      <family val="2"/>
    </font>
    <font>
      <b/>
      <sz val="26"/>
      <name val="Times New Roman"/>
      <family val="1"/>
    </font>
    <font>
      <b/>
      <sz val="18"/>
      <name val="Times New Roman"/>
      <family val="1"/>
    </font>
    <font>
      <sz val="10"/>
      <color indexed="16"/>
      <name val="Helvetica-Black"/>
      <family val="2"/>
    </font>
    <font>
      <sz val="9"/>
      <color indexed="9"/>
      <name val="Geneva"/>
      <family val="2"/>
    </font>
    <font>
      <sz val="9"/>
      <color indexed="9"/>
      <name val="Geneva"/>
    </font>
    <font>
      <sz val="10"/>
      <name val="Swiss"/>
    </font>
    <font>
      <b/>
      <sz val="15"/>
      <color indexed="56"/>
      <name val="Calibri"/>
      <family val="2"/>
      <charset val="186"/>
    </font>
    <font>
      <b/>
      <sz val="13"/>
      <color indexed="56"/>
      <name val="Calibri"/>
      <family val="2"/>
      <charset val="186"/>
    </font>
    <font>
      <b/>
      <sz val="11"/>
      <color indexed="56"/>
      <name val="Calibri"/>
      <family val="2"/>
      <charset val="186"/>
    </font>
    <font>
      <b/>
      <sz val="18"/>
      <color indexed="56"/>
      <name val="Cambria"/>
      <family val="2"/>
      <charset val="186"/>
    </font>
    <font>
      <b/>
      <sz val="10"/>
      <color indexed="64"/>
      <name val="Arial"/>
      <family val="2"/>
      <charset val="204"/>
    </font>
    <font>
      <sz val="10"/>
      <name val="Arial MT"/>
      <family val="2"/>
    </font>
    <font>
      <b/>
      <sz val="10"/>
      <color indexed="8"/>
      <name val="Arial"/>
      <family val="2"/>
    </font>
    <font>
      <b/>
      <sz val="8"/>
      <name val="Swiss"/>
    </font>
    <font>
      <b/>
      <i/>
      <u/>
      <sz val="10"/>
      <name val="Arial"/>
      <family val="2"/>
    </font>
    <font>
      <sz val="11"/>
      <color indexed="20"/>
      <name val="Calibri"/>
      <family val="2"/>
      <charset val="238"/>
    </font>
    <font>
      <sz val="16"/>
      <name val="Times New Roman"/>
      <family val="1"/>
    </font>
    <font>
      <b/>
      <sz val="18"/>
      <color indexed="62"/>
      <name val="Cambria"/>
      <family val="2"/>
    </font>
    <font>
      <sz val="10"/>
      <color indexed="39"/>
      <name val="Arial"/>
      <family val="2"/>
    </font>
    <font>
      <b/>
      <sz val="12"/>
      <color indexed="8"/>
      <name val="Arial"/>
      <family val="2"/>
    </font>
    <font>
      <b/>
      <sz val="16"/>
      <color indexed="23"/>
      <name val="Arial"/>
      <family val="2"/>
    </font>
    <font>
      <sz val="10"/>
      <color rgb="FF006100"/>
      <name val="Arial"/>
      <family val="2"/>
    </font>
    <font>
      <b/>
      <sz val="13"/>
      <color indexed="9"/>
      <name val="Frutiger 55 Roman"/>
    </font>
    <font>
      <i/>
      <sz val="11"/>
      <color indexed="23"/>
      <name val="Calibri"/>
      <family val="2"/>
      <charset val="186"/>
    </font>
    <font>
      <sz val="11"/>
      <color indexed="60"/>
      <name val="Calibri"/>
      <family val="2"/>
      <charset val="238"/>
    </font>
    <font>
      <sz val="11"/>
      <color indexed="62"/>
      <name val="Calibri"/>
      <family val="2"/>
      <charset val="186"/>
    </font>
    <font>
      <sz val="8"/>
      <name val="Helvetica"/>
      <family val="2"/>
    </font>
    <font>
      <b/>
      <sz val="12"/>
      <color indexed="63"/>
      <name val="Calibri"/>
      <family val="2"/>
    </font>
    <font>
      <b/>
      <sz val="10"/>
      <color rgb="FF3F3F3F"/>
      <name val="Arial"/>
      <family val="2"/>
    </font>
    <font>
      <sz val="12"/>
      <name val="Arial"/>
      <family val="2"/>
    </font>
    <font>
      <b/>
      <u/>
      <sz val="10"/>
      <name val="Helvetica"/>
      <family val="2"/>
    </font>
    <font>
      <b/>
      <u/>
      <sz val="10"/>
      <name val="Helv"/>
    </font>
    <font>
      <b/>
      <u/>
      <sz val="10"/>
      <name val="Helv"/>
      <family val="2"/>
    </font>
    <font>
      <sz val="10"/>
      <name val="Century Gothic"/>
      <family val="2"/>
    </font>
    <font>
      <sz val="10"/>
      <color indexed="19"/>
      <name val="Arial"/>
      <family val="2"/>
    </font>
    <font>
      <b/>
      <sz val="7"/>
      <color indexed="12"/>
      <name val="Arial"/>
      <family val="2"/>
    </font>
    <font>
      <b/>
      <sz val="11"/>
      <color indexed="52"/>
      <name val="Calibri"/>
      <family val="2"/>
      <charset val="238"/>
    </font>
    <font>
      <b/>
      <sz val="9"/>
      <name val="Palatino"/>
      <family val="1"/>
    </font>
    <font>
      <sz val="9"/>
      <color indexed="21"/>
      <name val="Helvetica-Black"/>
      <family val="2"/>
    </font>
    <font>
      <b/>
      <sz val="8.5"/>
      <name val="Arial"/>
      <family val="2"/>
    </font>
    <font>
      <sz val="7"/>
      <name val="Times New Roman"/>
      <family val="1"/>
    </font>
    <font>
      <sz val="11"/>
      <color indexed="10"/>
      <name val="Arial"/>
      <family val="2"/>
    </font>
    <font>
      <i/>
      <sz val="11"/>
      <color indexed="23"/>
      <name val="Arial"/>
      <family val="2"/>
    </font>
    <font>
      <b/>
      <i/>
      <sz val="10"/>
      <color indexed="10"/>
      <name val="Arial"/>
      <family val="2"/>
    </font>
    <font>
      <i/>
      <sz val="12"/>
      <color indexed="23"/>
      <name val="Calibri"/>
      <family val="2"/>
    </font>
    <font>
      <i/>
      <sz val="10"/>
      <color rgb="FF7F7F7F"/>
      <name val="Arial"/>
      <family val="2"/>
    </font>
    <font>
      <sz val="12"/>
      <name val="Arial MT"/>
    </font>
    <font>
      <b/>
      <sz val="16"/>
      <color indexed="24"/>
      <name val="Univers 45 Light"/>
      <family val="2"/>
    </font>
    <font>
      <b/>
      <sz val="14"/>
      <name val="Arial"/>
      <family val="2"/>
    </font>
    <font>
      <b/>
      <sz val="15"/>
      <color indexed="56"/>
      <name val="Arial"/>
      <family val="2"/>
    </font>
    <font>
      <b/>
      <sz val="13"/>
      <color indexed="56"/>
      <name val="Arial"/>
      <family val="2"/>
    </font>
    <font>
      <b/>
      <sz val="11"/>
      <color indexed="56"/>
      <name val="Arial"/>
      <family val="2"/>
    </font>
    <font>
      <b/>
      <sz val="13"/>
      <color theme="3"/>
      <name val="Arial"/>
      <family val="2"/>
    </font>
    <font>
      <b/>
      <sz val="15"/>
      <color theme="3"/>
      <name val="Arial"/>
      <family val="2"/>
    </font>
    <font>
      <b/>
      <sz val="13"/>
      <color indexed="62"/>
      <name val="Calibri"/>
      <family val="2"/>
      <scheme val="minor"/>
    </font>
    <font>
      <b/>
      <sz val="11"/>
      <color theme="3"/>
      <name val="Arial"/>
      <family val="2"/>
    </font>
    <font>
      <b/>
      <sz val="10"/>
      <name val="Helv"/>
    </font>
    <font>
      <b/>
      <sz val="12"/>
      <color indexed="8"/>
      <name val="Calibri"/>
      <family val="2"/>
    </font>
    <font>
      <b/>
      <sz val="10"/>
      <color theme="1"/>
      <name val="Arial"/>
      <family val="2"/>
    </font>
    <font>
      <b/>
      <sz val="11"/>
      <color indexed="8"/>
      <name val="Arial"/>
      <family val="2"/>
    </font>
    <font>
      <b/>
      <sz val="10"/>
      <color indexed="57"/>
      <name val="Arial"/>
      <family val="2"/>
    </font>
    <font>
      <b/>
      <sz val="11"/>
      <color indexed="63"/>
      <name val="Calibri"/>
      <family val="2"/>
      <charset val="186"/>
    </font>
    <font>
      <sz val="11"/>
      <color indexed="20"/>
      <name val="Arial"/>
      <family val="2"/>
    </font>
    <font>
      <sz val="11"/>
      <color indexed="17"/>
      <name val="Arial"/>
      <family val="2"/>
    </font>
    <font>
      <b/>
      <sz val="10"/>
      <color theme="0"/>
      <name val="Arial"/>
      <family val="2"/>
    </font>
    <font>
      <b/>
      <sz val="12"/>
      <color indexed="9"/>
      <name val="Calibri"/>
      <family val="2"/>
    </font>
    <font>
      <b/>
      <sz val="24"/>
      <name val="Helvetica"/>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1"/>
      <color indexed="8"/>
      <name val="Calibri"/>
      <family val="2"/>
      <charset val="204"/>
    </font>
    <font>
      <b/>
      <sz val="11"/>
      <color indexed="9"/>
      <name val="Calibri"/>
      <family val="2"/>
      <charset val="204"/>
    </font>
    <font>
      <b/>
      <sz val="18"/>
      <color indexed="62"/>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58"/>
      <name val="Calibri"/>
      <family val="2"/>
      <charset val="204"/>
    </font>
    <font>
      <sz val="10"/>
      <color theme="1"/>
      <name val="Calibri"/>
      <family val="2"/>
      <scheme val="minor"/>
    </font>
    <font>
      <sz val="10"/>
      <name val="Calibri"/>
      <family val="2"/>
    </font>
    <font>
      <b/>
      <sz val="10"/>
      <name val="Calibri"/>
      <family val="2"/>
      <charset val="238"/>
    </font>
    <font>
      <b/>
      <i/>
      <sz val="8"/>
      <name val="Calibri"/>
      <family val="2"/>
    </font>
    <font>
      <i/>
      <sz val="8"/>
      <name val="Calibri"/>
      <family val="2"/>
    </font>
    <font>
      <sz val="10"/>
      <color rgb="FF0070C0"/>
      <name val="Calibri"/>
      <family val="2"/>
    </font>
    <font>
      <b/>
      <sz val="10"/>
      <color theme="1"/>
      <name val="Calibri"/>
      <family val="2"/>
      <scheme val="minor"/>
    </font>
    <font>
      <i/>
      <sz val="10"/>
      <name val="Calibri"/>
      <family val="2"/>
    </font>
    <font>
      <sz val="10"/>
      <color theme="4"/>
      <name val="Calibri"/>
      <family val="2"/>
    </font>
    <font>
      <b/>
      <sz val="10"/>
      <color theme="4"/>
      <name val="Calibri"/>
      <family val="2"/>
    </font>
    <font>
      <u/>
      <sz val="9"/>
      <name val="Calibri"/>
      <family val="2"/>
    </font>
    <font>
      <sz val="9"/>
      <name val="Calibri"/>
      <family val="2"/>
      <scheme val="minor"/>
    </font>
    <font>
      <sz val="9"/>
      <color theme="4"/>
      <name val="Calibri"/>
      <family val="2"/>
    </font>
    <font>
      <sz val="9"/>
      <color rgb="FF0070C0"/>
      <name val="Calibri"/>
      <family val="2"/>
    </font>
    <font>
      <sz val="9"/>
      <color theme="1"/>
      <name val="Calibri"/>
      <family val="2"/>
      <scheme val="minor"/>
    </font>
    <font>
      <sz val="10"/>
      <name val="Calibri"/>
      <family val="2"/>
      <scheme val="minor"/>
    </font>
    <font>
      <sz val="10"/>
      <name val="Arial"/>
      <family val="2"/>
    </font>
    <font>
      <sz val="9"/>
      <color theme="1"/>
      <name val="Calibri"/>
      <family val="2"/>
    </font>
    <font>
      <sz val="11"/>
      <color indexed="8"/>
      <name val="Calibri"/>
      <family val="2"/>
      <charset val="238"/>
      <scheme val="minor"/>
    </font>
    <font>
      <sz val="9"/>
      <color indexed="8"/>
      <name val="Calibri"/>
      <family val="2"/>
      <charset val="238"/>
      <scheme val="minor"/>
    </font>
    <font>
      <i/>
      <sz val="9"/>
      <color indexed="8"/>
      <name val="Calibri"/>
      <family val="2"/>
      <charset val="238"/>
      <scheme val="minor"/>
    </font>
    <font>
      <sz val="11"/>
      <color rgb="FFEEF7E9"/>
      <name val="Calibri"/>
      <family val="2"/>
      <scheme val="minor"/>
    </font>
    <font>
      <b/>
      <sz val="14"/>
      <name val="Calibri Light"/>
      <family val="2"/>
    </font>
    <font>
      <b/>
      <sz val="12"/>
      <color theme="1"/>
      <name val="Calibri"/>
      <family val="2"/>
    </font>
    <font>
      <b/>
      <vertAlign val="superscript"/>
      <sz val="11"/>
      <name val="Calibri"/>
      <family val="2"/>
    </font>
    <font>
      <b/>
      <i/>
      <sz val="11"/>
      <name val="Arial"/>
      <family val="2"/>
    </font>
    <font>
      <i/>
      <sz val="11"/>
      <color rgb="FFFF0000"/>
      <name val="Calibri"/>
      <family val="2"/>
      <scheme val="minor"/>
    </font>
    <font>
      <sz val="11"/>
      <name val="Calibri"/>
      <family val="2"/>
      <scheme val="minor"/>
    </font>
    <font>
      <b/>
      <sz val="11"/>
      <name val="Calibri"/>
      <family val="2"/>
      <scheme val="minor"/>
    </font>
    <font>
      <vertAlign val="superscript"/>
      <sz val="11"/>
      <name val="Calibri"/>
      <family val="2"/>
      <scheme val="minor"/>
    </font>
    <font>
      <i/>
      <sz val="9"/>
      <name val="Calibri"/>
      <family val="2"/>
      <scheme val="minor"/>
    </font>
    <font>
      <b/>
      <sz val="9"/>
      <name val="Calibri"/>
      <family val="2"/>
      <scheme val="minor"/>
    </font>
    <font>
      <sz val="9"/>
      <color rgb="FF0070C0"/>
      <name val="Calibri"/>
      <family val="2"/>
      <scheme val="minor"/>
    </font>
    <font>
      <b/>
      <sz val="10"/>
      <name val="Calibri"/>
      <family val="2"/>
      <scheme val="minor"/>
    </font>
    <font>
      <sz val="9"/>
      <color rgb="FFFF0000"/>
      <name val="Calibri"/>
      <family val="2"/>
    </font>
    <font>
      <b/>
      <sz val="9"/>
      <color rgb="FF000000"/>
      <name val="Calibri"/>
      <family val="2"/>
    </font>
    <font>
      <sz val="9"/>
      <color rgb="FF000000"/>
      <name val="Calibri"/>
      <family val="2"/>
    </font>
    <font>
      <sz val="11"/>
      <color rgb="FF000000"/>
      <name val="Calibri"/>
      <family val="2"/>
      <scheme val="minor"/>
    </font>
    <font>
      <b/>
      <sz val="8.5"/>
      <color rgb="FF000000"/>
      <name val="Calibri"/>
      <family val="2"/>
    </font>
    <font>
      <sz val="8.5"/>
      <color rgb="FF000000"/>
      <name val="Calibri"/>
      <family val="2"/>
    </font>
    <font>
      <strike/>
      <sz val="9"/>
      <color rgb="FF000000"/>
      <name val="Calibri"/>
      <family val="2"/>
    </font>
    <font>
      <sz val="9"/>
      <color rgb="FF4F81BD"/>
      <name val="Calibri"/>
      <family val="2"/>
    </font>
    <font>
      <b/>
      <sz val="9"/>
      <color rgb="FF4F81BD"/>
      <name val="Calibri"/>
      <family val="2"/>
    </font>
    <font>
      <i/>
      <sz val="9"/>
      <color rgb="FF000000"/>
      <name val="Calibri"/>
      <family val="2"/>
    </font>
    <font>
      <b/>
      <sz val="10"/>
      <color rgb="FF000000"/>
      <name val="Calibri"/>
      <family val="2"/>
    </font>
    <font>
      <sz val="10"/>
      <color rgb="FF000000"/>
      <name val="Calibri"/>
      <family val="2"/>
    </font>
    <font>
      <sz val="10"/>
      <color rgb="FF000000"/>
      <name val="Calibri"/>
      <family val="2"/>
      <scheme val="minor"/>
    </font>
    <font>
      <sz val="10"/>
      <color rgb="FF000000"/>
      <name val="Arial"/>
      <family val="2"/>
    </font>
    <font>
      <sz val="10"/>
      <color rgb="FF4F81BD"/>
      <name val="Calibri"/>
      <family val="2"/>
    </font>
    <font>
      <b/>
      <sz val="10"/>
      <color rgb="FF4F81BD"/>
      <name val="Calibri"/>
      <family val="2"/>
    </font>
    <font>
      <sz val="11"/>
      <color rgb="FF000000"/>
      <name val="Calibri"/>
      <family val="2"/>
    </font>
    <font>
      <sz val="11"/>
      <color rgb="FF000000"/>
      <name val="Arial"/>
      <family val="2"/>
    </font>
    <font>
      <u/>
      <sz val="9"/>
      <color rgb="FF000000"/>
      <name val="Calibri"/>
      <family val="2"/>
    </font>
    <font>
      <sz val="9"/>
      <color rgb="FF000000"/>
      <name val="Calibri"/>
      <family val="2"/>
      <scheme val="minor"/>
    </font>
    <font>
      <b/>
      <sz val="9"/>
      <color rgb="FF000000"/>
      <name val="Calibri"/>
      <family val="2"/>
      <scheme val="minor"/>
    </font>
  </fonts>
  <fills count="1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theme="0" tint="-0.34998626667073579"/>
        <bgColor indexed="64"/>
      </patternFill>
    </fill>
    <fill>
      <patternFill patternType="solid">
        <fgColor rgb="FF99FF99"/>
        <bgColor indexed="64"/>
      </patternFill>
    </fill>
    <fill>
      <patternFill patternType="solid">
        <fgColor indexed="65"/>
        <bgColor indexed="64"/>
      </patternFill>
    </fill>
    <fill>
      <patternFill patternType="solid">
        <fgColor rgb="FFFFFF99"/>
        <bgColor indexed="64"/>
      </patternFill>
    </fill>
    <fill>
      <patternFill patternType="solid">
        <fgColor rgb="FFFF9999"/>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indexed="42"/>
        <bgColor indexed="64"/>
      </patternFill>
    </fill>
    <fill>
      <patternFill patternType="solid">
        <fgColor theme="3" tint="0.79998168889431442"/>
        <bgColor indexed="64"/>
      </patternFill>
    </fill>
    <fill>
      <patternFill patternType="solid">
        <fgColor rgb="FFFFFFCC"/>
        <bgColor indexed="64"/>
      </patternFill>
    </fill>
    <fill>
      <patternFill patternType="gray0625">
        <fgColor indexed="9"/>
        <bgColor indexed="47"/>
      </patternFill>
    </fill>
    <fill>
      <patternFill patternType="solid">
        <fgColor theme="9" tint="0.79998168889431442"/>
        <bgColor indexed="64"/>
      </patternFill>
    </fill>
    <fill>
      <patternFill patternType="solid">
        <fgColor theme="0" tint="-0.249977111117893"/>
        <bgColor indexed="64"/>
      </patternFill>
    </fill>
    <fill>
      <patternFill patternType="solid">
        <fgColor indexed="45"/>
      </patternFill>
    </fill>
    <fill>
      <patternFill patternType="solid">
        <fgColor indexed="26"/>
        <bgColor indexed="64"/>
      </patternFill>
    </fill>
    <fill>
      <patternFill patternType="solid">
        <fgColor theme="6" tint="0.79998168889431442"/>
        <bgColor indexed="64"/>
      </patternFill>
    </fill>
    <fill>
      <patternFill patternType="solid">
        <fgColor indexed="22"/>
        <bgColor indexed="64"/>
      </patternFill>
    </fill>
    <fill>
      <patternFill patternType="solid">
        <fgColor theme="0" tint="-4.9989318521683403E-2"/>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1"/>
      </patternFill>
    </fill>
    <fill>
      <patternFill patternType="solid">
        <fgColor indexed="1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14"/>
      </patternFill>
    </fill>
    <fill>
      <patternFill patternType="solid">
        <fgColor indexed="27"/>
        <bgColor indexed="41"/>
      </patternFill>
    </fill>
    <fill>
      <patternFill patternType="solid">
        <fgColor indexed="31"/>
        <bgColor indexed="22"/>
      </patternFill>
    </fill>
    <fill>
      <patternFill patternType="solid">
        <fgColor indexed="44"/>
        <bgColor indexed="31"/>
      </patternFill>
    </fill>
    <fill>
      <patternFill patternType="solid">
        <fgColor indexed="62"/>
      </patternFill>
    </fill>
    <fill>
      <patternFill patternType="solid">
        <fgColor indexed="26"/>
        <bgColor indexed="9"/>
      </patternFill>
    </fill>
    <fill>
      <patternFill patternType="solid">
        <fgColor indexed="22"/>
        <bgColor indexed="31"/>
      </patternFill>
    </fill>
    <fill>
      <patternFill patternType="solid">
        <fgColor indexed="55"/>
        <bgColor indexed="23"/>
      </patternFill>
    </fill>
    <fill>
      <patternFill patternType="solid">
        <fgColor indexed="10"/>
      </patternFill>
    </fill>
    <fill>
      <patternFill patternType="solid">
        <fgColor indexed="42"/>
        <bgColor indexed="27"/>
      </patternFill>
    </fill>
    <fill>
      <patternFill patternType="solid">
        <fgColor indexed="57"/>
      </patternFill>
    </fill>
    <fill>
      <patternFill patternType="solid">
        <fgColor indexed="54"/>
      </patternFill>
    </fill>
    <fill>
      <patternFill patternType="solid">
        <fgColor indexed="47"/>
        <bgColor indexed="22"/>
      </patternFill>
    </fill>
    <fill>
      <patternFill patternType="solid">
        <fgColor indexed="53"/>
      </patternFill>
    </fill>
    <fill>
      <patternFill patternType="gray125">
        <fgColor indexed="11"/>
        <bgColor indexed="9"/>
      </patternFill>
    </fill>
    <fill>
      <patternFill patternType="solid">
        <fgColor indexed="43"/>
        <bgColor indexed="64"/>
      </patternFill>
    </fill>
    <fill>
      <patternFill patternType="solid">
        <fgColor indexed="13"/>
        <bgColor indexed="34"/>
      </patternFill>
    </fill>
    <fill>
      <patternFill patternType="solid">
        <fgColor indexed="43"/>
        <bgColor indexed="26"/>
      </patternFill>
    </fill>
    <fill>
      <patternFill patternType="solid">
        <fgColor indexed="62"/>
        <bgColor indexed="64"/>
      </patternFill>
    </fill>
    <fill>
      <patternFill patternType="solid">
        <fgColor indexed="27"/>
        <bgColor indexed="64"/>
      </patternFill>
    </fill>
    <fill>
      <patternFill patternType="solid">
        <fgColor indexed="28"/>
        <bgColor indexed="64"/>
      </patternFill>
    </fill>
    <fill>
      <patternFill patternType="solid">
        <fgColor indexed="22"/>
        <bgColor indexed="22"/>
      </patternFill>
    </fill>
    <fill>
      <patternFill patternType="solid">
        <fgColor indexed="31"/>
        <bgColor indexed="64"/>
      </patternFill>
    </fill>
    <fill>
      <patternFill patternType="gray0625">
        <fgColor indexed="13"/>
      </patternFill>
    </fill>
    <fill>
      <patternFill patternType="solid">
        <fgColor indexed="45"/>
        <bgColor indexed="29"/>
      </patternFill>
    </fill>
    <fill>
      <patternFill patternType="solid">
        <fgColor indexed="29"/>
        <bgColor indexed="64"/>
      </patternFill>
    </fill>
    <fill>
      <patternFill patternType="solid">
        <fgColor indexed="34"/>
        <bgColor indexed="64"/>
      </patternFill>
    </fill>
    <fill>
      <patternFill patternType="solid">
        <fgColor indexed="14"/>
        <bgColor indexed="64"/>
      </patternFill>
    </fill>
    <fill>
      <patternFill patternType="solid">
        <fgColor indexed="24"/>
        <bgColor indexed="46"/>
      </patternFill>
    </fill>
    <fill>
      <patternFill patternType="solid">
        <fgColor indexed="29"/>
        <bgColor indexed="45"/>
      </patternFill>
    </fill>
    <fill>
      <patternFill patternType="solid">
        <fgColor indexed="51"/>
        <bgColor indexed="13"/>
      </patternFill>
    </fill>
    <fill>
      <patternFill patternType="solid">
        <fgColor indexed="51"/>
        <bgColor indexed="64"/>
      </patternFill>
    </fill>
    <fill>
      <patternFill patternType="solid">
        <fgColor indexed="49"/>
        <bgColor indexed="64"/>
      </patternFill>
    </fill>
    <fill>
      <patternFill patternType="gray125">
        <fgColor indexed="15"/>
      </patternFill>
    </fill>
    <fill>
      <patternFill patternType="gray0625">
        <fgColor indexed="23"/>
        <bgColor indexed="9"/>
      </patternFill>
    </fill>
    <fill>
      <patternFill patternType="solid">
        <fgColor indexed="40"/>
        <bgColor indexed="64"/>
      </patternFill>
    </fill>
    <fill>
      <patternFill patternType="solid">
        <fgColor indexed="44"/>
        <bgColor indexed="64"/>
      </patternFill>
    </fill>
    <fill>
      <patternFill patternType="solid">
        <fgColor indexed="30"/>
        <bgColor indexed="64"/>
      </patternFill>
    </fill>
    <fill>
      <patternFill patternType="solid">
        <fgColor indexed="9"/>
        <bgColor indexed="26"/>
      </patternFill>
    </fill>
    <fill>
      <patternFill patternType="mediumGray">
        <fgColor indexed="11"/>
      </patternFill>
    </fill>
    <fill>
      <patternFill patternType="mediumGray">
        <fgColor indexed="22"/>
      </patternFill>
    </fill>
    <fill>
      <patternFill patternType="solid">
        <fgColor indexed="45"/>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2"/>
        <bgColor indexed="64"/>
      </patternFill>
    </fill>
    <fill>
      <patternFill patternType="solid">
        <fgColor indexed="63"/>
        <bgColor indexed="64"/>
      </patternFill>
    </fill>
    <fill>
      <patternFill patternType="solid">
        <fgColor indexed="61"/>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5"/>
        <bgColor indexed="64"/>
      </patternFill>
    </fill>
    <fill>
      <patternFill patternType="solid">
        <fgColor indexed="47"/>
        <bgColor indexed="64"/>
      </patternFill>
    </fill>
    <fill>
      <patternFill patternType="darkUp">
        <fgColor indexed="8"/>
        <bgColor indexed="13"/>
      </patternFill>
    </fill>
    <fill>
      <patternFill patternType="solid">
        <fgColor indexed="49"/>
        <bgColor indexed="40"/>
      </patternFill>
    </fill>
    <fill>
      <patternFill patternType="solid">
        <fgColor indexed="17"/>
      </patternFill>
    </fill>
    <fill>
      <patternFill patternType="solid">
        <fgColor indexed="9"/>
        <bgColor indexed="64"/>
      </patternFill>
    </fill>
    <fill>
      <patternFill patternType="darkUp">
        <fgColor indexed="55"/>
        <bgColor indexed="22"/>
      </patternFill>
    </fill>
    <fill>
      <patternFill patternType="gray0625">
        <fgColor indexed="9"/>
        <bgColor theme="0"/>
      </patternFill>
    </fill>
    <fill>
      <patternFill patternType="solid">
        <fgColor rgb="FFD9D9D9"/>
        <bgColor indexed="64"/>
      </patternFill>
    </fill>
  </fills>
  <borders count="1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auto="1"/>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auto="1"/>
      </right>
      <top style="thin">
        <color indexed="64"/>
      </top>
      <bottom/>
      <diagonal/>
    </border>
    <border>
      <left/>
      <right style="hair">
        <color indexed="64"/>
      </right>
      <top style="thin">
        <color indexed="64"/>
      </top>
      <bottom/>
      <diagonal/>
    </border>
    <border>
      <left/>
      <right style="hair">
        <color indexed="64"/>
      </right>
      <top/>
      <bottom/>
      <diagonal/>
    </border>
    <border>
      <left style="hair">
        <color indexed="64"/>
      </left>
      <right/>
      <top/>
      <bottom/>
      <diagonal/>
    </border>
    <border>
      <left/>
      <right/>
      <top style="thin">
        <color indexed="64"/>
      </top>
      <bottom/>
      <diagonal/>
    </border>
    <border>
      <left/>
      <right/>
      <top/>
      <bottom style="hair">
        <color indexed="22"/>
      </bottom>
      <diagonal/>
    </border>
    <border>
      <left/>
      <right style="thin">
        <color indexed="23"/>
      </right>
      <top style="medium">
        <color indexed="23"/>
      </top>
      <bottom style="medium">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bottom style="thin">
        <color indexed="44"/>
      </bottom>
      <diagonal/>
    </border>
    <border>
      <left style="dashed">
        <color indexed="63"/>
      </left>
      <right style="dashed">
        <color indexed="63"/>
      </right>
      <top style="dashed">
        <color indexed="63"/>
      </top>
      <bottom style="dashed">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right/>
      <top/>
      <bottom style="dotted">
        <color indexed="64"/>
      </bottom>
      <diagonal/>
    </border>
    <border>
      <left style="thin">
        <color auto="1"/>
      </left>
      <right style="thin">
        <color auto="1"/>
      </right>
      <top style="medium">
        <color indexed="64"/>
      </top>
      <bottom style="medium">
        <color indexed="64"/>
      </bottom>
      <diagonal/>
    </border>
    <border>
      <left style="dotted">
        <color indexed="28"/>
      </left>
      <right style="dotted">
        <color indexed="28"/>
      </right>
      <top style="dotted">
        <color indexed="28"/>
      </top>
      <bottom style="dotted">
        <color indexed="28"/>
      </bottom>
      <diagonal/>
    </border>
    <border>
      <left style="hair">
        <color auto="1"/>
      </left>
      <right style="hair">
        <color auto="1"/>
      </right>
      <top style="dashed">
        <color auto="1"/>
      </top>
      <bottom style="dotted">
        <color auto="1"/>
      </bottom>
      <diagonal/>
    </border>
    <border>
      <left style="thick">
        <color auto="1"/>
      </left>
      <right style="thick">
        <color auto="1"/>
      </right>
      <top/>
      <bottom style="thick">
        <color auto="1"/>
      </bottom>
      <diagonal/>
    </border>
    <border>
      <left style="dashed">
        <color indexed="55"/>
      </left>
      <right style="dashed">
        <color indexed="55"/>
      </right>
      <top style="dashed">
        <color indexed="55"/>
      </top>
      <bottom style="dashed">
        <color indexed="55"/>
      </bottom>
      <diagonal/>
    </border>
    <border>
      <left/>
      <right/>
      <top/>
      <bottom style="thick">
        <color indexed="49"/>
      </bottom>
      <diagonal/>
    </border>
    <border>
      <left style="double">
        <color indexed="64"/>
      </left>
      <right/>
      <top/>
      <bottom style="double">
        <color indexed="64"/>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right/>
      <top style="hair">
        <color indexed="64"/>
      </top>
      <bottom/>
      <diagonal/>
    </border>
    <border>
      <left style="medium">
        <color auto="1"/>
      </left>
      <right/>
      <top style="medium">
        <color auto="1"/>
      </top>
      <bottom/>
      <diagonal/>
    </border>
    <border>
      <left style="double">
        <color indexed="64"/>
      </left>
      <right/>
      <top style="double">
        <color indexed="64"/>
      </top>
      <bottom/>
      <diagonal/>
    </border>
    <border>
      <left style="dotted">
        <color indexed="10"/>
      </left>
      <right style="dotted">
        <color indexed="10"/>
      </right>
      <top style="dotted">
        <color indexed="10"/>
      </top>
      <bottom style="dotted">
        <color indexed="1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style="thick">
        <color indexed="64"/>
      </top>
      <bottom style="hair">
        <color indexed="64"/>
      </bottom>
      <diagonal/>
    </border>
    <border>
      <left style="medium">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4"/>
      </top>
      <bottom style="thin">
        <color indexed="63"/>
      </bottom>
      <diagonal/>
    </border>
    <border>
      <left/>
      <right/>
      <top style="thin">
        <color indexed="8"/>
      </top>
      <bottom/>
      <diagonal/>
    </border>
    <border>
      <left/>
      <right style="thin">
        <color indexed="64"/>
      </right>
      <top style="thin">
        <color indexed="8"/>
      </top>
      <bottom/>
      <diagonal/>
    </border>
    <border>
      <left/>
      <right/>
      <top/>
      <bottom style="thick">
        <color indexed="48"/>
      </bottom>
      <diagonal/>
    </border>
    <border>
      <left/>
      <right style="thin">
        <color indexed="64"/>
      </right>
      <top/>
      <bottom style="thick">
        <color indexed="48"/>
      </bottom>
      <diagonal/>
    </border>
    <border>
      <left/>
      <right/>
      <top style="thick">
        <color indexed="48"/>
      </top>
      <bottom/>
      <diagonal/>
    </border>
    <border>
      <left/>
      <right style="thin">
        <color indexed="64"/>
      </right>
      <top style="thick">
        <color indexed="48"/>
      </top>
      <bottom/>
      <diagonal/>
    </border>
    <border>
      <left/>
      <right style="medium">
        <color indexed="64"/>
      </right>
      <top/>
      <bottom style="medium">
        <color indexed="64"/>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bottom style="medium">
        <color indexed="49"/>
      </bottom>
      <diagonal/>
    </border>
    <border>
      <left/>
      <right/>
      <top style="hair">
        <color auto="1"/>
      </top>
      <bottom style="hair">
        <color auto="1"/>
      </bottom>
      <diagonal/>
    </border>
    <border>
      <left/>
      <right/>
      <top style="thin">
        <color indexed="19"/>
      </top>
      <bottom style="double">
        <color indexed="19"/>
      </bottom>
      <diagonal/>
    </border>
    <border>
      <left/>
      <right/>
      <top style="thin">
        <color indexed="49"/>
      </top>
      <bottom style="double">
        <color indexed="49"/>
      </bottom>
      <diagonal/>
    </border>
    <border>
      <left/>
      <right/>
      <top style="thin">
        <color indexed="64"/>
      </top>
      <bottom style="double">
        <color indexed="64"/>
      </bottom>
      <diagonal/>
    </border>
    <border>
      <left style="hair">
        <color indexed="64"/>
      </left>
      <right/>
      <top style="hair">
        <color indexed="64"/>
      </top>
      <bottom/>
      <diagonal/>
    </border>
    <border>
      <left/>
      <right/>
      <top/>
      <bottom style="thick">
        <color indexed="17"/>
      </bottom>
      <diagonal/>
    </border>
    <border>
      <left/>
      <right/>
      <top/>
      <bottom style="thick">
        <color indexed="11"/>
      </bottom>
      <diagonal/>
    </border>
    <border>
      <left/>
      <right/>
      <top/>
      <bottom style="medium">
        <color indexed="11"/>
      </bottom>
      <diagonal/>
    </border>
    <border>
      <left/>
      <right/>
      <top style="thin">
        <color indexed="17"/>
      </top>
      <bottom style="double">
        <color indexed="17"/>
      </bottom>
      <diagonal/>
    </border>
    <border>
      <left style="thin">
        <color indexed="55"/>
      </left>
      <right style="thin">
        <color indexed="55"/>
      </right>
      <top style="thin">
        <color indexed="55"/>
      </top>
      <bottom style="thin">
        <color indexed="55"/>
      </bottom>
      <diagonal/>
    </border>
    <border>
      <left style="hair">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thin">
        <color indexed="4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rgb="FF808080"/>
      </left>
      <right/>
      <top style="thin">
        <color rgb="FF808080"/>
      </top>
      <bottom/>
      <diagonal/>
    </border>
    <border>
      <left style="thin">
        <color rgb="FF808080"/>
      </left>
      <right style="thin">
        <color rgb="FF808080"/>
      </right>
      <top style="thin">
        <color rgb="FF808080"/>
      </top>
      <bottom style="thin">
        <color rgb="FF808080"/>
      </bottom>
      <diagonal/>
    </border>
    <border>
      <left/>
      <right/>
      <top style="thin">
        <color rgb="FF808080"/>
      </top>
      <bottom/>
      <diagonal/>
    </border>
    <border>
      <left style="thin">
        <color rgb="FF808080"/>
      </left>
      <right/>
      <top/>
      <bottom/>
      <diagonal/>
    </border>
    <border>
      <left style="thin">
        <color rgb="FF808080"/>
      </left>
      <right style="thin">
        <color rgb="FF808080"/>
      </right>
      <top style="thin">
        <color rgb="FF808080"/>
      </top>
      <bottom/>
      <diagonal/>
    </border>
    <border>
      <left style="thin">
        <color rgb="FF808080"/>
      </left>
      <right style="thin">
        <color rgb="FF808080"/>
      </right>
      <top/>
      <bottom style="thin">
        <color rgb="FF808080"/>
      </bottom>
      <diagonal/>
    </border>
    <border>
      <left style="thin">
        <color theme="3" tint="0.59996337778862885"/>
      </left>
      <right style="thin">
        <color rgb="FF808080"/>
      </right>
      <top style="thin">
        <color theme="3" tint="0.59996337778862885"/>
      </top>
      <bottom style="thin">
        <color theme="3" tint="0.59996337778862885"/>
      </bottom>
      <diagonal/>
    </border>
    <border>
      <left style="thin">
        <color theme="3" tint="0.59996337778862885"/>
      </left>
      <right style="thin">
        <color rgb="FF808080"/>
      </right>
      <top style="thin">
        <color theme="3" tint="0.59996337778862885"/>
      </top>
      <bottom/>
      <diagonal/>
    </border>
    <border>
      <left style="thin">
        <color rgb="FF808080"/>
      </left>
      <right/>
      <top style="thin">
        <color rgb="FF808080"/>
      </top>
      <bottom style="thin">
        <color rgb="FF808080"/>
      </bottom>
      <diagonal/>
    </border>
    <border>
      <left style="thin">
        <color rgb="FF808080"/>
      </left>
      <right style="thin">
        <color rgb="FF808080"/>
      </right>
      <top style="thin">
        <color indexed="64"/>
      </top>
      <bottom style="thin">
        <color rgb="FF808080"/>
      </bottom>
      <diagonal/>
    </border>
    <border>
      <left style="thin">
        <color rgb="FF808080"/>
      </left>
      <right style="thin">
        <color indexed="64"/>
      </right>
      <top style="thin">
        <color indexed="64"/>
      </top>
      <bottom/>
      <diagonal/>
    </border>
    <border>
      <left style="thin">
        <color indexed="64"/>
      </left>
      <right/>
      <top/>
      <bottom style="thin">
        <color rgb="FF808080"/>
      </bottom>
      <diagonal/>
    </border>
    <border>
      <left style="thin">
        <color rgb="FF808080"/>
      </left>
      <right style="thin">
        <color indexed="64"/>
      </right>
      <top/>
      <bottom style="thin">
        <color rgb="FF808080"/>
      </bottom>
      <diagonal/>
    </border>
    <border>
      <left style="thin">
        <color indexed="64"/>
      </left>
      <right style="thin">
        <color rgb="FF808080"/>
      </right>
      <top style="thin">
        <color rgb="FF808080"/>
      </top>
      <bottom style="thin">
        <color rgb="FF808080"/>
      </bottom>
      <diagonal/>
    </border>
    <border>
      <left style="thin">
        <color theme="3" tint="0.59996337778862885"/>
      </left>
      <right style="thin">
        <color indexed="64"/>
      </right>
      <top style="thin">
        <color theme="3" tint="0.59996337778862885"/>
      </top>
      <bottom style="thin">
        <color theme="3" tint="0.59996337778862885"/>
      </bottom>
      <diagonal/>
    </border>
    <border>
      <left style="thin">
        <color indexed="64"/>
      </left>
      <right/>
      <top style="thin">
        <color rgb="FF808080"/>
      </top>
      <bottom/>
      <diagonal/>
    </border>
    <border>
      <left style="thin">
        <color indexed="64"/>
      </left>
      <right style="thin">
        <color rgb="FF808080"/>
      </right>
      <top style="thin">
        <color rgb="FF808080"/>
      </top>
      <bottom style="thin">
        <color indexed="64"/>
      </bottom>
      <diagonal/>
    </border>
    <border>
      <left style="thin">
        <color theme="3" tint="0.59996337778862885"/>
      </left>
      <right style="thin">
        <color theme="3" tint="0.59996337778862885"/>
      </right>
      <top style="thin">
        <color theme="3" tint="0.59996337778862885"/>
      </top>
      <bottom style="thin">
        <color indexed="64"/>
      </bottom>
      <diagonal/>
    </border>
    <border>
      <left style="thin">
        <color theme="3" tint="0.59996337778862885"/>
      </left>
      <right style="thin">
        <color indexed="64"/>
      </right>
      <top style="thin">
        <color theme="3" tint="0.59996337778862885"/>
      </top>
      <bottom style="thin">
        <color indexed="64"/>
      </bottom>
      <diagonal/>
    </border>
    <border>
      <left style="thin">
        <color indexed="64"/>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right/>
      <top style="thin">
        <color indexed="64"/>
      </top>
      <bottom/>
      <diagonal/>
    </border>
    <border>
      <left/>
      <right style="thin">
        <color indexed="23"/>
      </right>
      <top style="medium">
        <color indexed="23"/>
      </top>
      <bottom style="medium">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4"/>
      </left>
      <right style="thin">
        <color indexed="54"/>
      </right>
      <top style="thin">
        <color indexed="54"/>
      </top>
      <bottom style="thin">
        <color indexed="5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8"/>
      </top>
      <bottom/>
      <diagonal/>
    </border>
    <border>
      <left/>
      <right style="thin">
        <color indexed="64"/>
      </right>
      <top style="thin">
        <color indexed="8"/>
      </top>
      <bottom/>
      <diagonal/>
    </border>
    <border>
      <left/>
      <right/>
      <top style="thin">
        <color indexed="19"/>
      </top>
      <bottom/>
      <diagonal/>
    </border>
    <border>
      <left/>
      <right/>
      <top style="thin">
        <color indexed="19"/>
      </top>
      <bottom style="double">
        <color indexed="19"/>
      </bottom>
      <diagonal/>
    </border>
    <border>
      <left/>
      <right/>
      <top style="thin">
        <color indexed="49"/>
      </top>
      <bottom style="double">
        <color indexed="49"/>
      </bottom>
      <diagonal/>
    </border>
    <border>
      <left/>
      <right/>
      <top style="thin">
        <color indexed="17"/>
      </top>
      <bottom style="double">
        <color indexed="17"/>
      </bottom>
      <diagonal/>
    </border>
    <border>
      <left style="thin">
        <color indexed="55"/>
      </left>
      <right style="thin">
        <color indexed="55"/>
      </right>
      <top style="thin">
        <color indexed="55"/>
      </top>
      <bottom style="thin">
        <color indexed="55"/>
      </bottom>
      <diagonal/>
    </border>
    <border>
      <left/>
      <right/>
      <top/>
      <bottom style="thin">
        <color indexed="44"/>
      </bottom>
      <diagonal/>
    </border>
    <border>
      <left style="medium">
        <color auto="1"/>
      </left>
      <right/>
      <top style="medium">
        <color auto="1"/>
      </top>
      <bottom/>
      <diagonal/>
    </border>
    <border>
      <left style="medium">
        <color auto="1"/>
      </left>
      <right/>
      <top style="medium">
        <color auto="1"/>
      </top>
      <bottom style="thin">
        <color auto="1"/>
      </bottom>
      <diagonal/>
    </border>
    <border>
      <left/>
      <right/>
      <top/>
      <bottom style="thin">
        <color indexed="64"/>
      </bottom>
      <diagonal/>
    </border>
    <border>
      <left/>
      <right style="thin">
        <color indexed="64"/>
      </right>
      <top/>
      <bottom style="thin">
        <color indexed="64"/>
      </bottom>
      <diagonal/>
    </border>
    <border>
      <left/>
      <right style="thin">
        <color indexed="23"/>
      </right>
      <top style="medium">
        <color indexed="23"/>
      </top>
      <bottom style="medium">
        <color indexed="23"/>
      </bottom>
      <diagonal/>
    </border>
  </borders>
  <cellStyleXfs count="25424">
    <xf numFmtId="0" fontId="0" fillId="0" borderId="0"/>
    <xf numFmtId="9" fontId="1" fillId="0" borderId="0" applyFont="0" applyFill="0" applyBorder="0" applyAlignment="0" applyProtection="0"/>
    <xf numFmtId="0" fontId="18" fillId="0" borderId="0"/>
    <xf numFmtId="0" fontId="25" fillId="0" borderId="0"/>
    <xf numFmtId="0" fontId="28" fillId="0" borderId="0"/>
    <xf numFmtId="0" fontId="8" fillId="4" borderId="0" applyNumberFormat="0" applyBorder="0" applyAlignment="0" applyProtection="0"/>
    <xf numFmtId="0" fontId="36" fillId="48" borderId="0" applyNumberFormat="0" applyBorder="0" applyAlignment="0" applyProtection="0"/>
    <xf numFmtId="9" fontId="37" fillId="0" borderId="0" applyFont="0" applyFill="0" applyBorder="0" applyAlignment="0" applyProtection="0"/>
    <xf numFmtId="166" fontId="1" fillId="0" borderId="0" applyFont="0" applyFill="0" applyBorder="0" applyAlignment="0" applyProtection="0"/>
    <xf numFmtId="0" fontId="37" fillId="0" borderId="0"/>
    <xf numFmtId="9" fontId="25" fillId="0" borderId="0" applyFont="0" applyFill="0" applyBorder="0" applyAlignment="0" applyProtection="0"/>
    <xf numFmtId="9" fontId="37" fillId="0" borderId="0" applyFont="0" applyFill="0" applyBorder="0" applyAlignment="0" applyProtection="0"/>
    <xf numFmtId="0" fontId="28" fillId="0" borderId="0"/>
    <xf numFmtId="0" fontId="37" fillId="0" borderId="0"/>
    <xf numFmtId="166" fontId="1" fillId="0" borderId="0" applyFont="0" applyFill="0" applyBorder="0" applyAlignment="0" applyProtection="0"/>
    <xf numFmtId="9" fontId="37" fillId="0" borderId="0" applyFont="0" applyFill="0" applyBorder="0" applyAlignment="0" applyProtection="0"/>
    <xf numFmtId="0" fontId="37" fillId="0" borderId="0"/>
    <xf numFmtId="0" fontId="17" fillId="9" borderId="0" applyNumberFormat="0" applyBorder="0" applyAlignment="0" applyProtection="0"/>
    <xf numFmtId="9" fontId="37" fillId="0" borderId="0" applyFont="0" applyFill="0" applyBorder="0" applyAlignment="0" applyProtection="0"/>
    <xf numFmtId="0" fontId="51" fillId="0" borderId="0" applyNumberFormat="0" applyFont="0" applyBorder="0" applyAlignment="0" applyProtection="0">
      <alignment horizontal="center" vertical="center" wrapText="1"/>
      <protection locked="0"/>
    </xf>
    <xf numFmtId="176" fontId="28" fillId="0" borderId="0" applyFill="0" applyBorder="0" applyAlignment="0" applyProtection="0"/>
    <xf numFmtId="0" fontId="28" fillId="0" borderId="0"/>
    <xf numFmtId="177" fontId="52" fillId="53" borderId="0" applyBorder="0">
      <alignment horizontal="center"/>
      <protection locked="0"/>
    </xf>
    <xf numFmtId="177" fontId="52" fillId="0" borderId="0" applyFill="0" applyBorder="0">
      <alignment horizontal="center"/>
    </xf>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50" fillId="0" borderId="0" applyNumberFormat="0" applyFill="0" applyBorder="0" applyProtection="0"/>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4" fillId="51" borderId="0"/>
    <xf numFmtId="0" fontId="28" fillId="51" borderId="0"/>
    <xf numFmtId="0" fontId="28" fillId="51" borderId="0"/>
    <xf numFmtId="0" fontId="54" fillId="51" borderId="0"/>
    <xf numFmtId="0" fontId="28" fillId="51" borderId="0"/>
    <xf numFmtId="0" fontId="54" fillId="51" borderId="0"/>
    <xf numFmtId="0" fontId="28" fillId="51" borderId="0"/>
    <xf numFmtId="0" fontId="54" fillId="51" borderId="0"/>
    <xf numFmtId="0" fontId="54" fillId="51" borderId="0"/>
    <xf numFmtId="0" fontId="28" fillId="51" borderId="0"/>
    <xf numFmtId="0" fontId="28" fillId="51" borderId="0"/>
    <xf numFmtId="0" fontId="54" fillId="51" borderId="0"/>
    <xf numFmtId="0" fontId="28" fillId="51" borderId="0"/>
    <xf numFmtId="0" fontId="28" fillId="51" borderId="0"/>
    <xf numFmtId="0" fontId="28" fillId="51" borderId="0"/>
    <xf numFmtId="0" fontId="28" fillId="51" borderId="0"/>
    <xf numFmtId="0" fontId="55" fillId="51" borderId="0"/>
    <xf numFmtId="0" fontId="28" fillId="51" borderId="0"/>
    <xf numFmtId="0" fontId="28" fillId="51" borderId="0"/>
    <xf numFmtId="0" fontId="55" fillId="51" borderId="0"/>
    <xf numFmtId="0" fontId="28" fillId="51" borderId="0"/>
    <xf numFmtId="0" fontId="55" fillId="51" borderId="0"/>
    <xf numFmtId="0" fontId="28" fillId="51" borderId="0"/>
    <xf numFmtId="0" fontId="55" fillId="51" borderId="0"/>
    <xf numFmtId="0" fontId="55" fillId="51" borderId="0"/>
    <xf numFmtId="0" fontId="28" fillId="51" borderId="0"/>
    <xf numFmtId="0" fontId="28" fillId="51" borderId="0"/>
    <xf numFmtId="0" fontId="55"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28" fillId="51" borderId="0"/>
    <xf numFmtId="0" fontId="28" fillId="51" borderId="0"/>
    <xf numFmtId="0" fontId="56"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56"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56" fillId="51" borderId="0"/>
    <xf numFmtId="0" fontId="56" fillId="51" borderId="0"/>
    <xf numFmtId="0" fontId="56" fillId="51" borderId="0"/>
    <xf numFmtId="0" fontId="56"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6" fillId="51" borderId="0"/>
    <xf numFmtId="0" fontId="56" fillId="51" borderId="0"/>
    <xf numFmtId="0" fontId="56"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7" fillId="51" borderId="0"/>
    <xf numFmtId="0" fontId="28" fillId="51" borderId="0"/>
    <xf numFmtId="0" fontId="28" fillId="51" borderId="0"/>
    <xf numFmtId="0" fontId="57" fillId="51" borderId="0"/>
    <xf numFmtId="0" fontId="28" fillId="51" borderId="0"/>
    <xf numFmtId="0" fontId="57" fillId="51" borderId="0"/>
    <xf numFmtId="0" fontId="28" fillId="51" borderId="0"/>
    <xf numFmtId="0" fontId="57" fillId="51" borderId="0"/>
    <xf numFmtId="0" fontId="57" fillId="51" borderId="0"/>
    <xf numFmtId="0" fontId="28" fillId="51" borderId="0"/>
    <xf numFmtId="0" fontId="28" fillId="51" borderId="0"/>
    <xf numFmtId="0" fontId="57" fillId="51" borderId="0"/>
    <xf numFmtId="0" fontId="28" fillId="51" borderId="0"/>
    <xf numFmtId="0" fontId="28" fillId="51" borderId="0"/>
    <xf numFmtId="0" fontId="28" fillId="51" borderId="0"/>
    <xf numFmtId="0" fontId="28" fillId="51" borderId="0"/>
    <xf numFmtId="0" fontId="58" fillId="51" borderId="0"/>
    <xf numFmtId="0" fontId="28" fillId="51" borderId="0"/>
    <xf numFmtId="0" fontId="28" fillId="51" borderId="0"/>
    <xf numFmtId="0" fontId="58" fillId="51" borderId="0"/>
    <xf numFmtId="0" fontId="28" fillId="51" borderId="0"/>
    <xf numFmtId="0" fontId="58" fillId="51" borderId="0"/>
    <xf numFmtId="0" fontId="28" fillId="51" borderId="0"/>
    <xf numFmtId="0" fontId="58" fillId="51" borderId="0"/>
    <xf numFmtId="0" fontId="58" fillId="51" borderId="0"/>
    <xf numFmtId="0" fontId="28" fillId="51" borderId="0"/>
    <xf numFmtId="0" fontId="28" fillId="51" borderId="0"/>
    <xf numFmtId="0" fontId="58" fillId="51" borderId="0"/>
    <xf numFmtId="0" fontId="28" fillId="51" borderId="0"/>
    <xf numFmtId="0" fontId="28" fillId="51" borderId="0"/>
    <xf numFmtId="0" fontId="28" fillId="51" borderId="0"/>
    <xf numFmtId="0" fontId="28" fillId="51" borderId="0"/>
    <xf numFmtId="0" fontId="50" fillId="51" borderId="0"/>
    <xf numFmtId="0" fontId="28" fillId="51" borderId="0"/>
    <xf numFmtId="0" fontId="28" fillId="51" borderId="0"/>
    <xf numFmtId="0" fontId="50" fillId="51" borderId="0"/>
    <xf numFmtId="0" fontId="28" fillId="51" borderId="0"/>
    <xf numFmtId="0" fontId="50" fillId="51" borderId="0"/>
    <xf numFmtId="0" fontId="28" fillId="51" borderId="0"/>
    <xf numFmtId="0" fontId="50" fillId="51" borderId="0"/>
    <xf numFmtId="0" fontId="50" fillId="51" borderId="0"/>
    <xf numFmtId="0" fontId="28" fillId="51" borderId="0"/>
    <xf numFmtId="0" fontId="28" fillId="51" borderId="0"/>
    <xf numFmtId="0" fontId="50" fillId="51" borderId="0"/>
    <xf numFmtId="0" fontId="28" fillId="51" borderId="0"/>
    <xf numFmtId="0" fontId="28" fillId="51"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178" fontId="28" fillId="49" borderId="0"/>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0"/>
    <xf numFmtId="178" fontId="28" fillId="49" borderId="0"/>
    <xf numFmtId="178" fontId="28" fillId="49" borderId="0"/>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0"/>
    <xf numFmtId="178" fontId="28" fillId="49" borderId="0"/>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0"/>
    <xf numFmtId="178" fontId="28" fillId="49" borderId="0"/>
    <xf numFmtId="178" fontId="28" fillId="49" borderId="0"/>
    <xf numFmtId="178" fontId="28" fillId="49" borderId="0"/>
    <xf numFmtId="178" fontId="28" fillId="49" borderId="41"/>
    <xf numFmtId="178" fontId="28" fillId="49" borderId="0"/>
    <xf numFmtId="178" fontId="28" fillId="49" borderId="41"/>
    <xf numFmtId="178" fontId="28" fillId="49" borderId="41"/>
    <xf numFmtId="178" fontId="28" fillId="49" borderId="0"/>
    <xf numFmtId="178" fontId="28" fillId="49" borderId="41"/>
    <xf numFmtId="178" fontId="28" fillId="49" borderId="0"/>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0"/>
    <xf numFmtId="178" fontId="28" fillId="49" borderId="0"/>
    <xf numFmtId="178" fontId="28" fillId="49" borderId="0"/>
    <xf numFmtId="178" fontId="28" fillId="49" borderId="41"/>
    <xf numFmtId="178" fontId="28" fillId="49" borderId="0"/>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178" fontId="28" fillId="49" borderId="41"/>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50" fillId="0" borderId="0" applyNumberFormat="0" applyFill="0" applyBorder="0" applyProtection="0"/>
    <xf numFmtId="0" fontId="28" fillId="49" borderId="0"/>
    <xf numFmtId="0" fontId="28" fillId="49" borderId="0"/>
    <xf numFmtId="0" fontId="55" fillId="49" borderId="0"/>
    <xf numFmtId="0" fontId="28" fillId="49" borderId="0"/>
    <xf numFmtId="0" fontId="28" fillId="49" borderId="0"/>
    <xf numFmtId="0" fontId="55" fillId="49" borderId="0"/>
    <xf numFmtId="0" fontId="28" fillId="49" borderId="0"/>
    <xf numFmtId="0" fontId="55" fillId="49" borderId="0"/>
    <xf numFmtId="0" fontId="28" fillId="49" borderId="0"/>
    <xf numFmtId="0" fontId="55" fillId="49" borderId="0"/>
    <xf numFmtId="0" fontId="55" fillId="49" borderId="0"/>
    <xf numFmtId="0" fontId="28" fillId="49" borderId="0"/>
    <xf numFmtId="0" fontId="28" fillId="49" borderId="0"/>
    <xf numFmtId="0" fontId="55" fillId="49" borderId="0"/>
    <xf numFmtId="0" fontId="28" fillId="49" borderId="0"/>
    <xf numFmtId="0" fontId="28" fillId="49" borderId="0"/>
    <xf numFmtId="0" fontId="59" fillId="0" borderId="0"/>
    <xf numFmtId="0" fontId="28" fillId="0" borderId="0"/>
    <xf numFmtId="0" fontId="59" fillId="0" borderId="0"/>
    <xf numFmtId="0" fontId="28" fillId="0" borderId="0"/>
    <xf numFmtId="0" fontId="28" fillId="0" borderId="0"/>
    <xf numFmtId="0" fontId="28" fillId="0" borderId="0"/>
    <xf numFmtId="0" fontId="53" fillId="0" borderId="0"/>
    <xf numFmtId="0" fontId="59" fillId="0" borderId="0"/>
    <xf numFmtId="0" fontId="28" fillId="0" borderId="0"/>
    <xf numFmtId="0" fontId="59" fillId="0" borderId="0"/>
    <xf numFmtId="0" fontId="28" fillId="0" borderId="0"/>
    <xf numFmtId="0" fontId="59" fillId="0" borderId="0" applyNumberFormat="0" applyFont="0" applyBorder="0" applyAlignment="0"/>
    <xf numFmtId="0" fontId="28" fillId="0" borderId="0" applyNumberFormat="0" applyBorder="0" applyAlignment="0"/>
    <xf numFmtId="0" fontId="59" fillId="0" borderId="0" applyNumberFormat="0" applyFont="0" applyBorder="0" applyAlignment="0"/>
    <xf numFmtId="0" fontId="28" fillId="0" borderId="0" applyNumberFormat="0" applyBorder="0" applyAlignment="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0" fillId="54" borderId="14">
      <alignment horizontal="center"/>
    </xf>
    <xf numFmtId="0" fontId="60" fillId="54" borderId="14">
      <alignment horizontal="center"/>
    </xf>
    <xf numFmtId="0" fontId="60" fillId="54" borderId="14">
      <alignment horizontal="center"/>
    </xf>
    <xf numFmtId="0" fontId="60" fillId="54" borderId="14">
      <alignment horizontal="center"/>
    </xf>
    <xf numFmtId="0" fontId="60" fillId="54" borderId="14">
      <alignment horizontal="center"/>
    </xf>
    <xf numFmtId="0" fontId="60" fillId="54" borderId="14">
      <alignment horizontal="center"/>
    </xf>
    <xf numFmtId="4" fontId="50" fillId="0" borderId="14"/>
    <xf numFmtId="4" fontId="50" fillId="0" borderId="14"/>
    <xf numFmtId="4" fontId="50" fillId="0" borderId="14"/>
    <xf numFmtId="4" fontId="50" fillId="0" borderId="14"/>
    <xf numFmtId="4" fontId="50" fillId="0" borderId="14"/>
    <xf numFmtId="4" fontId="50" fillId="0" borderId="14"/>
    <xf numFmtId="0" fontId="61" fillId="0" borderId="14">
      <alignment horizontal="center"/>
    </xf>
    <xf numFmtId="0" fontId="61" fillId="0" borderId="14">
      <alignment horizontal="center"/>
    </xf>
    <xf numFmtId="0" fontId="61" fillId="0" borderId="14">
      <alignment horizontal="center"/>
    </xf>
    <xf numFmtId="0" fontId="61" fillId="0" borderId="14">
      <alignment horizontal="center"/>
    </xf>
    <xf numFmtId="0" fontId="61" fillId="0" borderId="14">
      <alignment horizontal="center"/>
    </xf>
    <xf numFmtId="0" fontId="61" fillId="0" borderId="14">
      <alignment horizontal="center"/>
    </xf>
    <xf numFmtId="0" fontId="62" fillId="55" borderId="14">
      <alignment horizontal="center"/>
    </xf>
    <xf numFmtId="0" fontId="62" fillId="55" borderId="14">
      <alignment horizontal="center"/>
    </xf>
    <xf numFmtId="0" fontId="62" fillId="55" borderId="14">
      <alignment horizontal="center"/>
    </xf>
    <xf numFmtId="0" fontId="62" fillId="55" borderId="14">
      <alignment horizontal="center"/>
    </xf>
    <xf numFmtId="0" fontId="62" fillId="55" borderId="14">
      <alignment horizontal="center"/>
    </xf>
    <xf numFmtId="0" fontId="62" fillId="55" borderId="14">
      <alignment horizontal="center"/>
    </xf>
    <xf numFmtId="0" fontId="60" fillId="54" borderId="14"/>
    <xf numFmtId="0" fontId="60" fillId="54" borderId="14"/>
    <xf numFmtId="0" fontId="60" fillId="54" borderId="14"/>
    <xf numFmtId="0" fontId="60" fillId="54" borderId="14"/>
    <xf numFmtId="0" fontId="60" fillId="54" borderId="14"/>
    <xf numFmtId="0" fontId="60" fillId="54" borderId="14"/>
    <xf numFmtId="0" fontId="63" fillId="0"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4" fillId="51" borderId="0"/>
    <xf numFmtId="0" fontId="28" fillId="51" borderId="0"/>
    <xf numFmtId="0" fontId="28" fillId="51" borderId="0"/>
    <xf numFmtId="0" fontId="54" fillId="51" borderId="0"/>
    <xf numFmtId="0" fontId="28" fillId="51" borderId="0"/>
    <xf numFmtId="0" fontId="54" fillId="51" borderId="0"/>
    <xf numFmtId="0" fontId="28" fillId="51" borderId="0"/>
    <xf numFmtId="0" fontId="54" fillId="51" borderId="0"/>
    <xf numFmtId="0" fontId="54" fillId="51" borderId="0"/>
    <xf numFmtId="0" fontId="28" fillId="51" borderId="0"/>
    <xf numFmtId="0" fontId="28" fillId="51" borderId="0"/>
    <xf numFmtId="0" fontId="54" fillId="51" borderId="0"/>
    <xf numFmtId="0" fontId="28" fillId="51" borderId="0"/>
    <xf numFmtId="0" fontId="28" fillId="51" borderId="0"/>
    <xf numFmtId="0" fontId="28" fillId="51" borderId="0"/>
    <xf numFmtId="0" fontId="28" fillId="51" borderId="0"/>
    <xf numFmtId="0" fontId="55" fillId="51" borderId="0"/>
    <xf numFmtId="0" fontId="28" fillId="51" borderId="0"/>
    <xf numFmtId="0" fontId="28" fillId="51" borderId="0"/>
    <xf numFmtId="0" fontId="55" fillId="51" borderId="0"/>
    <xf numFmtId="0" fontId="28" fillId="51" borderId="0"/>
    <xf numFmtId="0" fontId="55" fillId="51" borderId="0"/>
    <xf numFmtId="0" fontId="28" fillId="51" borderId="0"/>
    <xf numFmtId="0" fontId="55" fillId="51" borderId="0"/>
    <xf numFmtId="0" fontId="55" fillId="51" borderId="0"/>
    <xf numFmtId="0" fontId="28" fillId="51" borderId="0"/>
    <xf numFmtId="0" fontId="28" fillId="51" borderId="0"/>
    <xf numFmtId="0" fontId="55" fillId="51" borderId="0"/>
    <xf numFmtId="0" fontId="28" fillId="51" borderId="0"/>
    <xf numFmtId="0" fontId="28" fillId="51" borderId="0"/>
    <xf numFmtId="0" fontId="28" fillId="51" borderId="0"/>
    <xf numFmtId="0" fontId="28" fillId="51" borderId="0"/>
    <xf numFmtId="0" fontId="28" fillId="51" borderId="0"/>
    <xf numFmtId="0" fontId="28" fillId="51" borderId="0"/>
    <xf numFmtId="0" fontId="57" fillId="51" borderId="0"/>
    <xf numFmtId="0" fontId="28" fillId="51" borderId="0"/>
    <xf numFmtId="0" fontId="28" fillId="51" borderId="0"/>
    <xf numFmtId="0" fontId="57" fillId="51" borderId="0"/>
    <xf numFmtId="0" fontId="28" fillId="51" borderId="0"/>
    <xf numFmtId="0" fontId="57" fillId="51" borderId="0"/>
    <xf numFmtId="0" fontId="28" fillId="51" borderId="0"/>
    <xf numFmtId="0" fontId="57" fillId="51" borderId="0"/>
    <xf numFmtId="0" fontId="57" fillId="51" borderId="0"/>
    <xf numFmtId="0" fontId="28" fillId="51" borderId="0"/>
    <xf numFmtId="0" fontId="28" fillId="51" borderId="0"/>
    <xf numFmtId="0" fontId="57" fillId="51" borderId="0"/>
    <xf numFmtId="0" fontId="28" fillId="51" borderId="0"/>
    <xf numFmtId="0" fontId="28" fillId="51" borderId="0"/>
    <xf numFmtId="0" fontId="28" fillId="51" borderId="0"/>
    <xf numFmtId="0" fontId="28" fillId="51" borderId="0"/>
    <xf numFmtId="0" fontId="58" fillId="51" borderId="0"/>
    <xf numFmtId="0" fontId="28" fillId="51" borderId="0"/>
    <xf numFmtId="0" fontId="28" fillId="51" borderId="0"/>
    <xf numFmtId="0" fontId="58" fillId="51" borderId="0"/>
    <xf numFmtId="0" fontId="28" fillId="51" borderId="0"/>
    <xf numFmtId="0" fontId="58" fillId="51" borderId="0"/>
    <xf numFmtId="0" fontId="28" fillId="51" borderId="0"/>
    <xf numFmtId="0" fontId="58" fillId="51" borderId="0"/>
    <xf numFmtId="0" fontId="58" fillId="51" borderId="0"/>
    <xf numFmtId="0" fontId="28" fillId="51" borderId="0"/>
    <xf numFmtId="0" fontId="28" fillId="51" borderId="0"/>
    <xf numFmtId="0" fontId="58" fillId="51" borderId="0"/>
    <xf numFmtId="0" fontId="28" fillId="51" borderId="0"/>
    <xf numFmtId="0" fontId="28" fillId="51" borderId="0"/>
    <xf numFmtId="0" fontId="28" fillId="51" borderId="0"/>
    <xf numFmtId="0" fontId="28" fillId="51" borderId="0"/>
    <xf numFmtId="0" fontId="50" fillId="51" borderId="0"/>
    <xf numFmtId="0" fontId="28" fillId="51" borderId="0"/>
    <xf numFmtId="0" fontId="28" fillId="51" borderId="0"/>
    <xf numFmtId="0" fontId="50" fillId="51" borderId="0"/>
    <xf numFmtId="0" fontId="28" fillId="51" borderId="0"/>
    <xf numFmtId="0" fontId="50" fillId="51" borderId="0"/>
    <xf numFmtId="0" fontId="28" fillId="51" borderId="0"/>
    <xf numFmtId="0" fontId="50" fillId="51" borderId="0"/>
    <xf numFmtId="0" fontId="50" fillId="51" borderId="0"/>
    <xf numFmtId="0" fontId="28" fillId="51" borderId="0"/>
    <xf numFmtId="0" fontId="28" fillId="51" borderId="0"/>
    <xf numFmtId="0" fontId="50" fillId="51" borderId="0"/>
    <xf numFmtId="0" fontId="28" fillId="51" borderId="0"/>
    <xf numFmtId="0" fontId="28" fillId="51" borderId="0"/>
    <xf numFmtId="0" fontId="28" fillId="0" borderId="0"/>
    <xf numFmtId="0" fontId="28" fillId="0" borderId="0"/>
    <xf numFmtId="0" fontId="53"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50" fillId="0" borderId="0" applyNumberFormat="0" applyFill="0" applyBorder="0" applyProtection="0"/>
    <xf numFmtId="0" fontId="50" fillId="0" borderId="0" applyNumberFormat="0" applyFill="0" applyBorder="0" applyProtection="0"/>
    <xf numFmtId="0" fontId="50"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9"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59"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9" fontId="65" fillId="51" borderId="42" applyNumberFormat="0" applyFont="0" applyFill="0" applyBorder="0" applyAlignment="0" applyProtection="0">
      <alignment horizontal="center" vertical="center" wrapText="1"/>
      <protection locked="0"/>
    </xf>
    <xf numFmtId="179" fontId="65" fillId="51" borderId="42" applyNumberFormat="0" applyFont="0" applyFill="0" applyBorder="0" applyAlignment="0" applyProtection="0">
      <alignment horizontal="center" vertical="center" wrapText="1"/>
      <protection locked="0"/>
    </xf>
    <xf numFmtId="179" fontId="65" fillId="51" borderId="42" applyNumberFormat="0" applyFont="0" applyFill="0" applyBorder="0" applyAlignment="0" applyProtection="0">
      <alignment horizontal="center" vertical="center" wrapText="1"/>
      <protection locked="0"/>
    </xf>
    <xf numFmtId="179" fontId="65" fillId="51" borderId="42" applyNumberFormat="0" applyFont="0" applyFill="0" applyBorder="0" applyAlignment="0" applyProtection="0">
      <alignment horizontal="center" vertical="center" wrapText="1"/>
      <protection locked="0"/>
    </xf>
    <xf numFmtId="179" fontId="65" fillId="51" borderId="42" applyNumberFormat="0" applyFont="0" applyFill="0" applyBorder="0" applyAlignment="0" applyProtection="0">
      <alignment horizontal="center" vertical="center" wrapText="1"/>
      <protection locked="0"/>
    </xf>
    <xf numFmtId="179" fontId="65" fillId="51" borderId="42" applyNumberFormat="0" applyFont="0" applyFill="0" applyBorder="0" applyAlignment="0" applyProtection="0">
      <alignment horizontal="center" vertical="center" wrapText="1"/>
      <protection locked="0"/>
    </xf>
    <xf numFmtId="179" fontId="65" fillId="51" borderId="42" applyNumberFormat="0" applyFont="0" applyFill="0" applyBorder="0" applyAlignment="0" applyProtection="0">
      <alignment horizontal="center" vertical="center" wrapText="1"/>
      <protection locked="0"/>
    </xf>
    <xf numFmtId="179" fontId="65" fillId="51" borderId="42" applyNumberFormat="0" applyFont="0" applyFill="0" applyBorder="0" applyAlignment="0" applyProtection="0">
      <alignment horizontal="center" vertical="center" wrapText="1"/>
      <protection locked="0"/>
    </xf>
    <xf numFmtId="0" fontId="28" fillId="0" borderId="0" applyNumberFormat="0" applyFill="0" applyBorder="0" applyAlignment="0" applyProtection="0"/>
    <xf numFmtId="0" fontId="66" fillId="0" borderId="0"/>
    <xf numFmtId="0" fontId="66" fillId="0" borderId="0"/>
    <xf numFmtId="180" fontId="52" fillId="53" borderId="0" applyBorder="0">
      <alignment horizontal="center"/>
      <protection locked="0"/>
    </xf>
    <xf numFmtId="180" fontId="52" fillId="0" borderId="0" applyFill="0" applyBorder="0">
      <alignment horizontal="center"/>
    </xf>
    <xf numFmtId="0" fontId="67" fillId="0" borderId="43" applyNumberFormat="0" applyFill="0" applyAlignment="0" applyProtection="0"/>
    <xf numFmtId="172" fontId="28" fillId="0" borderId="0">
      <protection locked="0"/>
    </xf>
    <xf numFmtId="181" fontId="28" fillId="0" borderId="0" applyFill="0" applyBorder="0" applyAlignment="0" applyProtection="0"/>
    <xf numFmtId="0" fontId="68" fillId="0" borderId="44" applyNumberFormat="0" applyFill="0" applyAlignment="0" applyProtection="0"/>
    <xf numFmtId="182" fontId="52" fillId="53" borderId="0" applyBorder="0">
      <alignment horizontal="center"/>
      <protection locked="0"/>
    </xf>
    <xf numFmtId="182" fontId="52" fillId="0" borderId="0" applyFill="0" applyBorder="0">
      <alignment horizontal="center"/>
    </xf>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69" fillId="10" borderId="0" applyNumberFormat="0" applyBorder="0" applyAlignment="0" applyProtection="0"/>
    <xf numFmtId="0" fontId="1" fillId="10" borderId="0" applyNumberFormat="0" applyBorder="0" applyAlignment="0" applyProtection="0"/>
    <xf numFmtId="0" fontId="1" fillId="61" borderId="0" applyNumberFormat="0" applyBorder="0" applyAlignment="0" applyProtection="0"/>
    <xf numFmtId="0" fontId="25" fillId="56" borderId="0" applyNumberFormat="0" applyBorder="0" applyAlignment="0" applyProtection="0"/>
    <xf numFmtId="0" fontId="1" fillId="10"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69" fillId="14" borderId="0" applyNumberFormat="0" applyBorder="0" applyAlignment="0" applyProtection="0"/>
    <xf numFmtId="0" fontId="1" fillId="14" borderId="0" applyNumberFormat="0" applyBorder="0" applyAlignment="0" applyProtection="0"/>
    <xf numFmtId="0" fontId="1" fillId="60" borderId="0" applyNumberFormat="0" applyBorder="0" applyAlignment="0" applyProtection="0"/>
    <xf numFmtId="0" fontId="25" fillId="48" borderId="0" applyNumberFormat="0" applyBorder="0" applyAlignment="0" applyProtection="0"/>
    <xf numFmtId="0" fontId="1" fillId="14"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69" fillId="18" borderId="0" applyNumberFormat="0" applyBorder="0" applyAlignment="0" applyProtection="0"/>
    <xf numFmtId="0" fontId="1" fillId="18" borderId="0" applyNumberFormat="0" applyBorder="0" applyAlignment="0" applyProtection="0"/>
    <xf numFmtId="0" fontId="1" fillId="62" borderId="0" applyNumberFormat="0" applyBorder="0" applyAlignment="0" applyProtection="0"/>
    <xf numFmtId="0" fontId="25" fillId="57" borderId="0" applyNumberFormat="0" applyBorder="0" applyAlignment="0" applyProtection="0"/>
    <xf numFmtId="0" fontId="1" fillId="1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69" fillId="22" borderId="0" applyNumberFormat="0" applyBorder="0" applyAlignment="0" applyProtection="0"/>
    <xf numFmtId="0" fontId="1" fillId="22" borderId="0" applyNumberFormat="0" applyBorder="0" applyAlignment="0" applyProtection="0"/>
    <xf numFmtId="0" fontId="1" fillId="61" borderId="0" applyNumberFormat="0" applyBorder="0" applyAlignment="0" applyProtection="0"/>
    <xf numFmtId="0" fontId="25" fillId="58" borderId="0" applyNumberFormat="0" applyBorder="0" applyAlignment="0" applyProtection="0"/>
    <xf numFmtId="0" fontId="1" fillId="22"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69" fillId="26" borderId="0" applyNumberFormat="0" applyBorder="0" applyAlignment="0" applyProtection="0"/>
    <xf numFmtId="0" fontId="1" fillId="26" borderId="0" applyNumberFormat="0" applyBorder="0" applyAlignment="0" applyProtection="0"/>
    <xf numFmtId="0" fontId="25" fillId="59" borderId="0" applyNumberFormat="0" applyBorder="0" applyAlignment="0" applyProtection="0"/>
    <xf numFmtId="0" fontId="1" fillId="2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69" fillId="30" borderId="0" applyNumberFormat="0" applyBorder="0" applyAlignment="0" applyProtection="0"/>
    <xf numFmtId="0" fontId="1" fillId="30" borderId="0" applyNumberFormat="0" applyBorder="0" applyAlignment="0" applyProtection="0"/>
    <xf numFmtId="0" fontId="25" fillId="60" borderId="0" applyNumberFormat="0" applyBorder="0" applyAlignment="0" applyProtection="0"/>
    <xf numFmtId="0" fontId="1" fillId="30" borderId="0" applyNumberFormat="0" applyBorder="0" applyAlignment="0" applyProtection="0"/>
    <xf numFmtId="0" fontId="25" fillId="60" borderId="0" applyNumberFormat="0" applyBorder="0" applyAlignment="0" applyProtection="0"/>
    <xf numFmtId="0" fontId="70" fillId="56" borderId="0" applyNumberFormat="0" applyBorder="0" applyAlignment="0" applyProtection="0"/>
    <xf numFmtId="0" fontId="70" fillId="48"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70"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25" fillId="56"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25" fillId="48"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25" fillId="57"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5" fillId="58"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5" fillId="59"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5" fillId="6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73" fillId="56"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73" fillId="4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73"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73" fillId="58"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73" fillId="59"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3" fillId="60"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74" fillId="63"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4" fillId="60"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74" fillId="64" borderId="0" applyNumberFormat="0" applyBorder="0" applyAlignment="0" applyProtection="0"/>
    <xf numFmtId="0" fontId="25" fillId="65" borderId="0" applyNumberFormat="0" applyBorder="0" applyAlignment="0" applyProtection="0"/>
    <xf numFmtId="0" fontId="25" fillId="65" borderId="0" applyNumberFormat="0" applyBorder="0" applyAlignment="0" applyProtection="0"/>
    <xf numFmtId="0" fontId="74" fillId="65"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74" fillId="63"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4" fillId="60" borderId="0" applyNumberFormat="0" applyBorder="0" applyAlignment="0" applyProtection="0"/>
    <xf numFmtId="0" fontId="75" fillId="0" borderId="45" applyNumberFormat="0" applyFill="0" applyAlignment="0" applyProtection="0"/>
    <xf numFmtId="0" fontId="75" fillId="0" borderId="0" applyNumberFormat="0" applyFill="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69" fillId="11" borderId="0" applyNumberFormat="0" applyBorder="0" applyAlignment="0" applyProtection="0"/>
    <xf numFmtId="0" fontId="1" fillId="11" borderId="0" applyNumberFormat="0" applyBorder="0" applyAlignment="0" applyProtection="0"/>
    <xf numFmtId="0" fontId="1" fillId="65" borderId="0" applyNumberFormat="0" applyBorder="0" applyAlignment="0" applyProtection="0"/>
    <xf numFmtId="0" fontId="25" fillId="66" borderId="0" applyNumberFormat="0" applyBorder="0" applyAlignment="0" applyProtection="0"/>
    <xf numFmtId="0" fontId="1" fillId="11"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69" fillId="15" borderId="0" applyNumberFormat="0" applyBorder="0" applyAlignment="0" applyProtection="0"/>
    <xf numFmtId="0" fontId="1" fillId="15" borderId="0" applyNumberFormat="0" applyBorder="0" applyAlignment="0" applyProtection="0"/>
    <xf numFmtId="0" fontId="25" fillId="67" borderId="0" applyNumberFormat="0" applyBorder="0" applyAlignment="0" applyProtection="0"/>
    <xf numFmtId="0" fontId="1" fillId="15"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69" fillId="19" borderId="0" applyNumberFormat="0" applyBorder="0" applyAlignment="0" applyProtection="0"/>
    <xf numFmtId="0" fontId="1" fillId="19" borderId="0" applyNumberFormat="0" applyBorder="0" applyAlignment="0" applyProtection="0"/>
    <xf numFmtId="0" fontId="1" fillId="70" borderId="0" applyNumberFormat="0" applyBorder="0" applyAlignment="0" applyProtection="0"/>
    <xf numFmtId="0" fontId="25" fillId="68" borderId="0" applyNumberFormat="0" applyBorder="0" applyAlignment="0" applyProtection="0"/>
    <xf numFmtId="0" fontId="1" fillId="19"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69" fillId="23" borderId="0" applyNumberFormat="0" applyBorder="0" applyAlignment="0" applyProtection="0"/>
    <xf numFmtId="0" fontId="1" fillId="23" borderId="0" applyNumberFormat="0" applyBorder="0" applyAlignment="0" applyProtection="0"/>
    <xf numFmtId="0" fontId="1" fillId="65" borderId="0" applyNumberFormat="0" applyBorder="0" applyAlignment="0" applyProtection="0"/>
    <xf numFmtId="0" fontId="25" fillId="58" borderId="0" applyNumberFormat="0" applyBorder="0" applyAlignment="0" applyProtection="0"/>
    <xf numFmtId="0" fontId="1" fillId="23"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69" fillId="27" borderId="0" applyNumberFormat="0" applyBorder="0" applyAlignment="0" applyProtection="0"/>
    <xf numFmtId="0" fontId="1" fillId="27" borderId="0" applyNumberFormat="0" applyBorder="0" applyAlignment="0" applyProtection="0"/>
    <xf numFmtId="0" fontId="25" fillId="66" borderId="0" applyNumberFormat="0" applyBorder="0" applyAlignment="0" applyProtection="0"/>
    <xf numFmtId="0" fontId="1" fillId="27"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69" fillId="31" borderId="0" applyNumberFormat="0" applyBorder="0" applyAlignment="0" applyProtection="0"/>
    <xf numFmtId="0" fontId="1" fillId="31" borderId="0" applyNumberFormat="0" applyBorder="0" applyAlignment="0" applyProtection="0"/>
    <xf numFmtId="0" fontId="1" fillId="60" borderId="0" applyNumberFormat="0" applyBorder="0" applyAlignment="0" applyProtection="0"/>
    <xf numFmtId="0" fontId="25" fillId="69" borderId="0" applyNumberFormat="0" applyBorder="0" applyAlignment="0" applyProtection="0"/>
    <xf numFmtId="0" fontId="1" fillId="31" borderId="0" applyNumberFormat="0" applyBorder="0" applyAlignment="0" applyProtection="0"/>
    <xf numFmtId="0" fontId="25" fillId="69"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70" fillId="68" borderId="0" applyNumberFormat="0" applyBorder="0" applyAlignment="0" applyProtection="0"/>
    <xf numFmtId="0" fontId="70" fillId="58" borderId="0" applyNumberFormat="0" applyBorder="0" applyAlignment="0" applyProtection="0"/>
    <xf numFmtId="0" fontId="70" fillId="66" borderId="0" applyNumberFormat="0" applyBorder="0" applyAlignment="0" applyProtection="0"/>
    <xf numFmtId="0" fontId="70"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25" fillId="66"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25" fillId="67"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25" fillId="6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5" fillId="58"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25" fillId="66"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0" fontId="25" fillId="69"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8" borderId="0" applyNumberFormat="0" applyBorder="0" applyAlignment="0" applyProtection="0"/>
    <xf numFmtId="0" fontId="72" fillId="6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66" borderId="0" applyNumberFormat="0" applyBorder="0" applyAlignment="0" applyProtection="0"/>
    <xf numFmtId="0" fontId="72" fillId="66" borderId="0" applyNumberFormat="0" applyBorder="0" applyAlignment="0" applyProtection="0"/>
    <xf numFmtId="0" fontId="72" fillId="69" borderId="0" applyNumberFormat="0" applyBorder="0" applyAlignment="0" applyProtection="0"/>
    <xf numFmtId="0" fontId="72"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73" fillId="66"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73" fillId="67"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73" fillId="6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73" fillId="58"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73" fillId="66"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73" fillId="69"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74" fillId="63"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4" fillId="60"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74" fillId="64" borderId="0" applyNumberFormat="0" applyBorder="0" applyAlignment="0" applyProtection="0"/>
    <xf numFmtId="0" fontId="25" fillId="65" borderId="0" applyNumberFormat="0" applyBorder="0" applyAlignment="0" applyProtection="0"/>
    <xf numFmtId="0" fontId="25" fillId="65" borderId="0" applyNumberFormat="0" applyBorder="0" applyAlignment="0" applyProtection="0"/>
    <xf numFmtId="0" fontId="74" fillId="65"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74" fillId="68"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74" fillId="60"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7" fillId="12" borderId="0" applyNumberFormat="0" applyBorder="0" applyAlignment="0" applyProtection="0"/>
    <xf numFmtId="0" fontId="17" fillId="12" borderId="0" applyNumberFormat="0" applyBorder="0" applyAlignment="0" applyProtection="0"/>
    <xf numFmtId="0" fontId="17" fillId="73"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7" fillId="16" borderId="0" applyNumberFormat="0" applyBorder="0" applyAlignment="0" applyProtection="0"/>
    <xf numFmtId="0" fontId="17" fillId="16"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7" fillId="20" borderId="0" applyNumberFormat="0" applyBorder="0" applyAlignment="0" applyProtection="0"/>
    <xf numFmtId="0" fontId="17" fillId="20" borderId="0" applyNumberFormat="0" applyBorder="0" applyAlignment="0" applyProtection="0"/>
    <xf numFmtId="0" fontId="17" fillId="70"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7" fillId="24" borderId="0" applyNumberFormat="0" applyBorder="0" applyAlignment="0" applyProtection="0"/>
    <xf numFmtId="0" fontId="17" fillId="24" borderId="0" applyNumberFormat="0" applyBorder="0" applyAlignment="0" applyProtection="0"/>
    <xf numFmtId="0" fontId="17" fillId="65"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7" fillId="28" borderId="0" applyNumberFormat="0" applyBorder="0" applyAlignment="0" applyProtection="0"/>
    <xf numFmtId="0" fontId="17" fillId="28"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7" fillId="32" borderId="0" applyNumberFormat="0" applyBorder="0" applyAlignment="0" applyProtection="0"/>
    <xf numFmtId="0" fontId="17" fillId="32" borderId="0" applyNumberFormat="0" applyBorder="0" applyAlignment="0" applyProtection="0"/>
    <xf numFmtId="0" fontId="17" fillId="60" borderId="0" applyNumberFormat="0" applyBorder="0" applyAlignment="0" applyProtection="0"/>
    <xf numFmtId="0" fontId="76" fillId="74"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8" borderId="0" applyNumberFormat="0" applyBorder="0" applyAlignment="0" applyProtection="0"/>
    <xf numFmtId="0" fontId="78" fillId="72" borderId="0" applyNumberFormat="0" applyBorder="0" applyAlignment="0" applyProtection="0"/>
    <xf numFmtId="0" fontId="78" fillId="73" borderId="0" applyNumberFormat="0" applyBorder="0" applyAlignment="0" applyProtection="0"/>
    <xf numFmtId="0" fontId="78" fillId="7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17" fillId="12"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6" fillId="71"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6" fillId="67"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6" fillId="68" borderId="0" applyNumberFormat="0" applyBorder="0" applyAlignment="0" applyProtection="0"/>
    <xf numFmtId="0" fontId="79" fillId="72" borderId="0" applyNumberFormat="0" applyBorder="0" applyAlignment="0" applyProtection="0"/>
    <xf numFmtId="0" fontId="79" fillId="72" borderId="0" applyNumberFormat="0" applyBorder="0" applyAlignment="0" applyProtection="0"/>
    <xf numFmtId="0" fontId="76" fillId="72"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6" fillId="73" borderId="0" applyNumberFormat="0" applyBorder="0" applyAlignment="0" applyProtection="0"/>
    <xf numFmtId="0" fontId="79" fillId="74" borderId="0" applyNumberFormat="0" applyBorder="0" applyAlignment="0" applyProtection="0"/>
    <xf numFmtId="0" fontId="79" fillId="74" borderId="0" applyNumberFormat="0" applyBorder="0" applyAlignment="0" applyProtection="0"/>
    <xf numFmtId="0" fontId="76" fillId="74"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81" fillId="71"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81" fillId="67"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81" fillId="6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81"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81"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81" fillId="74"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82" fillId="68"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82" fillId="60"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82" fillId="64"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82" fillId="75"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82" fillId="68"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82" fillId="76" borderId="0" applyNumberFormat="0" applyBorder="0" applyAlignment="0" applyProtection="0"/>
    <xf numFmtId="0" fontId="28" fillId="77" borderId="0" applyNumberFormat="0" applyBorder="0" applyAlignment="0" applyProtection="0"/>
    <xf numFmtId="0" fontId="28" fillId="77" borderId="0" applyNumberFormat="0" applyBorder="0" applyAlignment="0" applyProtection="0"/>
    <xf numFmtId="0" fontId="28" fillId="0" borderId="0"/>
    <xf numFmtId="0" fontId="28" fillId="0" borderId="0"/>
    <xf numFmtId="0" fontId="28" fillId="0" borderId="0"/>
    <xf numFmtId="0" fontId="25" fillId="78" borderId="0" applyNumberFormat="0" applyBorder="0" applyAlignment="0" applyProtection="0"/>
    <xf numFmtId="0" fontId="25" fillId="78" borderId="0" applyNumberFormat="0" applyBorder="0" applyAlignment="0" applyProtection="0"/>
    <xf numFmtId="0" fontId="76" fillId="79" borderId="0" applyNumberFormat="0" applyBorder="0" applyAlignment="0" applyProtection="0"/>
    <xf numFmtId="0" fontId="17" fillId="73"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17" fillId="73"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17" fillId="9" borderId="0" applyNumberFormat="0" applyBorder="0" applyAlignment="0" applyProtection="0"/>
    <xf numFmtId="0" fontId="76" fillId="80" borderId="0" applyNumberFormat="0" applyBorder="0" applyAlignment="0" applyProtection="0"/>
    <xf numFmtId="0" fontId="25" fillId="81" borderId="0" applyNumberFormat="0" applyBorder="0" applyAlignment="0" applyProtection="0"/>
    <xf numFmtId="0" fontId="25" fillId="82" borderId="0" applyNumberFormat="0" applyBorder="0" applyAlignment="0" applyProtection="0"/>
    <xf numFmtId="0" fontId="76" fillId="83" borderId="0" applyNumberFormat="0" applyBorder="0" applyAlignment="0" applyProtection="0"/>
    <xf numFmtId="0" fontId="17" fillId="6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17" fillId="13"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17" fillId="13" borderId="0" applyNumberFormat="0" applyBorder="0" applyAlignment="0" applyProtection="0"/>
    <xf numFmtId="0" fontId="76" fillId="84" borderId="0" applyNumberFormat="0" applyBorder="0" applyAlignment="0" applyProtection="0"/>
    <xf numFmtId="0" fontId="25" fillId="81" borderId="0" applyNumberFormat="0" applyBorder="0" applyAlignment="0" applyProtection="0"/>
    <xf numFmtId="0" fontId="25" fillId="85" borderId="0" applyNumberFormat="0" applyBorder="0" applyAlignment="0" applyProtection="0"/>
    <xf numFmtId="0" fontId="76" fillId="82" borderId="0" applyNumberFormat="0" applyBorder="0" applyAlignment="0" applyProtection="0"/>
    <xf numFmtId="0" fontId="17" fillId="64"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6" fillId="8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25" fillId="78" borderId="0" applyNumberFormat="0" applyBorder="0" applyAlignment="0" applyProtection="0"/>
    <xf numFmtId="0" fontId="25" fillId="82" borderId="0" applyNumberFormat="0" applyBorder="0" applyAlignment="0" applyProtection="0"/>
    <xf numFmtId="0" fontId="76" fillId="82" borderId="0" applyNumberFormat="0" applyBorder="0" applyAlignment="0" applyProtection="0"/>
    <xf numFmtId="0" fontId="17" fillId="87"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6" fillId="7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25" fillId="77" borderId="0" applyNumberFormat="0" applyBorder="0" applyAlignment="0" applyProtection="0"/>
    <xf numFmtId="0" fontId="25" fillId="78" borderId="0" applyNumberFormat="0" applyBorder="0" applyAlignment="0" applyProtection="0"/>
    <xf numFmtId="0" fontId="76" fillId="79" borderId="0" applyNumberFormat="0" applyBorder="0" applyAlignment="0" applyProtection="0"/>
    <xf numFmtId="0" fontId="76" fillId="73" borderId="0" applyNumberFormat="0" applyBorder="0" applyAlignment="0" applyProtection="0"/>
    <xf numFmtId="0" fontId="83" fillId="73"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17" fillId="25"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17" fillId="25" borderId="0" applyNumberFormat="0" applyBorder="0" applyAlignment="0" applyProtection="0"/>
    <xf numFmtId="0" fontId="76" fillId="73" borderId="0" applyNumberFormat="0" applyBorder="0" applyAlignment="0" applyProtection="0"/>
    <xf numFmtId="0" fontId="25" fillId="81" borderId="0" applyNumberFormat="0" applyBorder="0" applyAlignment="0" applyProtection="0"/>
    <xf numFmtId="0" fontId="25" fillId="88" borderId="0" applyNumberFormat="0" applyBorder="0" applyAlignment="0" applyProtection="0"/>
    <xf numFmtId="0" fontId="76" fillId="88" borderId="0" applyNumberFormat="0" applyBorder="0" applyAlignment="0" applyProtection="0"/>
    <xf numFmtId="0" fontId="76" fillId="89" borderId="0" applyNumberFormat="0" applyBorder="0" applyAlignment="0" applyProtection="0"/>
    <xf numFmtId="0" fontId="83" fillId="8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17" fillId="29" borderId="0" applyNumberFormat="0" applyBorder="0" applyAlignment="0" applyProtection="0"/>
    <xf numFmtId="0" fontId="76" fillId="89" borderId="0" applyNumberFormat="0" applyBorder="0" applyAlignment="0" applyProtection="0"/>
    <xf numFmtId="0" fontId="76" fillId="89" borderId="0" applyNumberFormat="0" applyBorder="0" applyAlignment="0" applyProtection="0"/>
    <xf numFmtId="0" fontId="76" fillId="89" borderId="0" applyNumberFormat="0" applyBorder="0" applyAlignment="0" applyProtection="0"/>
    <xf numFmtId="0" fontId="17" fillId="29" borderId="0" applyNumberFormat="0" applyBorder="0" applyAlignment="0" applyProtection="0"/>
    <xf numFmtId="0" fontId="76" fillId="89" borderId="0" applyNumberFormat="0" applyBorder="0" applyAlignment="0" applyProtection="0"/>
    <xf numFmtId="0" fontId="84" fillId="90" borderId="14" applyNumberFormat="0">
      <alignment horizontal="center"/>
    </xf>
    <xf numFmtId="0" fontId="85" fillId="0" borderId="0" applyNumberFormat="0" applyFill="0" applyBorder="0" applyAlignment="0" applyProtection="0"/>
    <xf numFmtId="0" fontId="86" fillId="0" borderId="0" applyNumberFormat="0" applyFill="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76" fillId="89"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87" fillId="0" borderId="46">
      <alignment horizontal="center" vertical="center"/>
    </xf>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50" fillId="0" borderId="0"/>
    <xf numFmtId="0" fontId="88" fillId="0" borderId="0"/>
    <xf numFmtId="0" fontId="89"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0" fillId="65" borderId="48" applyNumberFormat="0" applyAlignment="0" applyProtection="0"/>
    <xf numFmtId="0" fontId="91" fillId="91" borderId="46"/>
    <xf numFmtId="0" fontId="92" fillId="0" borderId="0" applyFont="0" applyFill="0" applyBorder="0" applyAlignment="0" applyProtection="0"/>
    <xf numFmtId="0" fontId="92" fillId="0" borderId="0" applyFont="0" applyFill="0" applyBorder="0" applyAlignment="0" applyProtection="0"/>
    <xf numFmtId="183" fontId="93" fillId="91" borderId="46" applyBorder="0"/>
    <xf numFmtId="0" fontId="91" fillId="91" borderId="46">
      <alignment horizontal="center"/>
      <protection locked="0"/>
    </xf>
    <xf numFmtId="9" fontId="94" fillId="42" borderId="14">
      <alignment horizontal="right"/>
    </xf>
    <xf numFmtId="0" fontId="94" fillId="42" borderId="14">
      <alignment horizontal="right"/>
    </xf>
    <xf numFmtId="10" fontId="94" fillId="42" borderId="14">
      <alignment horizontal="right"/>
    </xf>
    <xf numFmtId="0" fontId="94" fillId="42" borderId="14">
      <alignment horizontal="right"/>
    </xf>
    <xf numFmtId="0" fontId="94" fillId="42" borderId="14">
      <alignment horizontal="right"/>
    </xf>
    <xf numFmtId="0" fontId="94" fillId="42" borderId="14">
      <alignment horizontal="right"/>
    </xf>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Alignment="0" applyProtection="0"/>
    <xf numFmtId="0" fontId="14" fillId="0" borderId="0" applyNumberFormat="0" applyFill="0" applyBorder="0" applyAlignment="0" applyProtection="0"/>
    <xf numFmtId="0" fontId="97" fillId="0" borderId="0" applyNumberFormat="0" applyFill="0" applyBorder="0" applyAlignment="0" applyProtection="0"/>
    <xf numFmtId="0" fontId="85" fillId="0" borderId="0" applyNumberFormat="0" applyFill="0" applyBorder="0" applyAlignment="0" applyProtection="0"/>
    <xf numFmtId="0" fontId="28" fillId="92" borderId="0" applyNumberFormat="0" applyBorder="0" applyAlignment="0" applyProtection="0"/>
    <xf numFmtId="0" fontId="36" fillId="48" borderId="0" applyNumberFormat="0" applyBorder="0" applyAlignment="0" applyProtection="0"/>
    <xf numFmtId="0" fontId="7" fillId="3" borderId="0" applyNumberFormat="0" applyBorder="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99" fillId="60" borderId="48" applyNumberFormat="0" applyAlignment="0" applyProtection="0"/>
    <xf numFmtId="0" fontId="99" fillId="60" borderId="48" applyNumberFormat="0" applyAlignment="0" applyProtection="0"/>
    <xf numFmtId="0" fontId="99" fillId="60" borderId="48" applyNumberFormat="0" applyAlignment="0" applyProtection="0"/>
    <xf numFmtId="184" fontId="98" fillId="0" borderId="0">
      <alignment horizontal="right"/>
    </xf>
    <xf numFmtId="185" fontId="47" fillId="0" borderId="0" applyNumberFormat="0" applyFont="0" applyAlignment="0">
      <alignment vertical="top"/>
    </xf>
    <xf numFmtId="0" fontId="36" fillId="48" borderId="0" applyNumberFormat="0" applyBorder="0" applyAlignment="0" applyProtection="0"/>
    <xf numFmtId="0" fontId="100" fillId="57" borderId="0" applyNumberFormat="0" applyBorder="0" applyAlignment="0" applyProtection="0"/>
    <xf numFmtId="0" fontId="101" fillId="0" borderId="50" applyNumberFormat="0" applyFont="0" applyFill="0" applyAlignment="0" applyProtection="0"/>
    <xf numFmtId="0" fontId="101" fillId="0" borderId="51" applyNumberFormat="0" applyFont="0" applyFill="0" applyAlignment="0" applyProtection="0"/>
    <xf numFmtId="0" fontId="102" fillId="57" borderId="0" applyNumberFormat="0" applyBorder="0" applyAlignment="0" applyProtection="0"/>
    <xf numFmtId="0" fontId="50" fillId="0" borderId="0" applyFont="0" applyFill="0" applyBorder="0" applyAlignment="0" applyProtection="0"/>
    <xf numFmtId="0" fontId="102" fillId="57" borderId="0" applyNumberFormat="0" applyBorder="0" applyAlignment="0" applyProtection="0"/>
    <xf numFmtId="0" fontId="103" fillId="0" borderId="0"/>
    <xf numFmtId="0" fontId="50" fillId="0" borderId="0" applyFont="0" applyFill="0" applyBorder="0" applyAlignment="0" applyProtection="0"/>
    <xf numFmtId="0" fontId="28" fillId="93" borderId="0" applyNumberFormat="0" applyBorder="0" applyAlignment="0" applyProtection="0"/>
    <xf numFmtId="186" fontId="79" fillId="94" borderId="14">
      <alignment horizontal="center"/>
    </xf>
    <xf numFmtId="187" fontId="28" fillId="95" borderId="52" applyNumberFormat="0">
      <alignment vertical="center"/>
    </xf>
    <xf numFmtId="188" fontId="28" fillId="49" borderId="52" applyNumberFormat="0">
      <alignment vertical="center"/>
    </xf>
    <xf numFmtId="188" fontId="28" fillId="49" borderId="52" applyNumberFormat="0">
      <alignment vertical="center"/>
    </xf>
    <xf numFmtId="188" fontId="28" fillId="49" borderId="52" applyNumberFormat="0">
      <alignment vertical="center"/>
    </xf>
    <xf numFmtId="1" fontId="28" fillId="96" borderId="52" applyNumberFormat="0">
      <alignment vertical="center"/>
    </xf>
    <xf numFmtId="1" fontId="28" fillId="96" borderId="52" applyNumberFormat="0">
      <alignment vertical="center"/>
    </xf>
    <xf numFmtId="1" fontId="28" fillId="96" borderId="52" applyNumberFormat="0">
      <alignment vertical="center"/>
    </xf>
    <xf numFmtId="187" fontId="28" fillId="96" borderId="52" applyNumberFormat="0">
      <alignment vertical="center"/>
    </xf>
    <xf numFmtId="187" fontId="28" fillId="96" borderId="52" applyNumberFormat="0">
      <alignment vertical="center"/>
    </xf>
    <xf numFmtId="187" fontId="28" fillId="96" borderId="52" applyNumberFormat="0">
      <alignment vertical="center"/>
    </xf>
    <xf numFmtId="187" fontId="28" fillId="51" borderId="52" applyNumberFormat="0">
      <alignment vertical="center"/>
    </xf>
    <xf numFmtId="187" fontId="28" fillId="51" borderId="52" applyNumberFormat="0">
      <alignment vertical="center"/>
    </xf>
    <xf numFmtId="187" fontId="28" fillId="51" borderId="52" applyNumberFormat="0">
      <alignment vertical="center"/>
    </xf>
    <xf numFmtId="189" fontId="104" fillId="0" borderId="0"/>
    <xf numFmtId="3" fontId="28" fillId="0" borderId="52" applyNumberFormat="0">
      <alignment vertical="center"/>
    </xf>
    <xf numFmtId="3" fontId="28" fillId="0" borderId="52" applyNumberFormat="0">
      <alignment vertical="center"/>
    </xf>
    <xf numFmtId="3" fontId="28" fillId="0" borderId="52" applyNumberFormat="0">
      <alignment vertical="center"/>
    </xf>
    <xf numFmtId="190" fontId="37" fillId="97" borderId="52" applyNumberFormat="0" applyFont="0" applyAlignment="0">
      <alignment vertical="center"/>
    </xf>
    <xf numFmtId="190" fontId="37" fillId="97" borderId="52" applyNumberFormat="0" applyFont="0" applyAlignment="0">
      <alignment vertical="center"/>
    </xf>
    <xf numFmtId="190" fontId="37" fillId="97" borderId="52" applyNumberFormat="0" applyFont="0" applyAlignmen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28" fillId="95" borderId="52" applyNumberFormat="0">
      <alignment vertical="center"/>
    </xf>
    <xf numFmtId="187" fontId="37" fillId="98" borderId="52" applyNumberFormat="0">
      <alignment vertical="center"/>
    </xf>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105"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106" fillId="61" borderId="48" applyNumberFormat="0" applyAlignment="0" applyProtection="0"/>
    <xf numFmtId="0" fontId="89" fillId="65" borderId="48" applyNumberFormat="0" applyAlignment="0" applyProtection="0"/>
    <xf numFmtId="0" fontId="89" fillId="65" borderId="48" applyNumberFormat="0" applyAlignment="0" applyProtection="0"/>
    <xf numFmtId="0" fontId="11" fillId="6" borderId="4" applyNumberFormat="0" applyAlignment="0" applyProtection="0"/>
    <xf numFmtId="0" fontId="11" fillId="61" borderId="4" applyNumberFormat="0" applyAlignment="0" applyProtection="0"/>
    <xf numFmtId="0" fontId="11" fillId="61" borderId="4" applyNumberFormat="0" applyAlignment="0" applyProtection="0"/>
    <xf numFmtId="0" fontId="89" fillId="65" borderId="48" applyNumberFormat="0" applyAlignment="0" applyProtection="0"/>
    <xf numFmtId="0" fontId="89" fillId="65" borderId="48" applyNumberFormat="0" applyAlignment="0" applyProtection="0"/>
    <xf numFmtId="0" fontId="107" fillId="6" borderId="4" applyNumberFormat="0" applyAlignment="0" applyProtection="0"/>
    <xf numFmtId="0" fontId="107" fillId="6" borderId="4"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191" fontId="50" fillId="99" borderId="46" applyProtection="0"/>
    <xf numFmtId="0" fontId="28" fillId="77" borderId="0" applyNumberFormat="0" applyBorder="0" applyAlignment="0" applyProtection="0"/>
    <xf numFmtId="0" fontId="28" fillId="92" borderId="0" applyNumberFormat="0" applyBorder="0" applyAlignment="0" applyProtection="0"/>
    <xf numFmtId="0" fontId="28" fillId="93" borderId="0" applyNumberFormat="0" applyBorder="0" applyAlignment="0" applyProtection="0"/>
    <xf numFmtId="0" fontId="28" fillId="100" borderId="0" applyNumberFormat="0" applyBorder="0" applyAlignment="0" applyProtection="0"/>
    <xf numFmtId="0" fontId="46" fillId="75" borderId="53" applyNumberFormat="0" applyAlignment="0" applyProtection="0"/>
    <xf numFmtId="0" fontId="108" fillId="0" borderId="54"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10" fillId="75" borderId="53" applyNumberFormat="0" applyAlignment="0" applyProtection="0"/>
    <xf numFmtId="0" fontId="110" fillId="75" borderId="53" applyNumberFormat="0" applyAlignment="0" applyProtection="0"/>
    <xf numFmtId="0" fontId="108" fillId="0" borderId="54" applyNumberFormat="0" applyFill="0" applyAlignment="0" applyProtection="0"/>
    <xf numFmtId="0" fontId="108" fillId="0" borderId="54" applyNumberFormat="0" applyFill="0" applyAlignment="0" applyProtection="0"/>
    <xf numFmtId="0" fontId="108" fillId="0" borderId="54" applyNumberFormat="0" applyFill="0" applyAlignment="0" applyProtection="0"/>
    <xf numFmtId="0" fontId="108" fillId="0" borderId="54" applyNumberFormat="0" applyFill="0" applyAlignment="0" applyProtection="0"/>
    <xf numFmtId="0" fontId="111" fillId="0" borderId="54" applyNumberFormat="0" applyFill="0" applyAlignment="0" applyProtection="0"/>
    <xf numFmtId="0" fontId="12" fillId="0" borderId="6" applyNumberFormat="0" applyFill="0" applyAlignment="0" applyProtection="0"/>
    <xf numFmtId="0" fontId="112" fillId="0" borderId="6" applyNumberFormat="0" applyFill="0" applyAlignment="0" applyProtection="0"/>
    <xf numFmtId="0" fontId="108" fillId="0" borderId="54" applyNumberFormat="0" applyFill="0" applyAlignment="0" applyProtection="0"/>
    <xf numFmtId="0" fontId="50" fillId="0" borderId="46">
      <alignment horizontal="left" vertical="center"/>
    </xf>
    <xf numFmtId="192" fontId="113" fillId="0" borderId="0" applyFill="0" applyBorder="0" applyProtection="0">
      <alignment horizontal="center" vertical="center"/>
    </xf>
    <xf numFmtId="193" fontId="114" fillId="53" borderId="56">
      <alignment horizontal="center" vertical="center"/>
      <protection locked="0"/>
    </xf>
    <xf numFmtId="193" fontId="115" fillId="0" borderId="0" applyFill="0" applyBorder="0">
      <alignment horizontal="center" vertical="center"/>
    </xf>
    <xf numFmtId="0" fontId="46" fillId="75" borderId="53" applyNumberFormat="0" applyAlignment="0" applyProtection="0"/>
    <xf numFmtId="0" fontId="46" fillId="75" borderId="53" applyNumberFormat="0" applyAlignment="0" applyProtection="0"/>
    <xf numFmtId="0" fontId="36" fillId="48" borderId="0" applyNumberFormat="0" applyBorder="0" applyAlignment="0" applyProtection="0"/>
    <xf numFmtId="0" fontId="116" fillId="0" borderId="0" applyNumberFormat="0" applyFill="0" applyBorder="0" applyAlignment="0" applyProtection="0"/>
    <xf numFmtId="0" fontId="117" fillId="0" borderId="43" applyNumberFormat="0" applyFill="0" applyAlignment="0" applyProtection="0"/>
    <xf numFmtId="0" fontId="118" fillId="0" borderId="44" applyNumberFormat="0" applyFill="0" applyAlignment="0" applyProtection="0"/>
    <xf numFmtId="0" fontId="119" fillId="0" borderId="45"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4" fontId="94" fillId="0" borderId="0">
      <alignment horizontal="center" vertical="center" wrapText="1"/>
    </xf>
    <xf numFmtId="0" fontId="50" fillId="0" borderId="0" applyFont="0" applyFill="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6" borderId="0" applyNumberFormat="0" applyBorder="0" applyAlignment="0" applyProtection="0"/>
    <xf numFmtId="0" fontId="80" fillId="86" borderId="0" applyNumberFormat="0" applyBorder="0" applyAlignment="0" applyProtection="0"/>
    <xf numFmtId="0" fontId="80" fillId="72" borderId="0" applyNumberFormat="0" applyBorder="0" applyAlignment="0" applyProtection="0"/>
    <xf numFmtId="0" fontId="80" fillId="7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89" borderId="0" applyNumberFormat="0" applyBorder="0" applyAlignment="0" applyProtection="0"/>
    <xf numFmtId="0" fontId="80" fillId="89" borderId="0" applyNumberFormat="0" applyBorder="0" applyAlignment="0" applyProtection="0"/>
    <xf numFmtId="0" fontId="122" fillId="0" borderId="0" applyNumberFormat="0" applyFill="0" applyBorder="0" applyAlignment="0" applyProtection="0"/>
    <xf numFmtId="0" fontId="123" fillId="0" borderId="0" applyNumberFormat="0">
      <alignment horizontal="center" wrapText="1"/>
    </xf>
    <xf numFmtId="0" fontId="123" fillId="0" borderId="0" applyNumberFormat="0">
      <alignment horizontal="center" wrapText="1"/>
    </xf>
    <xf numFmtId="194" fontId="28" fillId="0" borderId="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0" fontId="124" fillId="0" borderId="0" applyFont="0" applyFill="0" applyBorder="0" applyAlignment="0" applyProtection="0">
      <alignment horizontal="right"/>
    </xf>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18"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25"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37"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98" fillId="0" borderId="0" applyFont="0" applyFill="0" applyBorder="0" applyAlignment="0" applyProtection="0"/>
    <xf numFmtId="166" fontId="25" fillId="0" borderId="0" applyFont="0" applyFill="0" applyBorder="0" applyAlignment="0" applyProtection="0"/>
    <xf numFmtId="166" fontId="125"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98"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126" fillId="0" borderId="0" applyFont="0" applyFill="0" applyBorder="0" applyAlignment="0" applyProtection="0"/>
    <xf numFmtId="166" fontId="126"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98" fillId="0" borderId="0" applyFont="0" applyFill="0" applyBorder="0" applyAlignment="0" applyProtection="0"/>
    <xf numFmtId="166" fontId="126" fillId="0" borderId="0" applyFont="0" applyFill="0" applyBorder="0" applyAlignment="0" applyProtection="0"/>
    <xf numFmtId="167" fontId="3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8"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28" fillId="0" borderId="57" applyFont="0" applyFill="0" applyBorder="0" applyAlignment="0" applyProtection="0">
      <alignment horizontal="right"/>
    </xf>
    <xf numFmtId="0" fontId="28" fillId="0" borderId="57" applyFont="0" applyFill="0" applyBorder="0" applyAlignment="0" applyProtection="0">
      <alignment horizontal="right"/>
    </xf>
    <xf numFmtId="0" fontId="28" fillId="0" borderId="57" applyFont="0" applyFill="0" applyBorder="0" applyAlignment="0" applyProtection="0">
      <alignment horizontal="right"/>
    </xf>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27" fillId="62" borderId="47" applyNumberFormat="0" applyFont="0" applyAlignment="0" applyProtection="0"/>
    <xf numFmtId="0" fontId="127" fillId="62" borderId="47" applyNumberFormat="0" applyFont="0" applyAlignment="0" applyProtection="0"/>
    <xf numFmtId="0" fontId="127"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127"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127"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 fillId="8" borderId="8"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 fillId="8" borderId="8"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29" fillId="0" borderId="0" applyFill="0" applyBorder="0"/>
    <xf numFmtId="187" fontId="130" fillId="101" borderId="0" applyFont="0" applyAlignment="0">
      <alignment vertical="center" wrapText="1"/>
    </xf>
    <xf numFmtId="187" fontId="131" fillId="101" borderId="14" applyNumberFormat="0" applyBorder="0" applyAlignment="0">
      <alignment vertical="center" wrapText="1"/>
    </xf>
    <xf numFmtId="0" fontId="132" fillId="0" borderId="0"/>
    <xf numFmtId="0" fontId="132" fillId="0" borderId="0"/>
    <xf numFmtId="198" fontId="28" fillId="0" borderId="0" applyFill="0" applyBorder="0" applyAlignment="0" applyProtection="0"/>
    <xf numFmtId="199" fontId="28" fillId="0" borderId="0" applyFill="0" applyBorder="0" applyAlignment="0" applyProtection="0"/>
    <xf numFmtId="0" fontId="124" fillId="0" borderId="0" applyFont="0" applyFill="0" applyBorder="0" applyAlignment="0" applyProtection="0">
      <alignment horizontal="right"/>
    </xf>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0" fontId="28" fillId="100" borderId="0" applyNumberFormat="0" applyBorder="0" applyAlignment="0" applyProtection="0"/>
    <xf numFmtId="0" fontId="36" fillId="48" borderId="0" applyNumberFormat="0" applyBorder="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38" fontId="134" fillId="91" borderId="58"/>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24" fillId="0" borderId="0" applyFont="0" applyFill="0" applyBorder="0" applyAlignment="0" applyProtection="0"/>
    <xf numFmtId="200" fontId="50" fillId="95" borderId="46" applyFill="0" applyBorder="0" applyProtection="0">
      <alignment horizontal="left"/>
    </xf>
    <xf numFmtId="14" fontId="50" fillId="0" borderId="0" applyFont="0" applyFill="0" applyBorder="0" applyAlignment="0" applyProtection="0"/>
    <xf numFmtId="14" fontId="50" fillId="0" borderId="0" applyFont="0" applyFill="0" applyBorder="0" applyAlignment="0" applyProtection="0"/>
    <xf numFmtId="201" fontId="50" fillId="102" borderId="59" applyFill="0" applyBorder="0" applyProtection="0">
      <alignment horizontal="right"/>
      <protection locked="0"/>
    </xf>
    <xf numFmtId="0" fontId="28" fillId="77" borderId="0" applyNumberFormat="0" applyBorder="0" applyAlignment="0" applyProtection="0"/>
    <xf numFmtId="202" fontId="28" fillId="103" borderId="0" applyNumberFormat="0" applyFont="0" applyBorder="0" applyAlignment="0" applyProtection="0"/>
    <xf numFmtId="202" fontId="28" fillId="103" borderId="0" applyNumberFormat="0" applyFont="0" applyBorder="0" applyAlignment="0" applyProtection="0"/>
    <xf numFmtId="202" fontId="28" fillId="103" borderId="0" applyNumberFormat="0" applyFont="0" applyBorder="0" applyAlignment="0" applyProtection="0"/>
    <xf numFmtId="203" fontId="98" fillId="0" borderId="0" applyFont="0" applyFill="0" applyBorder="0" applyAlignment="0" applyProtection="0"/>
    <xf numFmtId="166" fontId="98" fillId="0" borderId="0" applyFont="0" applyFill="0" applyBorder="0" applyAlignment="0" applyProtection="0"/>
    <xf numFmtId="204" fontId="98" fillId="0" borderId="0" applyFont="0" applyFill="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24" fillId="0" borderId="60" applyNumberFormat="0" applyFont="0" applyFill="0" applyAlignment="0" applyProtection="0"/>
    <xf numFmtId="166" fontId="18" fillId="0" borderId="0" applyFont="0" applyFill="0" applyBorder="0" applyAlignment="0" applyProtection="0"/>
    <xf numFmtId="205" fontId="135" fillId="0" borderId="0" applyFont="0" applyFill="0" applyBorder="0" applyAlignment="0" applyProtection="0"/>
    <xf numFmtId="206" fontId="136" fillId="0" borderId="0" applyFill="0" applyBorder="0">
      <alignment horizontal="center" vertical="center"/>
    </xf>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7" fillId="75" borderId="53" applyNumberFormat="0" applyAlignment="0" applyProtection="0"/>
    <xf numFmtId="0" fontId="49" fillId="104" borderId="0" applyNumberFormat="0" applyBorder="0" applyAlignment="0" applyProtection="0"/>
    <xf numFmtId="0" fontId="49" fillId="105" borderId="0" applyNumberFormat="0" applyBorder="0" applyAlignment="0" applyProtection="0"/>
    <xf numFmtId="0" fontId="49" fillId="106" borderId="0" applyNumberFormat="0" applyBorder="0" applyAlignment="0" applyProtection="0"/>
    <xf numFmtId="0" fontId="75" fillId="0" borderId="0" applyNumberFormat="0" applyFill="0" applyBorder="0" applyAlignment="0" applyProtection="0"/>
    <xf numFmtId="4" fontId="138" fillId="0" borderId="61" applyFill="0" applyAlignment="0" applyProtection="0">
      <alignment horizontal="center"/>
    </xf>
    <xf numFmtId="4" fontId="138" fillId="0" borderId="61" applyFill="0" applyAlignment="0" applyProtection="0">
      <alignment horizontal="center"/>
    </xf>
    <xf numFmtId="4" fontId="138" fillId="0" borderId="61" applyFill="0" applyAlignment="0" applyProtection="0">
      <alignment horizontal="center"/>
    </xf>
    <xf numFmtId="4" fontId="138" fillId="0" borderId="61" applyFill="0" applyAlignment="0" applyProtection="0">
      <alignment horizontal="center"/>
    </xf>
    <xf numFmtId="4" fontId="138" fillId="0" borderId="61" applyFill="0" applyAlignment="0" applyProtection="0">
      <alignment horizontal="center"/>
    </xf>
    <xf numFmtId="4" fontId="138" fillId="0" borderId="61" applyFill="0" applyAlignment="0" applyProtection="0">
      <alignment horizontal="center"/>
    </xf>
    <xf numFmtId="4" fontId="138" fillId="0" borderId="61" applyFill="0" applyAlignment="0" applyProtection="0">
      <alignment horizontal="center"/>
    </xf>
    <xf numFmtId="4" fontId="138" fillId="0" borderId="61" applyFill="0" applyAlignment="0" applyProtection="0">
      <alignment horizontal="center"/>
    </xf>
    <xf numFmtId="4" fontId="138" fillId="0" borderId="61" applyFill="0" applyAlignment="0" applyProtection="0">
      <alignment horizontal="center"/>
    </xf>
    <xf numFmtId="4" fontId="138" fillId="0" borderId="61" applyFill="0" applyAlignment="0" applyProtection="0">
      <alignment horizontal="center"/>
    </xf>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9"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9" fillId="5" borderId="4"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40" fillId="5" borderId="4" applyNumberFormat="0" applyAlignment="0" applyProtection="0"/>
    <xf numFmtId="0" fontId="140" fillId="5" borderId="4"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86" fillId="0" borderId="0" applyNumberFormat="0" applyFill="0" applyBorder="0" applyAlignment="0" applyProtection="0"/>
    <xf numFmtId="207" fontId="28" fillId="0" borderId="0" applyFont="0" applyFill="0" applyBorder="0" applyAlignment="0" applyProtection="0"/>
    <xf numFmtId="208" fontId="28" fillId="0" borderId="0" applyFill="0" applyBorder="0" applyAlignment="0" applyProtection="0"/>
    <xf numFmtId="207"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209"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211" fontId="28" fillId="0" borderId="0" applyFont="0" applyFill="0" applyBorder="0" applyAlignment="0" applyProtection="0"/>
    <xf numFmtId="207" fontId="25" fillId="0" borderId="0" applyFont="0" applyFill="0" applyBorder="0" applyAlignment="0" applyProtection="0"/>
    <xf numFmtId="207" fontId="25" fillId="0" borderId="0" applyFont="0" applyFill="0" applyBorder="0" applyAlignment="0" applyProtection="0"/>
    <xf numFmtId="210" fontId="28" fillId="0" borderId="0" applyFont="0" applyFill="0" applyBorder="0" applyAlignment="0" applyProtection="0"/>
    <xf numFmtId="207" fontId="25" fillId="0" borderId="0" applyFont="0" applyFill="0" applyBorder="0" applyAlignment="0" applyProtection="0"/>
    <xf numFmtId="207" fontId="25" fillId="0" borderId="0" applyFont="0" applyFill="0" applyBorder="0" applyAlignment="0" applyProtection="0"/>
    <xf numFmtId="207" fontId="25" fillId="0" borderId="0" applyFont="0" applyFill="0" applyBorder="0" applyAlignment="0" applyProtection="0"/>
    <xf numFmtId="211" fontId="28" fillId="0" borderId="0" applyFont="0" applyFill="0" applyBorder="0" applyAlignment="0" applyProtection="0"/>
    <xf numFmtId="210" fontId="28" fillId="0" borderId="0" applyFont="0" applyFill="0" applyBorder="0" applyAlignment="0" applyProtection="0"/>
    <xf numFmtId="211" fontId="28" fillId="0" borderId="0" applyFont="0" applyFill="0" applyBorder="0" applyAlignment="0" applyProtection="0"/>
    <xf numFmtId="211"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212"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212" fontId="28" fillId="0" borderId="0" applyFont="0" applyFill="0" applyBorder="0" applyAlignment="0" applyProtection="0"/>
    <xf numFmtId="212" fontId="28" fillId="0" borderId="0" applyFont="0" applyFill="0" applyBorder="0" applyAlignment="0" applyProtection="0"/>
    <xf numFmtId="44" fontId="28" fillId="0" borderId="0" applyFont="0" applyFill="0" applyBorder="0" applyAlignment="0" applyProtection="0"/>
    <xf numFmtId="210" fontId="53" fillId="0" borderId="0" applyFont="0" applyFill="0" applyBorder="0" applyAlignment="0" applyProtection="0"/>
    <xf numFmtId="44" fontId="28" fillId="0" borderId="0" applyFont="0" applyFill="0" applyBorder="0" applyAlignment="0" applyProtection="0"/>
    <xf numFmtId="213" fontId="28" fillId="0" borderId="0" applyFont="0" applyFill="0" applyBorder="0" applyAlignment="0" applyProtection="0"/>
    <xf numFmtId="213" fontId="28" fillId="0" borderId="0" applyFont="0" applyFill="0" applyBorder="0" applyAlignment="0" applyProtection="0"/>
    <xf numFmtId="44" fontId="28" fillId="0" borderId="0" applyFont="0" applyFill="0" applyBorder="0" applyAlignment="0" applyProtection="0"/>
    <xf numFmtId="214" fontId="28" fillId="0" borderId="0" applyFill="0" applyBorder="0" applyAlignment="0" applyProtection="0"/>
    <xf numFmtId="0" fontId="141" fillId="0" borderId="0"/>
    <xf numFmtId="0" fontId="142" fillId="0" borderId="0"/>
    <xf numFmtId="0" fontId="28" fillId="0" borderId="0"/>
    <xf numFmtId="0" fontId="28" fillId="107" borderId="62" applyNumberFormat="0">
      <alignment vertical="center"/>
    </xf>
    <xf numFmtId="0" fontId="28" fillId="107" borderId="62" applyNumberFormat="0">
      <alignment vertical="center"/>
    </xf>
    <xf numFmtId="0" fontId="28" fillId="107" borderId="62" applyNumberFormat="0">
      <alignment vertical="center"/>
    </xf>
    <xf numFmtId="215" fontId="50" fillId="108" borderId="46" applyFill="0" applyBorder="0" applyProtection="0">
      <alignment horizontal="left"/>
    </xf>
    <xf numFmtId="0" fontId="86" fillId="0" borderId="0" applyNumberFormat="0" applyFill="0" applyBorder="0" applyAlignment="0" applyProtection="0"/>
    <xf numFmtId="216" fontId="28" fillId="42" borderId="0" applyNumberFormat="0" applyFont="0" applyBorder="0" applyAlignment="0" applyProtection="0"/>
    <xf numFmtId="216" fontId="28" fillId="42" borderId="0" applyNumberFormat="0" applyFont="0" applyBorder="0" applyAlignment="0" applyProtection="0"/>
    <xf numFmtId="216" fontId="28" fillId="42" borderId="0" applyNumberFormat="0" applyFont="0" applyBorder="0" applyAlignment="0" applyProtection="0"/>
    <xf numFmtId="0" fontId="143" fillId="0" borderId="0" applyNumberFormat="0" applyFill="0" applyBorder="0" applyAlignment="0" applyProtection="0"/>
    <xf numFmtId="0" fontId="66" fillId="0" borderId="0" applyNumberFormat="0" applyFill="0" applyBorder="0" applyAlignment="0" applyProtection="0"/>
    <xf numFmtId="217" fontId="144" fillId="0" borderId="0">
      <alignment horizontal="right" vertical="top"/>
    </xf>
    <xf numFmtId="218" fontId="145" fillId="0" borderId="0">
      <alignment horizontal="right" vertical="top"/>
    </xf>
    <xf numFmtId="0" fontId="144" fillId="0" borderId="0">
      <alignment horizontal="right" vertical="top"/>
    </xf>
    <xf numFmtId="0" fontId="145" fillId="0" borderId="0" applyFill="0" applyBorder="0">
      <alignment horizontal="right" vertical="top"/>
    </xf>
    <xf numFmtId="219" fontId="145" fillId="0" borderId="0" applyFill="0" applyBorder="0">
      <alignment horizontal="right" vertical="top"/>
    </xf>
    <xf numFmtId="220" fontId="145" fillId="0" borderId="0" applyFill="0" applyBorder="0">
      <alignment horizontal="right" vertical="top"/>
    </xf>
    <xf numFmtId="221" fontId="145" fillId="0" borderId="0" applyFill="0" applyBorder="0">
      <alignment horizontal="right" vertical="top"/>
    </xf>
    <xf numFmtId="0" fontId="146" fillId="0" borderId="0">
      <alignment horizontal="center" wrapText="1"/>
    </xf>
    <xf numFmtId="222" fontId="147" fillId="0" borderId="0" applyFill="0" applyBorder="0">
      <alignment vertical="top"/>
    </xf>
    <xf numFmtId="222" fontId="148" fillId="0" borderId="0" applyFill="0" applyBorder="0" applyProtection="0">
      <alignment vertical="top"/>
    </xf>
    <xf numFmtId="222" fontId="149" fillId="0" borderId="0">
      <alignment vertical="top"/>
    </xf>
    <xf numFmtId="223" fontId="145" fillId="0" borderId="0" applyFill="0" applyBorder="0" applyAlignment="0" applyProtection="0">
      <alignment horizontal="right" vertical="top"/>
    </xf>
    <xf numFmtId="222" fontId="131" fillId="0" borderId="0"/>
    <xf numFmtId="0" fontId="145" fillId="0" borderId="0" applyFill="0" applyBorder="0">
      <alignment horizontal="left" vertical="top"/>
    </xf>
    <xf numFmtId="224" fontId="28" fillId="0" borderId="0" applyFont="0" applyFill="0" applyBorder="0" applyAlignment="0" applyProtection="0"/>
    <xf numFmtId="224" fontId="28" fillId="0" borderId="0" applyFont="0" applyFill="0" applyBorder="0" applyAlignment="0" applyProtection="0"/>
    <xf numFmtId="224" fontId="28" fillId="0" borderId="0" applyFont="0" applyFill="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190" fontId="54" fillId="0" borderId="0">
      <alignment vertical="top"/>
    </xf>
    <xf numFmtId="0" fontId="28" fillId="51" borderId="49" applyNumberFormat="0">
      <alignment vertical="center"/>
    </xf>
    <xf numFmtId="0" fontId="28" fillId="51" borderId="49" applyNumberFormat="0">
      <alignment vertical="center"/>
    </xf>
    <xf numFmtId="0" fontId="28" fillId="51" borderId="49" applyNumberFormat="0">
      <alignment vertical="center"/>
    </xf>
    <xf numFmtId="0" fontId="28" fillId="51" borderId="49" applyNumberFormat="0">
      <alignment vertical="center"/>
    </xf>
    <xf numFmtId="0" fontId="28" fillId="51" borderId="49" applyNumberFormat="0">
      <alignment vertical="center"/>
    </xf>
    <xf numFmtId="0" fontId="28" fillId="51" borderId="49" applyNumberFormat="0">
      <alignment vertical="center"/>
    </xf>
    <xf numFmtId="0" fontId="28" fillId="51" borderId="49" applyNumberFormat="0">
      <alignment vertical="center"/>
    </xf>
    <xf numFmtId="0" fontId="28" fillId="51" borderId="49" applyNumberFormat="0">
      <alignment vertical="center"/>
    </xf>
    <xf numFmtId="0" fontId="150" fillId="0" borderId="0" applyNumberFormat="0" applyFill="0" applyBorder="0" applyAlignment="0" applyProtection="0"/>
    <xf numFmtId="3" fontId="151" fillId="0" borderId="0" applyFont="0" applyFill="0" applyBorder="0" applyAlignment="0" applyProtection="0"/>
    <xf numFmtId="0" fontId="152" fillId="0" borderId="0" applyNumberFormat="0" applyFill="0" applyBorder="0" applyAlignment="0" applyProtection="0"/>
    <xf numFmtId="0" fontId="132" fillId="0" borderId="0"/>
    <xf numFmtId="0" fontId="28" fillId="0" borderId="0"/>
    <xf numFmtId="0" fontId="153" fillId="0" borderId="0" applyFill="0" applyBorder="0" applyProtection="0">
      <alignment horizontal="left"/>
    </xf>
    <xf numFmtId="0" fontId="86" fillId="0" borderId="0" applyNumberFormat="0" applyFill="0" applyBorder="0" applyAlignment="0" applyProtection="0"/>
    <xf numFmtId="0" fontId="86" fillId="0" borderId="0" applyNumberFormat="0" applyFill="0" applyBorder="0" applyAlignment="0" applyProtection="0"/>
    <xf numFmtId="225" fontId="154" fillId="42" borderId="63" applyNumberFormat="0" applyFont="0" applyAlignment="0">
      <alignment vertical="center"/>
    </xf>
    <xf numFmtId="226" fontId="155" fillId="109" borderId="64" applyFont="0" applyFill="0" applyBorder="0" applyProtection="0">
      <alignment horizontal="center" vertical="center" wrapText="1"/>
      <protection locked="0"/>
    </xf>
    <xf numFmtId="226" fontId="155" fillId="109" borderId="64" applyFont="0" applyFill="0" applyBorder="0" applyProtection="0">
      <alignment horizontal="center" vertical="center" wrapText="1"/>
      <protection locked="0"/>
    </xf>
    <xf numFmtId="226" fontId="155" fillId="109" borderId="64" applyFont="0" applyFill="0" applyBorder="0" applyProtection="0">
      <alignment horizontal="center" vertical="center" wrapText="1"/>
      <protection locked="0"/>
    </xf>
    <xf numFmtId="202" fontId="156" fillId="0" borderId="0" applyNumberFormat="0" applyFill="0" applyBorder="0" applyAlignment="0" applyProtection="0"/>
    <xf numFmtId="0" fontId="37" fillId="0" borderId="0"/>
    <xf numFmtId="189" fontId="37" fillId="0" borderId="0"/>
    <xf numFmtId="189" fontId="37" fillId="0" borderId="0"/>
    <xf numFmtId="189" fontId="37" fillId="0" borderId="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50" fillId="82" borderId="0" applyNumberFormat="0" applyBorder="0" applyAlignment="0" applyProtection="0"/>
    <xf numFmtId="0" fontId="157" fillId="51" borderId="65" applyNumberFormat="0">
      <alignment vertical="center"/>
    </xf>
    <xf numFmtId="0" fontId="102" fillId="5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58" fillId="48" borderId="0" applyNumberFormat="0" applyBorder="0" applyAlignment="0" applyProtection="0"/>
    <xf numFmtId="172" fontId="28" fillId="42" borderId="14" applyNumberFormat="0" applyFont="0" applyBorder="0" applyAlignment="0" applyProtection="0"/>
    <xf numFmtId="0" fontId="124" fillId="0" borderId="0" applyFont="0" applyFill="0" applyBorder="0" applyAlignment="0" applyProtection="0">
      <alignment horizontal="right"/>
    </xf>
    <xf numFmtId="227" fontId="159" fillId="42" borderId="0" applyNumberFormat="0" applyFont="0" applyAlignment="0"/>
    <xf numFmtId="0" fontId="102" fillId="57" borderId="0" applyNumberFormat="0" applyBorder="0" applyAlignment="0" applyProtection="0"/>
    <xf numFmtId="0" fontId="102" fillId="57" borderId="0" applyNumberFormat="0" applyBorder="0" applyAlignment="0" applyProtection="0"/>
    <xf numFmtId="0" fontId="160" fillId="57" borderId="0" applyNumberFormat="0" applyBorder="0" applyAlignment="0" applyProtection="0"/>
    <xf numFmtId="216" fontId="161" fillId="0" borderId="0" applyNumberFormat="0" applyFill="0" applyBorder="0" applyAlignment="0" applyProtection="0"/>
    <xf numFmtId="228" fontId="147" fillId="0" borderId="0"/>
    <xf numFmtId="216" fontId="161" fillId="0" borderId="0" applyNumberFormat="0" applyFill="0" applyBorder="0" applyAlignment="0" applyProtection="0"/>
    <xf numFmtId="228" fontId="161" fillId="0" borderId="0"/>
    <xf numFmtId="0" fontId="162" fillId="51" borderId="0"/>
    <xf numFmtId="0" fontId="163" fillId="110" borderId="0"/>
    <xf numFmtId="0" fontId="47" fillId="111" borderId="0" applyNumberFormat="0" applyFill="0" applyBorder="0" applyAlignment="0" applyProtection="0"/>
    <xf numFmtId="0" fontId="47" fillId="111" borderId="0" applyNumberFormat="0" applyFill="0" applyBorder="0" applyAlignment="0" applyProtection="0"/>
    <xf numFmtId="0" fontId="164" fillId="0" borderId="66" applyNumberFormat="0" applyFill="0" applyAlignment="0" applyProtection="0"/>
    <xf numFmtId="0" fontId="67" fillId="0" borderId="43" applyNumberFormat="0" applyFill="0" applyAlignment="0" applyProtection="0"/>
    <xf numFmtId="0" fontId="165" fillId="112" borderId="0" applyNumberFormat="0" applyFill="0" applyBorder="0" applyAlignment="0" applyProtection="0"/>
    <xf numFmtId="0" fontId="165" fillId="112" borderId="0" applyNumberFormat="0" applyFill="0" applyBorder="0" applyAlignment="0" applyProtection="0"/>
    <xf numFmtId="0" fontId="166" fillId="0" borderId="44"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0" fontId="75" fillId="0" borderId="45" applyNumberFormat="0" applyFill="0" applyAlignment="0" applyProtection="0"/>
    <xf numFmtId="0" fontId="28" fillId="0" borderId="0" applyFill="0" applyBorder="0"/>
    <xf numFmtId="0" fontId="28" fillId="0" borderId="0" applyFill="0" applyBorder="0"/>
    <xf numFmtId="0" fontId="167" fillId="0" borderId="0" applyNumberFormat="0" applyFill="0" applyBorder="0" applyAlignment="0" applyProtection="0"/>
    <xf numFmtId="0" fontId="28" fillId="0" borderId="0" applyFill="0" applyBorder="0"/>
    <xf numFmtId="0" fontId="161" fillId="0" borderId="0"/>
    <xf numFmtId="0" fontId="168" fillId="0" borderId="0"/>
    <xf numFmtId="0" fontId="84" fillId="98" borderId="14" applyNumberFormat="0">
      <alignment horizontal="center"/>
    </xf>
    <xf numFmtId="0" fontId="169" fillId="0" borderId="0" applyFill="0" applyBorder="0" applyProtection="0">
      <alignment horizontal="right"/>
    </xf>
    <xf numFmtId="0" fontId="170" fillId="108" borderId="67" applyBorder="0">
      <alignment horizontal="center"/>
    </xf>
    <xf numFmtId="0" fontId="171" fillId="0" borderId="54"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72" fillId="0" borderId="0" applyNumberFormat="0" applyFill="0" applyBorder="0" applyAlignment="0" applyProtection="0"/>
    <xf numFmtId="0" fontId="28" fillId="88" borderId="0" applyNumberFormat="0" applyBorder="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36" fillId="48" borderId="0" applyNumberFormat="0" applyBorder="0" applyAlignment="0" applyProtection="0"/>
    <xf numFmtId="229" fontId="66" fillId="0" borderId="0" applyFont="0" applyBorder="0" applyAlignment="0"/>
    <xf numFmtId="0" fontId="173" fillId="0" borderId="0" applyNumberFormat="0" applyFill="0" applyBorder="0" applyAlignment="0" applyProtection="0"/>
    <xf numFmtId="0" fontId="174"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02" fillId="57" borderId="0" applyNumberFormat="0" applyBorder="0" applyAlignment="0" applyProtection="0"/>
    <xf numFmtId="0" fontId="36" fillId="48" borderId="0" applyNumberFormat="0" applyBorder="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190" fontId="176" fillId="0" borderId="0">
      <alignment vertical="top"/>
    </xf>
    <xf numFmtId="0" fontId="120" fillId="91" borderId="68"/>
    <xf numFmtId="0" fontId="50" fillId="81" borderId="0" applyNumberFormat="0" applyBorder="0" applyAlignment="0" applyProtection="0"/>
    <xf numFmtId="187" fontId="151" fillId="91" borderId="56" applyNumberFormat="0">
      <alignment vertical="center"/>
      <protection locked="0"/>
    </xf>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33" fillId="60" borderId="48" applyNumberFormat="0" applyAlignment="0" applyProtection="0"/>
    <xf numFmtId="0" fontId="151" fillId="113" borderId="56" applyNumberFormat="0">
      <alignment vertical="center"/>
      <protection locked="0"/>
    </xf>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51" fillId="113" borderId="56" applyNumberFormat="0">
      <alignment vertical="center"/>
      <protection locked="0"/>
    </xf>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78" fillId="49" borderId="58" applyNumberFormat="0" applyAlignment="0">
      <alignment horizontal="left"/>
      <protection locked="0"/>
    </xf>
    <xf numFmtId="0" fontId="177" fillId="60" borderId="48" applyNumberFormat="0" applyAlignment="0" applyProtection="0"/>
    <xf numFmtId="0" fontId="178" fillId="49" borderId="58" applyNumberFormat="0" applyAlignment="0">
      <alignment horizontal="left"/>
      <protection locked="0"/>
    </xf>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8" fillId="49" borderId="58" applyNumberFormat="0" applyAlignment="0">
      <alignment horizontal="left"/>
      <protection locked="0"/>
    </xf>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78" fillId="49" borderId="58" applyNumberFormat="0" applyAlignment="0">
      <alignment horizontal="left"/>
      <protection locked="0"/>
    </xf>
    <xf numFmtId="0" fontId="177" fillId="60" borderId="48" applyNumberFormat="0" applyAlignment="0" applyProtection="0"/>
    <xf numFmtId="0" fontId="178" fillId="49" borderId="58" applyNumberFormat="0" applyAlignment="0">
      <alignment horizontal="left"/>
      <protection locked="0"/>
    </xf>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8" fillId="49" borderId="58" applyNumberFormat="0" applyAlignment="0">
      <alignment horizontal="left"/>
      <protection locked="0"/>
    </xf>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78" fillId="49" borderId="58" applyNumberFormat="0" applyAlignment="0">
      <alignment horizontal="left"/>
      <protection locked="0"/>
    </xf>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8" fillId="49" borderId="58" applyNumberFormat="0" applyAlignment="0">
      <alignment horizontal="left"/>
      <protection locked="0"/>
    </xf>
    <xf numFmtId="0" fontId="178" fillId="49" borderId="58" applyNumberFormat="0" applyAlignment="0">
      <alignment horizontal="left"/>
      <protection locked="0"/>
    </xf>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8" fillId="49" borderId="58" applyNumberFormat="0" applyAlignment="0">
      <alignment horizontal="left"/>
      <protection locked="0"/>
    </xf>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177" fillId="60" borderId="48" applyNumberFormat="0" applyAlignment="0" applyProtection="0"/>
    <xf numFmtId="0" fontId="28" fillId="91" borderId="69" applyNumberFormat="0" applyAlignment="0">
      <protection locked="0"/>
    </xf>
    <xf numFmtId="0" fontId="28" fillId="91" borderId="69" applyNumberFormat="0" applyAlignment="0">
      <protection locked="0"/>
    </xf>
    <xf numFmtId="0" fontId="28" fillId="91" borderId="69" applyNumberFormat="0" applyAlignment="0">
      <protection locked="0"/>
    </xf>
    <xf numFmtId="0" fontId="28" fillId="91" borderId="69" applyNumberFormat="0" applyAlignment="0">
      <protection locked="0"/>
    </xf>
    <xf numFmtId="0" fontId="28" fillId="91" borderId="69" applyNumberFormat="0" applyAlignment="0">
      <protection locked="0"/>
    </xf>
    <xf numFmtId="0" fontId="28" fillId="91" borderId="69" applyNumberFormat="0" applyAlignment="0">
      <protection locked="0"/>
    </xf>
    <xf numFmtId="0" fontId="28" fillId="91" borderId="69" applyNumberFormat="0" applyAlignment="0">
      <protection locked="0"/>
    </xf>
    <xf numFmtId="0" fontId="28" fillId="91" borderId="69" applyNumberFormat="0" applyAlignment="0">
      <protection locked="0"/>
    </xf>
    <xf numFmtId="0" fontId="50" fillId="0" borderId="0" applyNumberFormat="0" applyFill="0" applyBorder="0" applyAlignment="0">
      <protection locked="0"/>
    </xf>
    <xf numFmtId="0" fontId="36" fillId="48" borderId="0" applyNumberFormat="0" applyBorder="0" applyAlignment="0" applyProtection="0"/>
    <xf numFmtId="0" fontId="36" fillId="48" borderId="0" applyNumberFormat="0" applyBorder="0" applyAlignment="0" applyProtection="0"/>
    <xf numFmtId="0" fontId="179" fillId="48" borderId="0" applyNumberFormat="0" applyBorder="0" applyAlignment="0" applyProtection="0"/>
    <xf numFmtId="0" fontId="7" fillId="3" borderId="0" applyNumberFormat="0" applyBorder="0" applyAlignment="0" applyProtection="0"/>
    <xf numFmtId="0" fontId="180" fillId="3" borderId="0" applyNumberFormat="0" applyBorder="0" applyAlignment="0" applyProtection="0"/>
    <xf numFmtId="0" fontId="181" fillId="3" borderId="0" applyNumberFormat="0" applyBorder="0" applyAlignment="0" applyProtection="0"/>
    <xf numFmtId="0" fontId="36" fillId="48" borderId="0" applyNumberFormat="0" applyBorder="0" applyAlignment="0" applyProtection="0"/>
    <xf numFmtId="0" fontId="182" fillId="0" borderId="0" applyNumberFormat="0" applyFill="0" applyBorder="0" applyProtection="0">
      <alignment horizontal="centerContinuous" wrapText="1"/>
    </xf>
    <xf numFmtId="0" fontId="85" fillId="0" borderId="0" applyNumberFormat="0" applyFill="0" applyBorder="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83" fillId="62" borderId="47" applyNumberFormat="0" applyFont="0" applyAlignment="0" applyProtection="0"/>
    <xf numFmtId="0" fontId="183" fillId="62" borderId="47" applyNumberFormat="0" applyFont="0" applyAlignment="0" applyProtection="0"/>
    <xf numFmtId="0" fontId="183" fillId="62" borderId="47" applyNumberFormat="0" applyFont="0" applyAlignment="0" applyProtection="0"/>
    <xf numFmtId="0" fontId="78" fillId="80" borderId="0" applyNumberFormat="0" applyBorder="0" applyAlignment="0" applyProtection="0"/>
    <xf numFmtId="0" fontId="78" fillId="84" borderId="0" applyNumberFormat="0" applyBorder="0" applyAlignment="0" applyProtection="0"/>
    <xf numFmtId="0" fontId="78" fillId="86" borderId="0" applyNumberFormat="0" applyBorder="0" applyAlignment="0" applyProtection="0"/>
    <xf numFmtId="0" fontId="78" fillId="72" borderId="0" applyNumberFormat="0" applyBorder="0" applyAlignment="0" applyProtection="0"/>
    <xf numFmtId="0" fontId="78" fillId="73" borderId="0" applyNumberFormat="0" applyBorder="0" applyAlignment="0" applyProtection="0"/>
    <xf numFmtId="0" fontId="78" fillId="89" borderId="0" applyNumberFormat="0" applyBorder="0" applyAlignment="0" applyProtection="0"/>
    <xf numFmtId="0" fontId="184" fillId="57" borderId="0" applyNumberFormat="0" applyBorder="0" applyAlignment="0" applyProtection="0"/>
    <xf numFmtId="0" fontId="185" fillId="65" borderId="49" applyNumberFormat="0" applyAlignment="0" applyProtection="0"/>
    <xf numFmtId="0" fontId="185" fillId="65" borderId="49" applyNumberFormat="0" applyAlignment="0" applyProtection="0"/>
    <xf numFmtId="0" fontId="185" fillId="65" borderId="49" applyNumberFormat="0" applyAlignment="0" applyProtection="0"/>
    <xf numFmtId="0" fontId="49"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0" fontId="186" fillId="0" borderId="55"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8" fillId="0" borderId="0" applyFont="0" applyFill="0" applyBorder="0" applyAlignment="0" applyProtection="0"/>
    <xf numFmtId="0" fontId="108" fillId="0" borderId="54" applyNumberFormat="0" applyFill="0" applyAlignment="0" applyProtection="0"/>
    <xf numFmtId="0" fontId="108" fillId="0" borderId="54" applyNumberFormat="0" applyFill="0" applyAlignment="0" applyProtection="0"/>
    <xf numFmtId="0" fontId="46" fillId="75" borderId="53" applyNumberFormat="0" applyAlignment="0" applyProtection="0"/>
    <xf numFmtId="0" fontId="46" fillId="75" borderId="53" applyNumberFormat="0" applyAlignment="0" applyProtection="0"/>
    <xf numFmtId="0" fontId="46" fillId="75" borderId="53" applyNumberFormat="0" applyAlignment="0" applyProtection="0"/>
    <xf numFmtId="0" fontId="46" fillId="75" borderId="53" applyNumberFormat="0" applyAlignment="0" applyProtection="0"/>
    <xf numFmtId="0" fontId="46" fillId="75" borderId="53" applyNumberFormat="0" applyAlignment="0" applyProtection="0"/>
    <xf numFmtId="0" fontId="46" fillId="75" borderId="53" applyNumberFormat="0" applyAlignment="0" applyProtection="0"/>
    <xf numFmtId="0" fontId="187" fillId="75" borderId="53" applyNumberFormat="0" applyAlignment="0" applyProtection="0"/>
    <xf numFmtId="0" fontId="46" fillId="75" borderId="53" applyNumberFormat="0" applyAlignment="0" applyProtection="0"/>
    <xf numFmtId="38" fontId="188" fillId="0" borderId="0"/>
    <xf numFmtId="38" fontId="189" fillId="0" borderId="0"/>
    <xf numFmtId="38" fontId="190" fillId="0" borderId="0"/>
    <xf numFmtId="38" fontId="191" fillId="0" borderId="0"/>
    <xf numFmtId="0" fontId="52" fillId="0" borderId="0"/>
    <xf numFmtId="0" fontId="52" fillId="0" borderId="0"/>
    <xf numFmtId="0" fontId="28" fillId="0" borderId="0" applyFill="0" applyBorder="0">
      <alignment wrapText="1"/>
    </xf>
    <xf numFmtId="190" fontId="165" fillId="0" borderId="0" applyFont="0">
      <alignment vertical="top"/>
    </xf>
    <xf numFmtId="0" fontId="108" fillId="0" borderId="54" applyNumberFormat="0" applyFill="0" applyAlignment="0" applyProtection="0"/>
    <xf numFmtId="0" fontId="192" fillId="0" borderId="0" applyNumberFormat="0" applyFill="0" applyBorder="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225" fontId="154" fillId="91" borderId="46" applyNumberFormat="0" applyFont="0" applyAlignment="0" applyProtection="0">
      <alignment vertical="center"/>
      <protection locked="0"/>
    </xf>
    <xf numFmtId="0" fontId="175" fillId="0" borderId="0" applyNumberFormat="0" applyFill="0" applyBorder="0" applyAlignment="0" applyProtection="0">
      <alignment vertical="top"/>
      <protection locked="0"/>
    </xf>
    <xf numFmtId="0" fontId="193" fillId="0" borderId="0" applyNumberFormat="0" applyFill="0" applyBorder="0" applyAlignment="0" applyProtection="0"/>
    <xf numFmtId="0" fontId="108" fillId="0" borderId="54" applyNumberFormat="0" applyFill="0" applyAlignment="0" applyProtection="0"/>
    <xf numFmtId="0" fontId="108" fillId="0" borderId="54" applyNumberFormat="0" applyFill="0" applyAlignment="0" applyProtection="0"/>
    <xf numFmtId="0" fontId="194" fillId="0" borderId="54" applyNumberFormat="0" applyFill="0" applyAlignment="0" applyProtection="0"/>
    <xf numFmtId="0" fontId="28" fillId="42" borderId="14" applyNumberFormat="0">
      <alignment horizontal="center"/>
      <protection locked="0"/>
    </xf>
    <xf numFmtId="0" fontId="108" fillId="0" borderId="54" applyNumberFormat="0" applyFill="0" applyAlignment="0" applyProtection="0"/>
    <xf numFmtId="0" fontId="108" fillId="0" borderId="54" applyNumberFormat="0" applyFill="0" applyAlignment="0" applyProtection="0"/>
    <xf numFmtId="230" fontId="195" fillId="0" borderId="0" applyFill="0">
      <alignment horizontal="center"/>
    </xf>
    <xf numFmtId="0" fontId="196" fillId="0" borderId="0" applyNumberFormat="0" applyFill="0" applyBorder="0" applyAlignment="0" applyProtection="0"/>
    <xf numFmtId="0" fontId="197" fillId="0" borderId="0">
      <alignment horizontal="centerContinuous"/>
    </xf>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231" fontId="154" fillId="0" borderId="0"/>
    <xf numFmtId="0" fontId="199" fillId="0" borderId="0" applyNumberFormat="0" applyFill="0" applyBorder="0" applyAlignment="0" applyProtection="0"/>
    <xf numFmtId="0" fontId="50" fillId="101" borderId="70" applyBorder="0">
      <alignment horizontal="left"/>
    </xf>
    <xf numFmtId="164" fontId="66"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5"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25" fillId="0" borderId="0" applyFont="0" applyFill="0" applyBorder="0" applyAlignment="0" applyProtection="0"/>
    <xf numFmtId="166" fontId="2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9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97" fontId="28" fillId="0" borderId="0" applyFont="0" applyFill="0" applyBorder="0" applyAlignment="0" applyProtection="0"/>
    <xf numFmtId="166" fontId="9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43"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67" fontId="128" fillId="0" borderId="0" applyFont="0" applyFill="0" applyBorder="0" applyAlignment="0" applyProtection="0"/>
    <xf numFmtId="197" fontId="28" fillId="0" borderId="0" applyFont="0" applyFill="0" applyBorder="0" applyAlignment="0" applyProtection="0"/>
    <xf numFmtId="167" fontId="69"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97" fontId="28" fillId="0" borderId="0" applyFont="0" applyFill="0" applyBorder="0" applyAlignment="0" applyProtection="0"/>
    <xf numFmtId="167" fontId="2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6" fontId="1" fillId="0" borderId="0" applyFont="0" applyFill="0" applyBorder="0" applyAlignment="0" applyProtection="0"/>
    <xf numFmtId="197" fontId="28" fillId="0" borderId="0" applyFont="0" applyFill="0" applyBorder="0" applyAlignment="0" applyProtection="0"/>
    <xf numFmtId="167" fontId="1" fillId="0" borderId="0" applyFont="0" applyFill="0" applyBorder="0" applyAlignment="0" applyProtection="0"/>
    <xf numFmtId="197" fontId="28" fillId="0" borderId="0" applyFont="0" applyFill="0" applyBorder="0" applyAlignment="0" applyProtection="0"/>
    <xf numFmtId="37" fontId="28" fillId="0" borderId="0" applyFill="0" applyBorder="0" applyAlignment="0"/>
    <xf numFmtId="232" fontId="28" fillId="0" borderId="0" applyFont="0" applyFill="0" applyBorder="0" applyAlignment="0" applyProtection="0"/>
    <xf numFmtId="0" fontId="92" fillId="0" borderId="0">
      <protection locked="0"/>
    </xf>
    <xf numFmtId="3" fontId="59" fillId="0" borderId="0">
      <alignment horizontal="center"/>
    </xf>
    <xf numFmtId="3" fontId="59" fillId="0" borderId="0">
      <alignment horizontal="center"/>
    </xf>
    <xf numFmtId="3" fontId="200" fillId="0" borderId="0">
      <alignment horizontal="center"/>
    </xf>
    <xf numFmtId="0" fontId="201" fillId="0" borderId="0" applyFont="0" applyFill="0" applyBorder="0" applyAlignment="0" applyProtection="0"/>
    <xf numFmtId="2" fontId="202" fillId="0" borderId="71" applyFont="0" applyFill="0" applyBorder="0" applyAlignment="0"/>
    <xf numFmtId="233" fontId="154" fillId="0" borderId="0" applyFont="0" applyFill="0" applyBorder="0" applyAlignment="0" applyProtection="0"/>
    <xf numFmtId="0" fontId="203" fillId="0" borderId="0"/>
    <xf numFmtId="0" fontId="204" fillId="0" borderId="0" applyNumberFormat="0" applyFill="0">
      <alignment vertical="center"/>
    </xf>
    <xf numFmtId="207" fontId="28" fillId="0" borderId="0" applyFont="0" applyFill="0" applyBorder="0" applyAlignment="0" applyProtection="0"/>
    <xf numFmtId="234" fontId="28" fillId="0" borderId="0" applyFont="0" applyFill="0" applyBorder="0" applyAlignment="0" applyProtection="0"/>
    <xf numFmtId="44" fontId="28" fillId="0" borderId="0" applyFont="0" applyFill="0" applyBorder="0" applyAlignment="0" applyProtection="0"/>
    <xf numFmtId="207" fontId="28" fillId="0" borderId="0" applyFont="0" applyFill="0" applyBorder="0" applyAlignment="0" applyProtection="0"/>
    <xf numFmtId="44" fontId="69" fillId="0" borderId="0" applyFont="0" applyFill="0" applyBorder="0" applyAlignment="0" applyProtection="0"/>
    <xf numFmtId="17" fontId="50" fillId="95" borderId="72" applyFill="0" applyBorder="0" applyProtection="0">
      <alignment horizontal="center"/>
    </xf>
    <xf numFmtId="235" fontId="50" fillId="108" borderId="0" applyFill="0" applyBorder="0" applyProtection="0">
      <alignment horizontal="center"/>
    </xf>
    <xf numFmtId="0" fontId="28" fillId="0" borderId="0"/>
    <xf numFmtId="0" fontId="205" fillId="1" borderId="0"/>
    <xf numFmtId="0" fontId="124" fillId="0" borderId="0" applyFont="0" applyFill="0" applyBorder="0" applyProtection="0">
      <alignment horizontal="right"/>
    </xf>
    <xf numFmtId="0" fontId="67" fillId="0" borderId="43"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0" fontId="75" fillId="0" borderId="0" applyNumberFormat="0" applyFill="0" applyBorder="0" applyAlignment="0" applyProtection="0"/>
    <xf numFmtId="0" fontId="67" fillId="0" borderId="43" applyNumberFormat="0" applyFill="0" applyAlignment="0" applyProtection="0"/>
    <xf numFmtId="0" fontId="67" fillId="0" borderId="43" applyNumberFormat="0" applyFill="0" applyAlignment="0" applyProtection="0"/>
    <xf numFmtId="0" fontId="68" fillId="0" borderId="44"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0" fontId="75" fillId="0" borderId="45"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51" fillId="95" borderId="73" applyNumberFormat="0" applyFont="0" applyFill="0" applyAlignment="0" applyProtection="0">
      <alignment vertical="center"/>
      <protection locked="0"/>
    </xf>
    <xf numFmtId="0" fontId="206" fillId="0" borderId="0" applyNumberFormat="0" applyBorder="0">
      <alignment horizontal="left" vertical="top"/>
    </xf>
    <xf numFmtId="0" fontId="151" fillId="95" borderId="73" applyNumberFormat="0" applyFont="0" applyFill="0" applyAlignment="0" applyProtection="0">
      <alignment vertical="center"/>
      <protection locked="0"/>
    </xf>
    <xf numFmtId="0" fontId="183" fillId="0" borderId="0"/>
    <xf numFmtId="0" fontId="207" fillId="0" borderId="0" applyNumberFormat="0" applyFill="0" applyBorder="0" applyAlignment="0" applyProtection="0"/>
    <xf numFmtId="40" fontId="98" fillId="0" borderId="0" applyFont="0" applyFill="0" applyBorder="0" applyAlignment="0">
      <alignment horizontal="centerContinuous"/>
    </xf>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9" fillId="70" borderId="0" applyNumberFormat="0" applyBorder="0" applyAlignment="0" applyProtection="0"/>
    <xf numFmtId="0" fontId="208" fillId="70" borderId="0" applyNumberFormat="0" applyBorder="0" applyAlignment="0" applyProtection="0"/>
    <xf numFmtId="0" fontId="210" fillId="70" borderId="0" applyNumberFormat="0" applyBorder="0" applyAlignment="0" applyProtection="0"/>
    <xf numFmtId="0" fontId="210"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08" fillId="70" borderId="0" applyNumberFormat="0" applyBorder="0" applyAlignment="0" applyProtection="0"/>
    <xf numFmtId="0" fontId="211" fillId="70" borderId="0" applyNumberFormat="0" applyBorder="0" applyAlignment="0" applyProtection="0"/>
    <xf numFmtId="0" fontId="8" fillId="4" borderId="0" applyNumberFormat="0" applyBorder="0" applyAlignment="0" applyProtection="0"/>
    <xf numFmtId="0" fontId="212" fillId="4" borderId="0" applyNumberFormat="0" applyBorder="0" applyAlignment="0" applyProtection="0"/>
    <xf numFmtId="0" fontId="208" fillId="70" borderId="0" applyNumberFormat="0" applyBorder="0" applyAlignment="0" applyProtection="0"/>
    <xf numFmtId="0" fontId="98" fillId="0" borderId="0"/>
    <xf numFmtId="0" fontId="98" fillId="0" borderId="0"/>
    <xf numFmtId="0" fontId="98" fillId="0" borderId="0"/>
    <xf numFmtId="0" fontId="98" fillId="0" borderId="0"/>
    <xf numFmtId="197" fontId="66" fillId="0" borderId="0"/>
    <xf numFmtId="0" fontId="50" fillId="0" borderId="0" applyNumberFormat="0" applyFill="0" applyBorder="0" applyProtection="0"/>
    <xf numFmtId="0" fontId="28" fillId="0" borderId="0"/>
    <xf numFmtId="0" fontId="28"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9" fillId="0" borderId="0"/>
    <xf numFmtId="0" fontId="25" fillId="0" borderId="0"/>
    <xf numFmtId="0" fontId="25" fillId="0" borderId="0"/>
    <xf numFmtId="0" fontId="37" fillId="0" borderId="0"/>
    <xf numFmtId="0" fontId="28" fillId="0" borderId="0" applyNumberFormat="0" applyFont="0" applyFill="0" applyBorder="0" applyAlignment="0" applyProtection="0"/>
    <xf numFmtId="0" fontId="28" fillId="0" borderId="0"/>
    <xf numFmtId="0" fontId="28" fillId="0" borderId="0"/>
    <xf numFmtId="0" fontId="69" fillId="0" borderId="0"/>
    <xf numFmtId="0" fontId="69" fillId="0" borderId="0"/>
    <xf numFmtId="0" fontId="37" fillId="0" borderId="0"/>
    <xf numFmtId="0" fontId="37" fillId="0" borderId="0"/>
    <xf numFmtId="0" fontId="25" fillId="0" borderId="0"/>
    <xf numFmtId="0" fontId="28" fillId="0" borderId="0"/>
    <xf numFmtId="0" fontId="37" fillId="0" borderId="0"/>
    <xf numFmtId="0" fontId="37" fillId="0" borderId="0"/>
    <xf numFmtId="0" fontId="25" fillId="0" borderId="0"/>
    <xf numFmtId="0" fontId="25"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13" fillId="0" borderId="0"/>
    <xf numFmtId="0" fontId="28" fillId="0" borderId="0"/>
    <xf numFmtId="0" fontId="214" fillId="0" borderId="0"/>
    <xf numFmtId="0" fontId="37" fillId="0" borderId="0"/>
    <xf numFmtId="0" fontId="214" fillId="0" borderId="0"/>
    <xf numFmtId="0" fontId="37" fillId="0" borderId="0"/>
    <xf numFmtId="0" fontId="37" fillId="0" borderId="0"/>
    <xf numFmtId="0" fontId="1" fillId="0" borderId="0"/>
    <xf numFmtId="0" fontId="37" fillId="0" borderId="0"/>
    <xf numFmtId="0" fontId="214" fillId="0" borderId="0"/>
    <xf numFmtId="0" fontId="214" fillId="0" borderId="0"/>
    <xf numFmtId="0" fontId="1" fillId="0" borderId="0"/>
    <xf numFmtId="0" fontId="1" fillId="0" borderId="0"/>
    <xf numFmtId="0" fontId="1" fillId="0" borderId="0"/>
    <xf numFmtId="0" fontId="214" fillId="0" borderId="0"/>
    <xf numFmtId="0" fontId="1" fillId="0" borderId="0"/>
    <xf numFmtId="0" fontId="1" fillId="0" borderId="0"/>
    <xf numFmtId="0" fontId="28" fillId="0" borderId="0"/>
    <xf numFmtId="0" fontId="183" fillId="0" borderId="0"/>
    <xf numFmtId="0" fontId="28" fillId="0" borderId="0"/>
    <xf numFmtId="0" fontId="21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8" fillId="0" borderId="0"/>
    <xf numFmtId="0" fontId="28" fillId="0" borderId="0"/>
    <xf numFmtId="0" fontId="37" fillId="0" borderId="0"/>
    <xf numFmtId="0" fontId="98" fillId="0" borderId="0"/>
    <xf numFmtId="0" fontId="98" fillId="0" borderId="0"/>
    <xf numFmtId="0" fontId="216"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37" fillId="0" borderId="0"/>
    <xf numFmtId="0" fontId="28" fillId="0" borderId="0"/>
    <xf numFmtId="0" fontId="37" fillId="0" borderId="0"/>
    <xf numFmtId="0" fontId="98" fillId="0" borderId="0"/>
    <xf numFmtId="0" fontId="98" fillId="0" borderId="0"/>
    <xf numFmtId="0" fontId="28" fillId="0" borderId="0"/>
    <xf numFmtId="0" fontId="98" fillId="0" borderId="0"/>
    <xf numFmtId="0" fontId="1" fillId="0" borderId="0"/>
    <xf numFmtId="0" fontId="1" fillId="0" borderId="0"/>
    <xf numFmtId="0" fontId="1" fillId="0" borderId="0"/>
    <xf numFmtId="0" fontId="214" fillId="0" borderId="0"/>
    <xf numFmtId="0" fontId="98" fillId="0" borderId="0"/>
    <xf numFmtId="0" fontId="1" fillId="0" borderId="0"/>
    <xf numFmtId="0" fontId="1" fillId="0" borderId="0"/>
    <xf numFmtId="0" fontId="1" fillId="0" borderId="0"/>
    <xf numFmtId="0" fontId="214" fillId="0" borderId="0"/>
    <xf numFmtId="0" fontId="1" fillId="0" borderId="0"/>
    <xf numFmtId="0" fontId="1" fillId="0" borderId="0"/>
    <xf numFmtId="0" fontId="1" fillId="0" borderId="0"/>
    <xf numFmtId="0" fontId="28" fillId="0" borderId="0"/>
    <xf numFmtId="0" fontId="28" fillId="0" borderId="0"/>
    <xf numFmtId="0" fontId="28" fillId="0" borderId="0"/>
    <xf numFmtId="0" fontId="215" fillId="0" borderId="0"/>
    <xf numFmtId="0" fontId="215" fillId="0" borderId="0"/>
    <xf numFmtId="0" fontId="28" fillId="0" borderId="0"/>
    <xf numFmtId="0" fontId="215" fillId="0" borderId="0"/>
    <xf numFmtId="0" fontId="53" fillId="0" borderId="0"/>
    <xf numFmtId="0" fontId="215" fillId="0" borderId="0"/>
    <xf numFmtId="0" fontId="98" fillId="0" borderId="0"/>
    <xf numFmtId="0" fontId="37" fillId="0" borderId="0"/>
    <xf numFmtId="0" fontId="37" fillId="0" borderId="0"/>
    <xf numFmtId="0" fontId="214" fillId="0" borderId="0"/>
    <xf numFmtId="0" fontId="1" fillId="0" borderId="0"/>
    <xf numFmtId="0" fontId="18" fillId="0" borderId="0"/>
    <xf numFmtId="0" fontId="214" fillId="0" borderId="0"/>
    <xf numFmtId="0" fontId="1" fillId="0" borderId="0"/>
    <xf numFmtId="0" fontId="1" fillId="0" borderId="0"/>
    <xf numFmtId="0" fontId="18" fillId="0" borderId="0"/>
    <xf numFmtId="0" fontId="214" fillId="0" borderId="0"/>
    <xf numFmtId="0" fontId="1" fillId="0" borderId="0"/>
    <xf numFmtId="0" fontId="1" fillId="0" borderId="0"/>
    <xf numFmtId="0" fontId="18" fillId="0" borderId="0"/>
    <xf numFmtId="0" fontId="214" fillId="0" borderId="0"/>
    <xf numFmtId="0" fontId="1" fillId="0" borderId="0"/>
    <xf numFmtId="0" fontId="1" fillId="0" borderId="0"/>
    <xf numFmtId="0" fontId="18" fillId="0" borderId="0"/>
    <xf numFmtId="0" fontId="214" fillId="0" borderId="0"/>
    <xf numFmtId="0" fontId="1" fillId="0" borderId="0"/>
    <xf numFmtId="0" fontId="1" fillId="0" borderId="0"/>
    <xf numFmtId="0" fontId="18" fillId="0" borderId="0"/>
    <xf numFmtId="0" fontId="125" fillId="0" borderId="0"/>
    <xf numFmtId="0" fontId="18" fillId="0" borderId="0"/>
    <xf numFmtId="0" fontId="125"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8" fillId="0" borderId="0"/>
    <xf numFmtId="0" fontId="98" fillId="0" borderId="0"/>
    <xf numFmtId="0" fontId="28" fillId="0" borderId="0"/>
    <xf numFmtId="0" fontId="28" fillId="0" borderId="0"/>
    <xf numFmtId="0" fontId="98" fillId="0" borderId="0"/>
    <xf numFmtId="0" fontId="1" fillId="0" borderId="0"/>
    <xf numFmtId="0" fontId="28" fillId="0" borderId="0"/>
    <xf numFmtId="0" fontId="28" fillId="0" borderId="0"/>
    <xf numFmtId="0" fontId="1" fillId="0" borderId="0"/>
    <xf numFmtId="0" fontId="43" fillId="0" borderId="0"/>
    <xf numFmtId="0" fontId="98" fillId="0" borderId="0"/>
    <xf numFmtId="0" fontId="43" fillId="0" borderId="0"/>
    <xf numFmtId="0" fontId="98" fillId="0" borderId="0"/>
    <xf numFmtId="0" fontId="125" fillId="0" borderId="0"/>
    <xf numFmtId="0" fontId="18" fillId="0" borderId="0"/>
    <xf numFmtId="0" fontId="28" fillId="0" borderId="0"/>
    <xf numFmtId="0" fontId="28" fillId="0" borderId="0"/>
    <xf numFmtId="0" fontId="28" fillId="0" borderId="0"/>
    <xf numFmtId="0" fontId="28" fillId="0" borderId="0"/>
    <xf numFmtId="0" fontId="37" fillId="0" borderId="0"/>
    <xf numFmtId="0" fontId="18" fillId="0" borderId="0"/>
    <xf numFmtId="0" fontId="1" fillId="0" borderId="0"/>
    <xf numFmtId="0" fontId="1" fillId="0" borderId="0"/>
    <xf numFmtId="0" fontId="1" fillId="0" borderId="0"/>
    <xf numFmtId="0" fontId="18" fillId="0" borderId="0"/>
    <xf numFmtId="0" fontId="125"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53" fillId="0" borderId="0"/>
    <xf numFmtId="0" fontId="18" fillId="0" borderId="0"/>
    <xf numFmtId="0" fontId="125"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28" fillId="0" borderId="0"/>
    <xf numFmtId="0" fontId="34" fillId="0" borderId="0"/>
    <xf numFmtId="0" fontId="28" fillId="0" borderId="0"/>
    <xf numFmtId="0" fontId="37" fillId="0" borderId="0"/>
    <xf numFmtId="0" fontId="37" fillId="0" borderId="0"/>
    <xf numFmtId="0" fontId="28" fillId="0" borderId="0"/>
    <xf numFmtId="0" fontId="28" fillId="0" borderId="0"/>
    <xf numFmtId="0" fontId="98" fillId="0" borderId="0"/>
    <xf numFmtId="0" fontId="127" fillId="0" borderId="0"/>
    <xf numFmtId="0" fontId="28"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8" fillId="0" borderId="0"/>
    <xf numFmtId="0" fontId="214" fillId="0" borderId="0"/>
    <xf numFmtId="0" fontId="1" fillId="0" borderId="0"/>
    <xf numFmtId="0" fontId="1" fillId="0" borderId="0"/>
    <xf numFmtId="0" fontId="1"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4" fillId="0" borderId="0"/>
    <xf numFmtId="0" fontId="1" fillId="0" borderId="0"/>
    <xf numFmtId="0" fontId="1" fillId="0" borderId="0"/>
    <xf numFmtId="0" fontId="25" fillId="0" borderId="0"/>
    <xf numFmtId="0" fontId="25" fillId="0" borderId="0"/>
    <xf numFmtId="0" fontId="25" fillId="0" borderId="0"/>
    <xf numFmtId="0" fontId="28" fillId="0" borderId="0"/>
    <xf numFmtId="0" fontId="28" fillId="0" borderId="0"/>
    <xf numFmtId="0" fontId="37" fillId="0" borderId="0"/>
    <xf numFmtId="0" fontId="28" fillId="0" borderId="0"/>
    <xf numFmtId="0" fontId="25" fillId="0" borderId="0"/>
    <xf numFmtId="0" fontId="214" fillId="0" borderId="0"/>
    <xf numFmtId="0" fontId="214" fillId="0" borderId="0"/>
    <xf numFmtId="0" fontId="28" fillId="0" borderId="0"/>
    <xf numFmtId="0" fontId="214" fillId="0" borderId="0"/>
    <xf numFmtId="0" fontId="214" fillId="0" borderId="0"/>
    <xf numFmtId="0" fontId="28" fillId="0" borderId="0"/>
    <xf numFmtId="0" fontId="214" fillId="0" borderId="0"/>
    <xf numFmtId="0" fontId="214" fillId="0" borderId="0"/>
    <xf numFmtId="0" fontId="28" fillId="0" borderId="0"/>
    <xf numFmtId="0" fontId="214" fillId="0" borderId="0"/>
    <xf numFmtId="0" fontId="214" fillId="0" borderId="0"/>
    <xf numFmtId="0" fontId="28" fillId="0" borderId="0"/>
    <xf numFmtId="0" fontId="214" fillId="0" borderId="0"/>
    <xf numFmtId="0" fontId="214" fillId="0" borderId="0"/>
    <xf numFmtId="0" fontId="28" fillId="0" borderId="0"/>
    <xf numFmtId="0" fontId="53" fillId="0" borderId="0"/>
    <xf numFmtId="0" fontId="53" fillId="0" borderId="0"/>
    <xf numFmtId="0" fontId="28" fillId="0" borderId="0"/>
    <xf numFmtId="0" fontId="53" fillId="0" borderId="0"/>
    <xf numFmtId="0" fontId="53" fillId="0" borderId="0"/>
    <xf numFmtId="0" fontId="28" fillId="0" borderId="0"/>
    <xf numFmtId="0" fontId="37" fillId="0" borderId="0"/>
    <xf numFmtId="0" fontId="28" fillId="0" borderId="0"/>
    <xf numFmtId="0" fontId="37" fillId="0" borderId="0"/>
    <xf numFmtId="0" fontId="28" fillId="0" borderId="0"/>
    <xf numFmtId="0" fontId="1" fillId="0" borderId="0"/>
    <xf numFmtId="0" fontId="37" fillId="0" borderId="0"/>
    <xf numFmtId="0" fontId="28" fillId="0" borderId="0"/>
    <xf numFmtId="0" fontId="1" fillId="0" borderId="0"/>
    <xf numFmtId="0" fontId="1" fillId="0" borderId="0"/>
    <xf numFmtId="0" fontId="34" fillId="0" borderId="0"/>
    <xf numFmtId="0" fontId="28" fillId="0" borderId="0"/>
    <xf numFmtId="0" fontId="28" fillId="0" borderId="0"/>
    <xf numFmtId="0" fontId="125" fillId="0" borderId="0"/>
    <xf numFmtId="0" fontId="37" fillId="0" borderId="0"/>
    <xf numFmtId="0" fontId="125" fillId="0" borderId="0"/>
    <xf numFmtId="0" fontId="28" fillId="0" borderId="0"/>
    <xf numFmtId="0" fontId="28" fillId="0" borderId="0"/>
    <xf numFmtId="0" fontId="1" fillId="0" borderId="0"/>
    <xf numFmtId="0" fontId="1" fillId="0" borderId="0"/>
    <xf numFmtId="0" fontId="28" fillId="0" borderId="0"/>
    <xf numFmtId="0" fontId="37" fillId="0" borderId="0"/>
    <xf numFmtId="0" fontId="28" fillId="0" borderId="0"/>
    <xf numFmtId="0" fontId="1" fillId="0" borderId="0"/>
    <xf numFmtId="0" fontId="37" fillId="0" borderId="0"/>
    <xf numFmtId="0" fontId="1" fillId="0" borderId="0"/>
    <xf numFmtId="0" fontId="37"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34" fillId="0" borderId="0"/>
    <xf numFmtId="0" fontId="37"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37" fillId="0" borderId="0"/>
    <xf numFmtId="0" fontId="28" fillId="0" borderId="0"/>
    <xf numFmtId="0" fontId="37" fillId="0" borderId="0"/>
    <xf numFmtId="0" fontId="28" fillId="0" borderId="0"/>
    <xf numFmtId="0" fontId="37" fillId="0" borderId="0"/>
    <xf numFmtId="0" fontId="28" fillId="0" borderId="0"/>
    <xf numFmtId="0" fontId="37" fillId="0" borderId="0"/>
    <xf numFmtId="0" fontId="28" fillId="0" borderId="0"/>
    <xf numFmtId="0" fontId="37" fillId="0" borderId="0"/>
    <xf numFmtId="0" fontId="28" fillId="0" borderId="0"/>
    <xf numFmtId="0" fontId="37" fillId="0" borderId="0"/>
    <xf numFmtId="0" fontId="1" fillId="0" borderId="0"/>
    <xf numFmtId="0" fontId="1" fillId="0" borderId="0"/>
    <xf numFmtId="0" fontId="28" fillId="0" borderId="0"/>
    <xf numFmtId="0" fontId="28" fillId="0" borderId="0"/>
    <xf numFmtId="0" fontId="28" fillId="0" borderId="0"/>
    <xf numFmtId="0" fontId="125" fillId="0" borderId="0"/>
    <xf numFmtId="0" fontId="37" fillId="0" borderId="0"/>
    <xf numFmtId="0" fontId="28" fillId="0" borderId="0" applyNumberFormat="0" applyFont="0" applyFill="0" applyBorder="0" applyAlignment="0" applyProtection="0"/>
    <xf numFmtId="0" fontId="28" fillId="0" borderId="0"/>
    <xf numFmtId="0" fontId="125"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37"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98" fillId="0" borderId="0"/>
    <xf numFmtId="0" fontId="28" fillId="0" borderId="0"/>
    <xf numFmtId="0" fontId="28" fillId="0" borderId="0"/>
    <xf numFmtId="0" fontId="53" fillId="0" borderId="0"/>
    <xf numFmtId="0" fontId="1" fillId="0" borderId="0"/>
    <xf numFmtId="0" fontId="1" fillId="0" borderId="0"/>
    <xf numFmtId="0" fontId="1" fillId="0" borderId="0"/>
    <xf numFmtId="0" fontId="1" fillId="0" borderId="0"/>
    <xf numFmtId="0" fontId="28" fillId="0" borderId="0"/>
    <xf numFmtId="0" fontId="1" fillId="0" borderId="0"/>
    <xf numFmtId="0" fontId="37" fillId="0" borderId="0"/>
    <xf numFmtId="0" fontId="37" fillId="0" borderId="0"/>
    <xf numFmtId="0" fontId="1" fillId="0" borderId="0"/>
    <xf numFmtId="0" fontId="37" fillId="0" borderId="0"/>
    <xf numFmtId="0" fontId="28" fillId="0" borderId="0"/>
    <xf numFmtId="0" fontId="92" fillId="0" borderId="0"/>
    <xf numFmtId="0" fontId="28" fillId="0" borderId="0" applyNumberFormat="0" applyFill="0" applyBorder="0" applyAlignment="0" applyProtection="0"/>
    <xf numFmtId="0" fontId="37" fillId="0" borderId="0"/>
    <xf numFmtId="0" fontId="28" fillId="0" borderId="0" applyBorder="0"/>
    <xf numFmtId="0" fontId="28" fillId="0" borderId="0" applyBorder="0"/>
    <xf numFmtId="0" fontId="28" fillId="0" borderId="0" applyBorder="0"/>
    <xf numFmtId="0" fontId="28" fillId="0" borderId="0" applyBorder="0"/>
    <xf numFmtId="0" fontId="37" fillId="0" borderId="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xf numFmtId="0" fontId="28" fillId="0" borderId="0"/>
    <xf numFmtId="0" fontId="28" fillId="0" borderId="0"/>
    <xf numFmtId="0" fontId="28" fillId="0" borderId="0"/>
    <xf numFmtId="0" fontId="28" fillId="0" borderId="0"/>
    <xf numFmtId="0" fontId="1" fillId="0" borderId="0"/>
    <xf numFmtId="0" fontId="98" fillId="0" borderId="0"/>
    <xf numFmtId="0" fontId="98"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5" fillId="0" borderId="0"/>
    <xf numFmtId="0" fontId="98" fillId="0" borderId="0"/>
    <xf numFmtId="0" fontId="98"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8" fillId="0" borderId="0"/>
    <xf numFmtId="0" fontId="28" fillId="0" borderId="0"/>
    <xf numFmtId="0" fontId="28" fillId="0" borderId="0"/>
    <xf numFmtId="0" fontId="28" fillId="0" borderId="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28" fillId="0" borderId="0"/>
    <xf numFmtId="0" fontId="217" fillId="0" borderId="0"/>
    <xf numFmtId="0" fontId="25" fillId="0" borderId="0"/>
    <xf numFmtId="0" fontId="25" fillId="0" borderId="0"/>
    <xf numFmtId="0" fontId="72" fillId="0" borderId="0"/>
    <xf numFmtId="0" fontId="25" fillId="0" borderId="0"/>
    <xf numFmtId="0" fontId="72" fillId="0" borderId="0"/>
    <xf numFmtId="0" fontId="28" fillId="0" borderId="0"/>
    <xf numFmtId="0" fontId="28" fillId="0" borderId="0" applyBorder="0"/>
    <xf numFmtId="0" fontId="28" fillId="0" borderId="0" applyBorder="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2" fillId="0" borderId="0"/>
    <xf numFmtId="0" fontId="98" fillId="0" borderId="0"/>
    <xf numFmtId="0" fontId="98" fillId="0" borderId="0"/>
    <xf numFmtId="0" fontId="28" fillId="0" borderId="0" applyBorder="0"/>
    <xf numFmtId="0" fontId="28" fillId="0" borderId="0" applyBorder="0"/>
    <xf numFmtId="0" fontId="28" fillId="0" borderId="0" applyBorder="0"/>
    <xf numFmtId="0" fontId="28" fillId="0" borderId="0" applyBorder="0"/>
    <xf numFmtId="0" fontId="98" fillId="0" borderId="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applyBorder="0"/>
    <xf numFmtId="0" fontId="28" fillId="0" borderId="0"/>
    <xf numFmtId="0" fontId="94" fillId="0" borderId="0">
      <alignment horizontal="left"/>
    </xf>
    <xf numFmtId="0" fontId="18" fillId="0" borderId="0"/>
    <xf numFmtId="0" fontId="18" fillId="0" borderId="0"/>
    <xf numFmtId="0" fontId="218" fillId="0" borderId="0"/>
    <xf numFmtId="0" fontId="219" fillId="0" borderId="0"/>
    <xf numFmtId="0" fontId="219" fillId="0" borderId="0"/>
    <xf numFmtId="0" fontId="135" fillId="0" borderId="0"/>
    <xf numFmtId="0" fontId="135" fillId="0" borderId="0"/>
    <xf numFmtId="0" fontId="28" fillId="0" borderId="0"/>
    <xf numFmtId="0" fontId="28" fillId="0" borderId="0"/>
    <xf numFmtId="0" fontId="18" fillId="0" borderId="0"/>
    <xf numFmtId="0" fontId="18" fillId="0" borderId="0"/>
    <xf numFmtId="0" fontId="18" fillId="0" borderId="0"/>
    <xf numFmtId="0" fontId="18" fillId="0" borderId="0"/>
    <xf numFmtId="0" fontId="218" fillId="0" borderId="0"/>
    <xf numFmtId="0" fontId="101" fillId="0" borderId="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9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28" fillId="62" borderId="47" applyNumberFormat="0" applyFont="0" applyAlignment="0" applyProtection="0"/>
    <xf numFmtId="0" fontId="25" fillId="62" borderId="47" applyNumberFormat="0" applyFont="0" applyAlignment="0" applyProtection="0"/>
    <xf numFmtId="0" fontId="25" fillId="62" borderId="47" applyNumberFormat="0" applyFont="0" applyAlignment="0" applyProtection="0"/>
    <xf numFmtId="0" fontId="25"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216" fontId="220" fillId="0" borderId="0" applyNumberFormat="0" applyFill="0" applyBorder="0" applyAlignment="0" applyProtection="0"/>
    <xf numFmtId="0" fontId="25" fillId="62" borderId="47" applyNumberFormat="0" applyFont="0" applyAlignment="0" applyProtection="0"/>
    <xf numFmtId="0" fontId="25" fillId="62" borderId="47" applyNumberFormat="0" applyFont="0" applyAlignment="0" applyProtection="0"/>
    <xf numFmtId="0" fontId="25" fillId="62" borderId="47" applyNumberFormat="0" applyFont="0" applyAlignment="0" applyProtection="0"/>
    <xf numFmtId="236" fontId="28" fillId="0" borderId="0" applyFont="0" applyFill="0" applyBorder="0" applyAlignment="0" applyProtection="0"/>
    <xf numFmtId="0" fontId="28" fillId="0" borderId="46"/>
    <xf numFmtId="0" fontId="28" fillId="0" borderId="46"/>
    <xf numFmtId="0" fontId="28" fillId="0" borderId="46"/>
    <xf numFmtId="236" fontId="28" fillId="0" borderId="0" applyFont="0" applyFill="0" applyBorder="0" applyAlignment="0" applyProtection="0"/>
    <xf numFmtId="236" fontId="28" fillId="0" borderId="0" applyFont="0" applyFill="0" applyBorder="0" applyAlignment="0" applyProtection="0"/>
    <xf numFmtId="0" fontId="28" fillId="0" borderId="0" applyFont="0" applyFill="0" applyBorder="0" applyAlignment="0" applyProtection="0"/>
    <xf numFmtId="14" fontId="28" fillId="0" borderId="0" applyFont="0" applyFill="0" applyBorder="0" applyAlignment="0" applyProtection="0"/>
    <xf numFmtId="14" fontId="28" fillId="0" borderId="0" applyFont="0" applyFill="0" applyBorder="0" applyAlignment="0" applyProtection="0"/>
    <xf numFmtId="1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83" fontId="221" fillId="0" borderId="46" applyBorder="0"/>
    <xf numFmtId="1" fontId="28" fillId="0" borderId="0" applyFont="0" applyFill="0" applyBorder="0" applyAlignment="0" applyProtection="0"/>
    <xf numFmtId="1" fontId="28" fillId="0" borderId="0" applyFont="0" applyFill="0" applyBorder="0" applyAlignment="0" applyProtection="0"/>
    <xf numFmtId="1" fontId="28" fillId="0" borderId="0" applyFont="0" applyFill="0" applyBorder="0" applyAlignment="0" applyProtection="0"/>
    <xf numFmtId="237" fontId="222" fillId="0" borderId="0" applyFont="0" applyFill="0" applyBorder="0" applyProtection="0">
      <alignment horizontal="right"/>
    </xf>
    <xf numFmtId="238" fontId="50" fillId="0" borderId="46">
      <alignment horizontal="center" vertical="center"/>
    </xf>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28" fillId="0" borderId="0"/>
    <xf numFmtId="0" fontId="56" fillId="0" borderId="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07" fillId="0" borderId="0" applyNumberFormat="0" applyFill="0" applyBorder="0" applyAlignment="0" applyProtection="0"/>
    <xf numFmtId="0" fontId="67" fillId="0" borderId="43"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0" fontId="75" fillId="0" borderId="0" applyNumberFormat="0" applyFill="0" applyBorder="0" applyAlignment="0" applyProtection="0"/>
    <xf numFmtId="10" fontId="28" fillId="0" borderId="0" applyFill="0" applyBorder="0">
      <alignment horizontal="center" vertical="center"/>
    </xf>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224" fillId="65" borderId="49" applyNumberFormat="0" applyAlignment="0" applyProtection="0"/>
    <xf numFmtId="0" fontId="67" fillId="0" borderId="43"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0" fontId="75" fillId="0" borderId="0" applyNumberFormat="0" applyFill="0" applyBorder="0" applyAlignment="0" applyProtection="0"/>
    <xf numFmtId="0" fontId="55" fillId="51" borderId="46" applyNumberFormat="0" applyFont="0" applyBorder="0" applyAlignment="0">
      <alignment horizontal="center"/>
      <protection locked="0"/>
    </xf>
    <xf numFmtId="0" fontId="225" fillId="0" borderId="0" applyFill="0" applyBorder="0" applyProtection="0">
      <alignment horizontal="left"/>
    </xf>
    <xf numFmtId="0" fontId="226" fillId="0" borderId="0" applyFill="0" applyBorder="0" applyProtection="0">
      <alignment horizontal="left"/>
    </xf>
    <xf numFmtId="1" fontId="227" fillId="0" borderId="0" applyProtection="0">
      <alignment horizontal="right" vertical="center"/>
    </xf>
    <xf numFmtId="0" fontId="228" fillId="0" borderId="0">
      <protection locked="0"/>
    </xf>
    <xf numFmtId="0" fontId="228" fillId="0" borderId="0">
      <protection locked="0"/>
    </xf>
    <xf numFmtId="0" fontId="229" fillId="0" borderId="0">
      <protection locked="0"/>
    </xf>
    <xf numFmtId="0" fontId="230" fillId="0" borderId="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98" fillId="62" borderId="47" applyNumberFormat="0" applyFont="0" applyAlignment="0" applyProtection="0"/>
    <xf numFmtId="0" fontId="98" fillId="62" borderId="47" applyNumberFormat="0" applyFont="0" applyAlignment="0" applyProtection="0"/>
    <xf numFmtId="0" fontId="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198" fillId="62" borderId="47" applyNumberFormat="0" applyFont="0" applyAlignment="0" applyProtection="0"/>
    <xf numFmtId="0" fontId="207" fillId="0" borderId="0" applyNumberFormat="0" applyFill="0" applyBorder="0" applyAlignment="0" applyProtection="0"/>
    <xf numFmtId="49" fontId="28" fillId="0" borderId="12" applyFill="0" applyProtection="0">
      <alignment vertical="center"/>
    </xf>
    <xf numFmtId="0" fontId="28" fillId="91" borderId="70" applyNumberFormat="0" applyFont="0" applyBorder="0" applyAlignment="0">
      <alignment horizontal="centerContinuous"/>
      <protection locked="0"/>
    </xf>
    <xf numFmtId="0" fontId="88" fillId="113" borderId="0" applyNumberFormat="0" applyFont="0" applyBorder="0" applyAlignment="0">
      <alignment horizontal="centerContinuous"/>
    </xf>
    <xf numFmtId="9" fontId="50" fillId="0" borderId="0" applyFont="0" applyFill="0" applyBorder="0" applyAlignment="0" applyProtection="0"/>
    <xf numFmtId="0" fontId="207" fillId="0" borderId="0" applyNumberFormat="0" applyFill="0" applyBorder="0" applyAlignment="0" applyProtection="0"/>
    <xf numFmtId="0" fontId="67" fillId="0" borderId="43" applyNumberFormat="0" applyFill="0" applyAlignment="0" applyProtection="0"/>
    <xf numFmtId="0" fontId="67" fillId="0" borderId="43" applyNumberFormat="0" applyFill="0" applyAlignment="0" applyProtection="0"/>
    <xf numFmtId="0" fontId="231" fillId="0" borderId="43" applyNumberFormat="0" applyFill="0" applyAlignment="0" applyProtection="0"/>
    <xf numFmtId="0" fontId="68" fillId="0" borderId="44" applyNumberFormat="0" applyFill="0" applyAlignment="0" applyProtection="0"/>
    <xf numFmtId="0" fontId="68" fillId="0" borderId="44" applyNumberFormat="0" applyFill="0" applyAlignment="0" applyProtection="0"/>
    <xf numFmtId="0" fontId="232" fillId="0" borderId="44" applyNumberFormat="0" applyFill="0" applyAlignment="0" applyProtection="0"/>
    <xf numFmtId="0" fontId="75" fillId="0" borderId="45" applyNumberFormat="0" applyFill="0" applyAlignment="0" applyProtection="0"/>
    <xf numFmtId="0" fontId="75" fillId="0" borderId="45" applyNumberFormat="0" applyFill="0" applyAlignment="0" applyProtection="0"/>
    <xf numFmtId="0" fontId="233" fillId="0" borderId="45"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33" fillId="0" borderId="0" applyNumberFormat="0" applyFill="0" applyBorder="0" applyAlignment="0" applyProtection="0"/>
    <xf numFmtId="0" fontId="207"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132" fillId="0" borderId="0"/>
    <xf numFmtId="239" fontId="50" fillId="102" borderId="59" applyFill="0" applyBorder="0" applyProtection="0">
      <alignment horizontal="right"/>
      <protection locked="0"/>
    </xf>
    <xf numFmtId="240" fontId="50" fillId="95" borderId="0" applyFill="0" applyBorder="0" applyAlignment="0" applyProtection="0">
      <alignment horizontal="right"/>
    </xf>
    <xf numFmtId="172" fontId="28" fillId="0" borderId="0" applyFill="0" applyBorder="0" applyAlignment="0" applyProtection="0"/>
    <xf numFmtId="10" fontId="28" fillId="0" borderId="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10" fontId="98" fillId="0" borderId="0" applyFont="0" applyFill="0" applyBorder="0" applyAlignment="0" applyProtection="0"/>
    <xf numFmtId="10" fontId="98" fillId="0" borderId="0" applyFont="0" applyFill="0" applyBorder="0" applyAlignment="0" applyProtection="0"/>
    <xf numFmtId="10" fontId="28" fillId="0" borderId="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9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35" fillId="0" borderId="0" applyFont="0" applyFill="0" applyBorder="0" applyAlignment="0" applyProtection="0"/>
    <xf numFmtId="9" fontId="37"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9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1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01" fillId="0" borderId="0" applyFont="0" applyFill="0" applyBorder="0" applyProtection="0">
      <alignment horizontal="right"/>
    </xf>
    <xf numFmtId="10" fontId="236" fillId="114"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2" fillId="0" borderId="0" applyFont="0" applyFill="0" applyBorder="0" applyAlignment="0" applyProtection="0"/>
    <xf numFmtId="9" fontId="50" fillId="0" borderId="0" applyFill="0" applyBorder="0" applyAlignment="0" applyProtection="0"/>
    <xf numFmtId="241" fontId="50" fillId="0" borderId="0" applyFont="0" applyFill="0" applyBorder="0" applyAlignment="0" applyProtection="0"/>
    <xf numFmtId="0" fontId="28" fillId="0" borderId="0" applyNumberFormat="0" applyFill="0" applyBorder="0" applyProtection="0">
      <alignment horizontal="left"/>
    </xf>
    <xf numFmtId="0" fontId="92" fillId="0" borderId="0" applyNumberFormat="0" applyFill="0" applyBorder="0" applyProtection="0">
      <alignment horizontal="left"/>
    </xf>
    <xf numFmtId="0" fontId="92" fillId="0" borderId="0" applyNumberFormat="0" applyFill="0" applyBorder="0" applyProtection="0">
      <alignment horizontal="left"/>
    </xf>
    <xf numFmtId="0" fontId="92"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8"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8"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8" fillId="0" borderId="0" applyNumberFormat="0" applyFill="0" applyBorder="0" applyProtection="0">
      <alignment horizontal="left"/>
    </xf>
    <xf numFmtId="0" fontId="92" fillId="0" borderId="0" applyNumberFormat="0" applyFill="0" applyBorder="0" applyProtection="0">
      <alignment horizontal="left"/>
    </xf>
    <xf numFmtId="0" fontId="92" fillId="0" borderId="0" applyNumberFormat="0" applyFill="0" applyBorder="0" applyProtection="0">
      <alignment horizontal="left"/>
    </xf>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237" fillId="0" borderId="74">
      <alignment horizontal="center"/>
    </xf>
    <xf numFmtId="0" fontId="165" fillId="0" borderId="10" applyFont="0">
      <alignment horizontal="right"/>
    </xf>
    <xf numFmtId="0" fontId="165" fillId="0" borderId="10" applyFont="0">
      <alignment horizontal="right"/>
    </xf>
    <xf numFmtId="0" fontId="71" fillId="0" borderId="75">
      <alignment horizontal="center"/>
    </xf>
    <xf numFmtId="0" fontId="71" fillId="0" borderId="75">
      <alignment horizontal="center"/>
    </xf>
    <xf numFmtId="0" fontId="71" fillId="0" borderId="75">
      <alignment horizontal="center"/>
    </xf>
    <xf numFmtId="0" fontId="71" fillId="0" borderId="75">
      <alignment horizontal="center"/>
    </xf>
    <xf numFmtId="0" fontId="71" fillId="0" borderId="75">
      <alignment horizontal="center"/>
    </xf>
    <xf numFmtId="10" fontId="92" fillId="0" borderId="0"/>
    <xf numFmtId="242" fontId="28" fillId="0" borderId="0">
      <protection locked="0"/>
    </xf>
    <xf numFmtId="243" fontId="28" fillId="0" borderId="0">
      <protection locked="0"/>
    </xf>
    <xf numFmtId="244" fontId="28" fillId="0" borderId="0">
      <protection locked="0"/>
    </xf>
    <xf numFmtId="9" fontId="28" fillId="0" borderId="0" applyFont="0" applyFill="0" applyBorder="0" applyAlignment="0" applyProtection="0"/>
    <xf numFmtId="9" fontId="98" fillId="0" borderId="0" applyFont="0" applyFill="0" applyBorder="0" applyAlignment="0" applyProtection="0"/>
    <xf numFmtId="9" fontId="2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3"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92" fillId="0" borderId="0" applyFont="0" applyFill="0" applyBorder="0" applyAlignment="0" applyProtection="0"/>
    <xf numFmtId="0" fontId="25" fillId="62" borderId="47" applyNumberFormat="0" applyFont="0" applyAlignment="0" applyProtection="0"/>
    <xf numFmtId="0" fontId="25" fillId="62" borderId="47" applyNumberFormat="0" applyFont="0" applyAlignment="0" applyProtection="0"/>
    <xf numFmtId="0" fontId="25" fillId="62" borderId="47" applyNumberFormat="0" applyFont="0" applyAlignment="0" applyProtection="0"/>
    <xf numFmtId="0" fontId="28"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0" fontId="50" fillId="115" borderId="76" applyNumberFormat="0" applyFont="0" applyBorder="0" applyAlignment="0" applyProtection="0"/>
    <xf numFmtId="174" fontId="71" fillId="0" borderId="0"/>
    <xf numFmtId="0" fontId="108" fillId="0" borderId="54" applyNumberFormat="0" applyFill="0" applyAlignment="0" applyProtection="0"/>
    <xf numFmtId="9" fontId="37" fillId="0" borderId="0" applyFont="0" applyFill="0" applyBorder="0" applyAlignment="0" applyProtection="0"/>
    <xf numFmtId="9" fontId="7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8"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1" fillId="0" borderId="0" applyFont="0" applyFill="0" applyBorder="0" applyAlignment="0" applyProtection="0"/>
    <xf numFmtId="9" fontId="98" fillId="0" borderId="0" applyFont="0" applyFill="0" applyBorder="0" applyAlignment="0" applyProtection="0"/>
    <xf numFmtId="0" fontId="92" fillId="0" borderId="0" applyNumberFormat="0" applyFont="0" applyFill="0" applyBorder="0" applyAlignment="0" applyProtection="0">
      <alignment horizontal="left"/>
    </xf>
    <xf numFmtId="15" fontId="92" fillId="0" borderId="0" applyFont="0" applyFill="0" applyBorder="0" applyAlignment="0" applyProtection="0"/>
    <xf numFmtId="0" fontId="205" fillId="0" borderId="50">
      <alignment horizontal="center"/>
    </xf>
    <xf numFmtId="0" fontId="205" fillId="0" borderId="50">
      <alignment horizontal="center"/>
    </xf>
    <xf numFmtId="0" fontId="205" fillId="0" borderId="50">
      <alignment horizontal="center"/>
    </xf>
    <xf numFmtId="3" fontId="92" fillId="0" borderId="0" applyFont="0" applyFill="0" applyBorder="0" applyAlignment="0" applyProtection="0"/>
    <xf numFmtId="0" fontId="92" fillId="116" borderId="0" applyNumberFormat="0" applyFon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50" fillId="0" borderId="0" applyFont="0" applyFill="0" applyBorder="0" applyAlignment="0" applyProtection="0"/>
    <xf numFmtId="245" fontId="50" fillId="95" borderId="46" applyFill="0" applyBorder="0" applyProtection="0">
      <alignment horizontal="left"/>
    </xf>
    <xf numFmtId="0" fontId="238" fillId="0" borderId="25" applyNumberFormat="0" applyFont="0" applyBorder="0" applyAlignment="0" applyProtection="0"/>
    <xf numFmtId="0" fontId="28" fillId="0" borderId="0" applyBorder="0" applyAlignment="0"/>
    <xf numFmtId="0" fontId="238" fillId="0" borderId="25" applyNumberFormat="0" applyFont="0" applyBorder="0" applyAlignment="0" applyProtection="0"/>
    <xf numFmtId="0" fontId="238" fillId="0" borderId="25" applyNumberFormat="0" applyFont="0" applyBorder="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8" fillId="62" borderId="47" applyNumberFormat="0" applyFont="0" applyAlignment="0" applyProtection="0"/>
    <xf numFmtId="0" fontId="239" fillId="0" borderId="0" applyNumberFormat="0" applyFill="0" applyBorder="0" applyAlignment="0" applyProtection="0"/>
    <xf numFmtId="0" fontId="94" fillId="0" borderId="0"/>
    <xf numFmtId="0" fontId="94" fillId="0" borderId="0">
      <alignment horizontal="right"/>
    </xf>
    <xf numFmtId="0" fontId="94" fillId="0" borderId="0">
      <alignment horizontal="right"/>
    </xf>
    <xf numFmtId="0" fontId="28" fillId="0" borderId="77" applyFont="0" applyFill="0" applyBorder="0"/>
    <xf numFmtId="0" fontId="28" fillId="0" borderId="77" applyFont="0" applyFill="0" applyBorder="0"/>
    <xf numFmtId="0" fontId="28" fillId="0" borderId="77" applyFont="0" applyFill="0" applyBorder="0"/>
    <xf numFmtId="0" fontId="28" fillId="0" borderId="77" applyFont="0" applyFill="0" applyBorder="0"/>
    <xf numFmtId="0" fontId="28" fillId="0" borderId="77" applyFont="0" applyFill="0" applyBorder="0"/>
    <xf numFmtId="0" fontId="28" fillId="0" borderId="77" applyFont="0" applyFill="0" applyBorder="0"/>
    <xf numFmtId="0" fontId="28" fillId="0" borderId="0" applyFill="0" applyBorder="0" applyProtection="0">
      <alignment vertical="center"/>
    </xf>
    <xf numFmtId="0" fontId="28" fillId="0" borderId="0" applyFill="0" applyBorder="0" applyProtection="0">
      <alignment vertical="center"/>
    </xf>
    <xf numFmtId="0" fontId="28" fillId="0" borderId="0" applyFill="0" applyBorder="0" applyProtection="0">
      <alignment vertical="center"/>
    </xf>
    <xf numFmtId="0" fontId="76" fillId="80" borderId="0" applyNumberFormat="0" applyBorder="0" applyAlignment="0" applyProtection="0"/>
    <xf numFmtId="0" fontId="76" fillId="80" borderId="0" applyNumberFormat="0" applyBorder="0" applyAlignment="0" applyProtection="0"/>
    <xf numFmtId="0" fontId="81" fillId="80"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81" fillId="84"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81" fillId="86"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81"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81" fillId="73" borderId="0" applyNumberFormat="0" applyBorder="0" applyAlignment="0" applyProtection="0"/>
    <xf numFmtId="0" fontId="76" fillId="89" borderId="0" applyNumberFormat="0" applyBorder="0" applyAlignment="0" applyProtection="0"/>
    <xf numFmtId="0" fontId="76" fillId="89" borderId="0" applyNumberFormat="0" applyBorder="0" applyAlignment="0" applyProtection="0"/>
    <xf numFmtId="0" fontId="81" fillId="89" borderId="0" applyNumberFormat="0" applyBorder="0" applyAlignment="0" applyProtection="0"/>
    <xf numFmtId="0" fontId="240" fillId="48" borderId="0" applyNumberFormat="0" applyBorder="0" applyAlignment="0" applyProtection="0"/>
    <xf numFmtId="0" fontId="241" fillId="117" borderId="78" applyProtection="0">
      <alignment horizontal="center" vertical="center"/>
    </xf>
    <xf numFmtId="0" fontId="241" fillId="117" borderId="78" applyProtection="0">
      <alignment horizontal="center" vertical="center"/>
    </xf>
    <xf numFmtId="0" fontId="241" fillId="117" borderId="78" applyProtection="0">
      <alignment horizontal="center" vertical="center"/>
    </xf>
    <xf numFmtId="0" fontId="241" fillId="117" borderId="78" applyProtection="0">
      <alignment horizontal="center" vertical="center"/>
    </xf>
    <xf numFmtId="0" fontId="241" fillId="117" borderId="78" applyProtection="0">
      <alignment horizontal="center" vertical="center"/>
    </xf>
    <xf numFmtId="0" fontId="241" fillId="117" borderId="78" applyProtection="0">
      <alignment horizontal="center" vertical="center"/>
    </xf>
    <xf numFmtId="0" fontId="207" fillId="0" borderId="0" applyNumberFormat="0" applyFill="0" applyBorder="0" applyAlignment="0" applyProtection="0"/>
    <xf numFmtId="0" fontId="67" fillId="0" borderId="43"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0" fontId="75" fillId="0" borderId="0" applyNumberFormat="0" applyFill="0" applyBorder="0" applyAlignment="0" applyProtection="0"/>
    <xf numFmtId="0" fontId="242" fillId="0" borderId="0" applyNumberFormat="0" applyFill="0" applyBorder="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108" fillId="0" borderId="54" applyNumberFormat="0" applyFill="0" applyAlignment="0" applyProtection="0"/>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71"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243" fillId="91" borderId="49" applyNumberFormat="0" applyProtection="0">
      <alignment vertical="center"/>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4" fontId="71" fillId="91"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17"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01"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18"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07"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19"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0"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1"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2"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71" fillId="123" borderId="49" applyNumberFormat="0" applyProtection="0">
      <alignment horizontal="right" vertical="center"/>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237" fillId="124" borderId="4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71" fillId="125" borderId="79" applyNumberFormat="0" applyProtection="0">
      <alignment horizontal="left" vertical="center" indent="1"/>
    </xf>
    <xf numFmtId="4" fontId="244" fillId="126" borderId="0"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5"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4" fontId="71"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7"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128"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51"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71"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243" fillId="49" borderId="49" applyNumberFormat="0" applyProtection="0">
      <alignment vertical="center"/>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49" borderId="49" applyNumberFormat="0" applyProtection="0">
      <alignment horizontal="left" vertical="center" indent="1"/>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71"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4" fontId="243" fillId="125" borderId="49" applyNumberFormat="0" applyProtection="0">
      <alignment horizontal="right" vertical="center"/>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8" fillId="98" borderId="49" applyNumberFormat="0" applyProtection="0">
      <alignment horizontal="left" vertical="center" indent="1"/>
    </xf>
    <xf numFmtId="0" fontId="245" fillId="0" borderId="0"/>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4" fontId="51" fillId="125" borderId="49" applyNumberFormat="0" applyProtection="0">
      <alignment horizontal="right" vertical="center"/>
    </xf>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6" fillId="2" borderId="0" applyNumberFormat="0" applyBorder="0" applyAlignment="0" applyProtection="0"/>
    <xf numFmtId="0" fontId="246" fillId="2" borderId="0" applyNumberFormat="0" applyBorder="0" applyAlignment="0" applyProtection="0"/>
    <xf numFmtId="0" fontId="102" fillId="57" borderId="0" applyNumberFormat="0" applyBorder="0" applyAlignment="0" applyProtection="0"/>
    <xf numFmtId="0" fontId="36" fillId="48" borderId="0" applyNumberFormat="0" applyBorder="0" applyAlignment="0" applyProtection="0"/>
    <xf numFmtId="0" fontId="247" fillId="129" borderId="0" applyNumberFormat="0"/>
    <xf numFmtId="0" fontId="86" fillId="0" borderId="0" applyNumberFormat="0" applyFill="0" applyBorder="0" applyAlignment="0" applyProtection="0"/>
    <xf numFmtId="0" fontId="86" fillId="0" borderId="0" applyNumberFormat="0" applyFill="0" applyBorder="0" applyAlignment="0" applyProtection="0"/>
    <xf numFmtId="0" fontId="248" fillId="0" borderId="0" applyNumberFormat="0" applyFill="0" applyBorder="0" applyAlignment="0" applyProtection="0"/>
    <xf numFmtId="0" fontId="86" fillId="0" borderId="0" applyNumberFormat="0" applyFill="0" applyBorder="0" applyAlignment="0" applyProtection="0"/>
    <xf numFmtId="0" fontId="50" fillId="0" borderId="0" applyFont="0" applyFill="0" applyBorder="0" applyAlignment="0" applyProtection="0"/>
    <xf numFmtId="0" fontId="249" fillId="70" borderId="0" applyNumberFormat="0" applyBorder="0" applyAlignment="0" applyProtection="0"/>
    <xf numFmtId="0" fontId="98" fillId="130" borderId="0" applyNumberFormat="0" applyFont="0" applyBorder="0" applyAlignment="0" applyProtection="0"/>
    <xf numFmtId="187" fontId="47" fillId="131" borderId="0"/>
    <xf numFmtId="246" fontId="50" fillId="95" borderId="39" applyFill="0" applyBorder="0" applyProtection="0">
      <alignment horizontal="center"/>
    </xf>
    <xf numFmtId="0" fontId="133"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250" fillId="60"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251" fillId="0" borderId="0" applyNumberFormat="0" applyFill="0" applyBorder="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252" fillId="61" borderId="49" applyNumberFormat="0" applyAlignment="0" applyProtection="0"/>
    <xf numFmtId="0" fontId="95" fillId="65" borderId="49" applyNumberFormat="0" applyAlignment="0" applyProtection="0"/>
    <xf numFmtId="0" fontId="95" fillId="65" borderId="49" applyNumberFormat="0" applyAlignment="0" applyProtection="0"/>
    <xf numFmtId="0" fontId="10" fillId="6" borderId="5" applyNumberFormat="0" applyAlignment="0" applyProtection="0"/>
    <xf numFmtId="0" fontId="10" fillId="61" borderId="5" applyNumberFormat="0" applyAlignment="0" applyProtection="0"/>
    <xf numFmtId="0" fontId="10" fillId="61" borderId="5" applyNumberFormat="0" applyAlignment="0" applyProtection="0"/>
    <xf numFmtId="0" fontId="95" fillId="65" borderId="49" applyNumberFormat="0" applyAlignment="0" applyProtection="0"/>
    <xf numFmtId="0" fontId="95" fillId="65" borderId="49" applyNumberFormat="0" applyAlignment="0" applyProtection="0"/>
    <xf numFmtId="0" fontId="253" fillId="6" borderId="5" applyNumberFormat="0" applyAlignment="0" applyProtection="0"/>
    <xf numFmtId="0" fontId="253" fillId="6" borderId="5"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37" fillId="123" borderId="52" applyNumberFormat="0">
      <alignment horizontal="center" vertical="center"/>
      <protection locked="0"/>
    </xf>
    <xf numFmtId="0" fontId="37" fillId="123" borderId="52" applyNumberFormat="0">
      <alignment horizontal="center" vertical="center"/>
      <protection locked="0"/>
    </xf>
    <xf numFmtId="0" fontId="37" fillId="123" borderId="52" applyNumberFormat="0">
      <alignment horizontal="center" vertical="center"/>
      <protection locked="0"/>
    </xf>
    <xf numFmtId="0" fontId="102" fillId="57" borderId="0" applyNumberFormat="0" applyBorder="0" applyAlignment="0" applyProtection="0"/>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4" fillId="0" borderId="80" applyNumberFormat="0" applyFill="0" applyProtection="0">
      <alignment horizontal="center" vertical="center" wrapText="1"/>
    </xf>
    <xf numFmtId="0" fontId="254" fillId="0" borderId="80" applyNumberFormat="0" applyFill="0" applyProtection="0">
      <alignment horizontal="center" vertical="center" wrapText="1"/>
    </xf>
    <xf numFmtId="0" fontId="254" fillId="0" borderId="81" applyNumberFormat="0" applyFill="0" applyProtection="0">
      <alignment horizontal="center" vertical="center" wrapText="1"/>
    </xf>
    <xf numFmtId="0" fontId="254" fillId="0" borderId="81" applyNumberFormat="0" applyFill="0" applyProtection="0">
      <alignment horizontal="center" vertical="center" wrapText="1"/>
    </xf>
    <xf numFmtId="0" fontId="94" fillId="0" borderId="80" applyNumberFormat="0" applyFill="0" applyProtection="0">
      <alignment horizontal="left" vertical="center" wrapText="1"/>
    </xf>
    <xf numFmtId="0" fontId="94" fillId="0" borderId="80" applyNumberFormat="0" applyFill="0" applyProtection="0">
      <alignment horizontal="left" vertical="center" wrapText="1"/>
    </xf>
    <xf numFmtId="0" fontId="94" fillId="0" borderId="80" applyNumberFormat="0" applyFill="0" applyProtection="0">
      <alignment horizontal="left" vertical="center" wrapText="1" indent="1"/>
    </xf>
    <xf numFmtId="0" fontId="94" fillId="0" borderId="80" applyNumberFormat="0" applyFill="0" applyProtection="0">
      <alignment horizontal="left" vertical="center" wrapText="1" indent="1"/>
    </xf>
    <xf numFmtId="247" fontId="94" fillId="0" borderId="81" applyFill="0" applyProtection="0">
      <alignment horizontal="right" vertical="center" wrapText="1"/>
    </xf>
    <xf numFmtId="247" fontId="94" fillId="0" borderId="81" applyFill="0" applyProtection="0">
      <alignment horizontal="right" vertical="center" wrapText="1"/>
    </xf>
    <xf numFmtId="247" fontId="94" fillId="0" borderId="80" applyFill="0" applyProtection="0">
      <alignment horizontal="right" vertical="center" wrapText="1"/>
    </xf>
    <xf numFmtId="247" fontId="94" fillId="0" borderId="80" applyFill="0" applyProtection="0">
      <alignment horizontal="right" vertical="center" wrapText="1"/>
    </xf>
    <xf numFmtId="248" fontId="94" fillId="0" borderId="80" applyFill="0" applyProtection="0">
      <alignment horizontal="right" vertical="center" wrapText="1"/>
    </xf>
    <xf numFmtId="248" fontId="94" fillId="0" borderId="80" applyFill="0" applyProtection="0">
      <alignment horizontal="right" vertical="center" wrapText="1"/>
    </xf>
    <xf numFmtId="0" fontId="94" fillId="0" borderId="0" applyNumberFormat="0" applyFill="0" applyBorder="0" applyProtection="0">
      <alignment horizontal="left" vertical="center" wrapText="1"/>
    </xf>
    <xf numFmtId="0" fontId="94" fillId="0" borderId="0" applyNumberFormat="0" applyFill="0" applyBorder="0" applyProtection="0">
      <alignment horizontal="left" vertical="center" wrapText="1" indent="1"/>
    </xf>
    <xf numFmtId="247" fontId="94" fillId="0" borderId="10" applyFill="0" applyProtection="0">
      <alignment horizontal="right" vertical="center" wrapText="1"/>
    </xf>
    <xf numFmtId="0" fontId="28" fillId="0" borderId="0" applyNumberFormat="0" applyFill="0" applyBorder="0" applyAlignment="0" applyProtection="0"/>
    <xf numFmtId="247" fontId="94" fillId="0" borderId="0" applyFill="0" applyBorder="0" applyProtection="0">
      <alignment horizontal="right" vertical="center" wrapText="1"/>
    </xf>
    <xf numFmtId="248" fontId="94" fillId="0" borderId="0" applyFill="0" applyBorder="0" applyProtection="0">
      <alignment horizontal="right" vertical="center" wrapText="1"/>
    </xf>
    <xf numFmtId="248" fontId="94" fillId="0" borderId="10" applyFill="0" applyProtection="0">
      <alignment horizontal="right" vertical="center" wrapText="1"/>
    </xf>
    <xf numFmtId="0" fontId="94" fillId="0" borderId="12" applyNumberFormat="0" applyFill="0" applyProtection="0">
      <alignment horizontal="left" vertical="center" wrapText="1"/>
    </xf>
    <xf numFmtId="0" fontId="94" fillId="0" borderId="12" applyNumberFormat="0" applyFill="0" applyProtection="0">
      <alignment horizontal="left" vertical="center" wrapText="1" indent="1"/>
    </xf>
    <xf numFmtId="247" fontId="94" fillId="0" borderId="13" applyFill="0" applyProtection="0">
      <alignment horizontal="right" vertical="center" wrapText="1"/>
    </xf>
    <xf numFmtId="247" fontId="94" fillId="0" borderId="12" applyFill="0" applyProtection="0">
      <alignment horizontal="right" vertical="center" wrapText="1"/>
    </xf>
    <xf numFmtId="249" fontId="94" fillId="0" borderId="0" applyFill="0" applyBorder="0" applyProtection="0">
      <alignment horizontal="right" vertical="center" wrapText="1"/>
    </xf>
    <xf numFmtId="0" fontId="94" fillId="0" borderId="82" applyNumberFormat="0" applyFill="0" applyProtection="0">
      <alignment horizontal="left" vertical="center" wrapText="1"/>
    </xf>
    <xf numFmtId="0" fontId="94" fillId="0" borderId="82" applyNumberFormat="0" applyFill="0" applyProtection="0">
      <alignment horizontal="left" vertical="center" wrapText="1" indent="1"/>
    </xf>
    <xf numFmtId="0" fontId="161" fillId="0" borderId="0" applyNumberFormat="0" applyFill="0" applyBorder="0" applyProtection="0">
      <alignment horizontal="left" vertical="center" wrapText="1"/>
    </xf>
    <xf numFmtId="247" fontId="94" fillId="0" borderId="83" applyFill="0" applyProtection="0">
      <alignment horizontal="right" vertical="center" wrapText="1"/>
    </xf>
    <xf numFmtId="247" fontId="94" fillId="0" borderId="82" applyFill="0" applyProtection="0">
      <alignment horizontal="right" vertical="center" wrapText="1"/>
    </xf>
    <xf numFmtId="249" fontId="94" fillId="0" borderId="82" applyFill="0" applyProtection="0">
      <alignment horizontal="right" vertical="center" wrapText="1"/>
    </xf>
    <xf numFmtId="248" fontId="94" fillId="0" borderId="82" applyFill="0" applyProtection="0">
      <alignment horizontal="righ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54" fillId="0" borderId="0" applyNumberFormat="0" applyFill="0" applyBorder="0" applyProtection="0">
      <alignment horizontal="lef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161" fillId="0" borderId="0" applyNumberFormat="0" applyFill="0" applyBorder="0" applyProtection="0">
      <alignment horizontal="left" vertical="center" wrapText="1"/>
    </xf>
    <xf numFmtId="0" fontId="55" fillId="0" borderId="0" applyNumberFormat="0" applyFill="0" applyBorder="0" applyProtection="0">
      <alignment vertical="center" wrapText="1"/>
    </xf>
    <xf numFmtId="0" fontId="25" fillId="0" borderId="84" applyNumberFormat="0" applyFont="0" applyFill="0" applyProtection="0">
      <alignment horizontal="center" vertical="center" wrapText="1"/>
    </xf>
    <xf numFmtId="0" fontId="25" fillId="0" borderId="84" applyNumberFormat="0" applyFont="0" applyFill="0" applyProtection="0">
      <alignment horizontal="center" vertical="center" wrapText="1"/>
    </xf>
    <xf numFmtId="0" fontId="161" fillId="0" borderId="84" applyNumberFormat="0" applyFill="0" applyProtection="0">
      <alignment horizontal="center" vertical="center" wrapText="1"/>
    </xf>
    <xf numFmtId="0" fontId="161" fillId="0" borderId="85" applyNumberFormat="0" applyFill="0" applyProtection="0">
      <alignment horizontal="center" vertical="center" wrapText="1"/>
    </xf>
    <xf numFmtId="0" fontId="161" fillId="0" borderId="84" applyNumberFormat="0" applyFill="0" applyProtection="0">
      <alignment horizontal="center" vertical="center" wrapText="1"/>
    </xf>
    <xf numFmtId="0" fontId="28" fillId="0" borderId="0"/>
    <xf numFmtId="0" fontId="25" fillId="0" borderId="0"/>
    <xf numFmtId="0" fontId="98" fillId="0" borderId="0"/>
    <xf numFmtId="0" fontId="25" fillId="0" borderId="0"/>
    <xf numFmtId="0" fontId="71" fillId="0" borderId="0"/>
    <xf numFmtId="0" fontId="28" fillId="0" borderId="0"/>
    <xf numFmtId="0" fontId="98" fillId="0" borderId="0"/>
    <xf numFmtId="0" fontId="28" fillId="0" borderId="0"/>
    <xf numFmtId="0" fontId="28"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98" fillId="0" borderId="0"/>
    <xf numFmtId="0" fontId="255" fillId="0" borderId="71" applyNumberFormat="0" applyFill="0" applyBorder="0" applyAlignment="0" applyProtection="0">
      <alignment horizontal="left"/>
    </xf>
    <xf numFmtId="0" fontId="256" fillId="0" borderId="71" applyNumberFormat="0" applyFill="0" applyBorder="0" applyAlignment="0" applyProtection="0">
      <alignment horizontal="left"/>
    </xf>
    <xf numFmtId="0" fontId="255" fillId="0" borderId="71" applyNumberFormat="0" applyFill="0" applyBorder="0" applyAlignment="0" applyProtection="0">
      <alignment horizontal="left"/>
    </xf>
    <xf numFmtId="0" fontId="255" fillId="0" borderId="71" applyNumberFormat="0" applyFill="0" applyBorder="0" applyAlignment="0" applyProtection="0">
      <alignment horizontal="left"/>
    </xf>
    <xf numFmtId="0" fontId="257" fillId="0" borderId="71" applyNumberFormat="0" applyFill="0" applyBorder="0" applyAlignment="0" applyProtection="0">
      <alignment horizontal="left"/>
    </xf>
    <xf numFmtId="14" fontId="251" fillId="0" borderId="25" applyNumberFormat="0" applyFill="0" applyBorder="0" applyAlignment="0" applyProtection="0">
      <alignment horizontal="center"/>
    </xf>
    <xf numFmtId="14" fontId="202" fillId="0" borderId="25" applyNumberFormat="0" applyFill="0" applyBorder="0" applyAlignment="0" applyProtection="0">
      <alignment horizontal="center"/>
    </xf>
    <xf numFmtId="14" fontId="251" fillId="0" borderId="25" applyNumberFormat="0" applyFill="0" applyBorder="0" applyAlignment="0" applyProtection="0">
      <alignment horizontal="center"/>
    </xf>
    <xf numFmtId="0" fontId="202" fillId="0" borderId="86" applyNumberFormat="0" applyFill="0" applyBorder="0" applyAlignment="0" applyProtection="0"/>
    <xf numFmtId="0" fontId="28" fillId="0" borderId="0"/>
    <xf numFmtId="0" fontId="258" fillId="0" borderId="0">
      <alignment horizontal="center" vertical="center"/>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9" fillId="0" borderId="0"/>
    <xf numFmtId="0" fontId="59" fillId="0" borderId="0"/>
    <xf numFmtId="0" fontId="200" fillId="0" borderId="0"/>
    <xf numFmtId="0" fontId="66" fillId="0" borderId="40" applyFont="0" applyFill="0" applyAlignment="0" applyProtection="0"/>
    <xf numFmtId="0" fontId="66" fillId="0" borderId="40" applyFont="0" applyFill="0" applyAlignment="0" applyProtection="0"/>
    <xf numFmtId="0" fontId="66" fillId="0" borderId="40" applyFont="0" applyFill="0" applyAlignment="0" applyProtection="0"/>
    <xf numFmtId="0" fontId="66" fillId="0" borderId="40" applyFont="0" applyFill="0" applyAlignment="0" applyProtection="0"/>
    <xf numFmtId="0" fontId="66" fillId="0" borderId="40" applyFont="0" applyFill="0" applyAlignment="0" applyProtection="0"/>
    <xf numFmtId="216" fontId="259" fillId="0" borderId="87" applyNumberFormat="0" applyFont="0" applyFill="0" applyAlignment="0" applyProtection="0"/>
    <xf numFmtId="216" fontId="259" fillId="0" borderId="87" applyNumberFormat="0" applyFont="0" applyFill="0" applyAlignment="0" applyProtection="0"/>
    <xf numFmtId="250" fontId="50" fillId="0" borderId="46">
      <alignment horizontal="center" vertical="center"/>
    </xf>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08" fillId="0" borderId="54" applyNumberFormat="0" applyFill="0" applyAlignment="0" applyProtection="0"/>
    <xf numFmtId="0" fontId="260" fillId="42" borderId="14">
      <alignment horizontal="center"/>
    </xf>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261" fillId="65" borderId="48" applyNumberFormat="0" applyAlignment="0" applyProtection="0"/>
    <xf numFmtId="0" fontId="261" fillId="65" borderId="48" applyNumberFormat="0" applyAlignment="0" applyProtection="0"/>
    <xf numFmtId="0" fontId="261" fillId="65" borderId="48" applyNumberFormat="0" applyAlignment="0" applyProtection="0"/>
    <xf numFmtId="9" fontId="25" fillId="0" borderId="0" applyFont="0" applyFill="0" applyBorder="0" applyAlignment="0" applyProtection="0"/>
    <xf numFmtId="9" fontId="183" fillId="0" borderId="0" applyFont="0" applyFill="0" applyBorder="0" applyAlignment="0" applyProtection="0"/>
    <xf numFmtId="0" fontId="58" fillId="0" borderId="0" applyFill="0" applyBorder="0" applyProtection="0">
      <alignment horizontal="center" vertical="center"/>
    </xf>
    <xf numFmtId="0" fontId="262" fillId="0" borderId="0" applyBorder="0" applyProtection="0">
      <alignment vertical="center"/>
    </xf>
    <xf numFmtId="0" fontId="262" fillId="0" borderId="12" applyBorder="0" applyProtection="0">
      <alignment horizontal="right" vertical="center"/>
    </xf>
    <xf numFmtId="0" fontId="263" fillId="132" borderId="0" applyBorder="0" applyProtection="0">
      <alignment horizontal="centerContinuous" vertical="center"/>
    </xf>
    <xf numFmtId="0" fontId="263" fillId="133" borderId="12" applyBorder="0" applyProtection="0">
      <alignment horizontal="centerContinuous" vertical="center"/>
    </xf>
    <xf numFmtId="0" fontId="203" fillId="0" borderId="0" applyFill="0" applyBorder="0" applyProtection="0"/>
    <xf numFmtId="0" fontId="264" fillId="0" borderId="0" applyFill="0" applyBorder="0" applyProtection="0">
      <alignment horizontal="left"/>
    </xf>
    <xf numFmtId="0" fontId="265" fillId="0" borderId="0" applyFill="0" applyBorder="0" applyProtection="0">
      <alignment horizontal="left" vertical="top"/>
    </xf>
    <xf numFmtId="0" fontId="50" fillId="0" borderId="88" applyNumberFormat="0" applyFont="0" applyFill="0" applyAlignment="0" applyProtection="0">
      <alignment horizontal="right"/>
    </xf>
    <xf numFmtId="0" fontId="46" fillId="75" borderId="53" applyNumberFormat="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252" fontId="50" fillId="0" borderId="0" applyFill="0" applyBorder="0" applyProtection="0">
      <alignment horizontal="left"/>
    </xf>
    <xf numFmtId="0" fontId="85" fillId="0" borderId="0" applyNumberFormat="0" applyFill="0" applyBorder="0" applyAlignment="0" applyProtection="0"/>
    <xf numFmtId="0" fontId="268"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69" fillId="0" borderId="0" applyNumberFormat="0" applyFill="0" applyBorder="0" applyAlignment="0" applyProtection="0"/>
    <xf numFmtId="0" fontId="15" fillId="0" borderId="0" applyNumberFormat="0" applyFill="0" applyBorder="0" applyAlignment="0" applyProtection="0"/>
    <xf numFmtId="0" fontId="270"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66" fillId="0" borderId="0" applyFont="0" applyFill="0" applyBorder="0" applyAlignment="0" applyProtection="0"/>
    <xf numFmtId="0" fontId="46" fillId="75" borderId="53" applyNumberFormat="0" applyAlignment="0" applyProtection="0"/>
    <xf numFmtId="0" fontId="271" fillId="61" borderId="0"/>
    <xf numFmtId="0" fontId="207" fillId="0" borderId="0" applyNumberFormat="0" applyFill="0" applyBorder="0" applyAlignment="0" applyProtection="0"/>
    <xf numFmtId="187" fontId="130" fillId="134" borderId="0" applyNumberFormat="0">
      <alignment vertical="center"/>
    </xf>
    <xf numFmtId="187" fontId="272" fillId="95" borderId="0" applyNumberFormat="0">
      <alignment vertical="center"/>
    </xf>
    <xf numFmtId="187" fontId="273" fillId="0" borderId="0" applyNumberFormat="0">
      <alignment vertical="center"/>
    </xf>
    <xf numFmtId="187" fontId="47" fillId="0" borderId="0" applyNumberFormat="0">
      <alignment vertical="center"/>
    </xf>
    <xf numFmtId="0" fontId="207" fillId="0" borderId="0" applyNumberFormat="0" applyFill="0" applyBorder="0" applyAlignment="0" applyProtection="0"/>
    <xf numFmtId="0" fontId="274" fillId="0" borderId="43" applyNumberFormat="0" applyFill="0" applyAlignment="0" applyProtection="0"/>
    <xf numFmtId="0" fontId="274" fillId="0" borderId="43" applyNumberFormat="0" applyFill="0" applyAlignment="0" applyProtection="0"/>
    <xf numFmtId="0" fontId="275" fillId="0" borderId="44" applyNumberFormat="0" applyFill="0" applyAlignment="0" applyProtection="0"/>
    <xf numFmtId="0" fontId="275" fillId="0" borderId="44"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4" fillId="0" borderId="66" applyNumberFormat="0" applyFill="0" applyAlignment="0" applyProtection="0"/>
    <xf numFmtId="0" fontId="207" fillId="0" borderId="0" applyNumberFormat="0" applyFill="0" applyBorder="0" applyAlignment="0" applyProtection="0"/>
    <xf numFmtId="0" fontId="67" fillId="0" borderId="43" applyNumberFormat="0" applyFill="0" applyAlignment="0" applyProtection="0"/>
    <xf numFmtId="0" fontId="67" fillId="0" borderId="43" applyNumberFormat="0" applyFill="0" applyAlignment="0" applyProtection="0"/>
    <xf numFmtId="0" fontId="166" fillId="0" borderId="44" applyNumberFormat="0" applyFill="0" applyAlignment="0" applyProtection="0"/>
    <xf numFmtId="0" fontId="207" fillId="0" borderId="0" applyNumberFormat="0" applyFill="0" applyBorder="0" applyAlignment="0" applyProtection="0"/>
    <xf numFmtId="0" fontId="166" fillId="0" borderId="44" applyNumberFormat="0" applyFill="0" applyAlignment="0" applyProtection="0"/>
    <xf numFmtId="0" fontId="277" fillId="0" borderId="2" applyNumberFormat="0" applyFill="0" applyAlignment="0" applyProtection="0"/>
    <xf numFmtId="0" fontId="207" fillId="0" borderId="0" applyNumberFormat="0" applyFill="0" applyBorder="0" applyAlignment="0" applyProtection="0"/>
    <xf numFmtId="0" fontId="167" fillId="0" borderId="89" applyNumberFormat="0" applyFill="0" applyAlignment="0" applyProtection="0"/>
    <xf numFmtId="0" fontId="207" fillId="0" borderId="0" applyNumberFormat="0" applyFill="0" applyBorder="0" applyAlignment="0" applyProtection="0"/>
    <xf numFmtId="0" fontId="167" fillId="0" borderId="89" applyNumberFormat="0" applyFill="0" applyAlignment="0" applyProtection="0"/>
    <xf numFmtId="0" fontId="207" fillId="0" borderId="0" applyNumberFormat="0" applyFill="0" applyBorder="0" applyAlignment="0" applyProtection="0"/>
    <xf numFmtId="0" fontId="167" fillId="0" borderId="0" applyNumberFormat="0" applyFill="0" applyBorder="0" applyAlignment="0" applyProtection="0"/>
    <xf numFmtId="0" fontId="24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07"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67" fillId="0" borderId="43" applyNumberFormat="0" applyFill="0" applyAlignment="0" applyProtection="0"/>
    <xf numFmtId="0" fontId="67" fillId="0" borderId="43" applyNumberFormat="0" applyFill="0" applyAlignment="0" applyProtection="0"/>
    <xf numFmtId="0" fontId="67" fillId="0" borderId="43" applyNumberFormat="0" applyFill="0" applyAlignment="0" applyProtection="0"/>
    <xf numFmtId="0" fontId="67" fillId="0" borderId="43" applyNumberFormat="0" applyFill="0" applyAlignment="0" applyProtection="0"/>
    <xf numFmtId="0" fontId="3" fillId="0" borderId="1" applyNumberFormat="0" applyFill="0" applyAlignment="0" applyProtection="0"/>
    <xf numFmtId="0" fontId="164" fillId="0" borderId="66" applyNumberFormat="0" applyFill="0" applyAlignment="0" applyProtection="0"/>
    <xf numFmtId="0" fontId="278" fillId="0" borderId="1" applyNumberFormat="0" applyFill="0" applyAlignment="0" applyProtection="0"/>
    <xf numFmtId="0" fontId="67" fillId="0" borderId="43" applyNumberFormat="0" applyFill="0" applyAlignment="0" applyProtection="0"/>
    <xf numFmtId="0" fontId="67" fillId="0" borderId="43" applyNumberFormat="0" applyFill="0" applyAlignment="0" applyProtection="0"/>
    <xf numFmtId="0" fontId="68" fillId="0" borderId="44" applyNumberFormat="0" applyFill="0" applyAlignment="0" applyProtection="0"/>
    <xf numFmtId="0" fontId="68" fillId="0" borderId="44" applyNumberFormat="0" applyFill="0" applyAlignment="0" applyProtection="0"/>
    <xf numFmtId="0" fontId="68" fillId="0" borderId="44" applyNumberFormat="0" applyFill="0" applyAlignment="0" applyProtection="0"/>
    <xf numFmtId="0" fontId="68" fillId="0" borderId="44" applyNumberFormat="0" applyFill="0" applyAlignment="0" applyProtection="0"/>
    <xf numFmtId="0" fontId="4" fillId="0" borderId="2" applyNumberFormat="0" applyFill="0" applyAlignment="0" applyProtection="0"/>
    <xf numFmtId="0" fontId="279" fillId="0" borderId="2" applyNumberFormat="0" applyFill="0" applyAlignment="0" applyProtection="0"/>
    <xf numFmtId="0" fontId="277" fillId="0" borderId="2" applyNumberFormat="0" applyFill="0" applyAlignment="0" applyProtection="0"/>
    <xf numFmtId="0" fontId="68" fillId="0" borderId="44"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0" fontId="75" fillId="0" borderId="45" applyNumberFormat="0" applyFill="0" applyAlignment="0" applyProtection="0"/>
    <xf numFmtId="0" fontId="75" fillId="0" borderId="45" applyNumberFormat="0" applyFill="0" applyAlignment="0" applyProtection="0"/>
    <xf numFmtId="0" fontId="75" fillId="0" borderId="45" applyNumberFormat="0" applyFill="0" applyAlignment="0" applyProtection="0"/>
    <xf numFmtId="0" fontId="5" fillId="0" borderId="3" applyNumberFormat="0" applyFill="0" applyAlignment="0" applyProtection="0"/>
    <xf numFmtId="0" fontId="167" fillId="0" borderId="89" applyNumberFormat="0" applyFill="0" applyAlignment="0" applyProtection="0"/>
    <xf numFmtId="0" fontId="280" fillId="0" borderId="3" applyNumberFormat="0" applyFill="0" applyAlignment="0" applyProtection="0"/>
    <xf numFmtId="0" fontId="75" fillId="0" borderId="45"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 fillId="0" borderId="0" applyNumberFormat="0" applyFill="0" applyBorder="0" applyAlignment="0" applyProtection="0"/>
    <xf numFmtId="0" fontId="167" fillId="0" borderId="0" applyNumberFormat="0" applyFill="0" applyBorder="0" applyAlignment="0" applyProtection="0"/>
    <xf numFmtId="0" fontId="280" fillId="0" borderId="0" applyNumberFormat="0" applyFill="0" applyBorder="0" applyAlignment="0" applyProtection="0"/>
    <xf numFmtId="0" fontId="75" fillId="0" borderId="0" applyNumberFormat="0" applyFill="0" applyBorder="0" applyAlignment="0" applyProtection="0"/>
    <xf numFmtId="225" fontId="54" fillId="135" borderId="0" applyNumberFormat="0" applyBorder="0">
      <alignment vertical="center"/>
    </xf>
    <xf numFmtId="0" fontId="47" fillId="136" borderId="90" applyNumberFormat="0">
      <alignment horizontal="centerContinuous" vertical="center"/>
    </xf>
    <xf numFmtId="0" fontId="161" fillId="112" borderId="46" applyNumberFormat="0" applyBorder="0">
      <alignment horizontal="centerContinuous" vertical="center" wrapText="1"/>
    </xf>
    <xf numFmtId="0" fontId="131" fillId="112" borderId="46" applyNumberFormat="0" applyBorder="0">
      <alignment horizontal="centerContinuous" vertical="center" wrapText="1"/>
    </xf>
    <xf numFmtId="0" fontId="281" fillId="0" borderId="0">
      <alignment vertical="center"/>
    </xf>
    <xf numFmtId="0" fontId="207" fillId="0" borderId="0" applyNumberFormat="0" applyFill="0" applyBorder="0" applyAlignment="0" applyProtection="0"/>
    <xf numFmtId="0" fontId="67" fillId="0" borderId="43"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202" fontId="51" fillId="0" borderId="0" applyNumberFormat="0" applyFill="0" applyBorder="0" applyAlignment="0" applyProtection="0"/>
    <xf numFmtId="216" fontId="259" fillId="0" borderId="91" applyNumberFormat="0" applyFont="0" applyFill="0" applyAlignment="0" applyProtection="0"/>
    <xf numFmtId="216" fontId="259" fillId="0" borderId="91" applyNumberFormat="0" applyFont="0" applyFill="0" applyAlignment="0" applyProtection="0"/>
    <xf numFmtId="216" fontId="259" fillId="0" borderId="91" applyNumberFormat="0" applyFont="0" applyFill="0" applyAlignment="0" applyProtection="0"/>
    <xf numFmtId="216" fontId="259" fillId="0" borderId="91" applyNumberFormat="0" applyFont="0" applyFill="0" applyAlignment="0" applyProtection="0"/>
    <xf numFmtId="216" fontId="259" fillId="0" borderId="91" applyNumberFormat="0" applyFon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6" fillId="0" borderId="92"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6" fillId="0" borderId="92" applyNumberFormat="0" applyFill="0" applyAlignment="0" applyProtection="0"/>
    <xf numFmtId="0" fontId="16" fillId="0" borderId="92" applyNumberFormat="0" applyFill="0" applyAlignment="0" applyProtection="0"/>
    <xf numFmtId="0" fontId="16" fillId="0" borderId="92" applyNumberFormat="0" applyFill="0" applyAlignment="0" applyProtection="0"/>
    <xf numFmtId="0" fontId="49" fillId="0" borderId="55" applyNumberFormat="0" applyFill="0" applyAlignment="0" applyProtection="0"/>
    <xf numFmtId="0" fontId="282" fillId="0" borderId="92" applyNumberFormat="0" applyFill="0" applyAlignment="0" applyProtection="0"/>
    <xf numFmtId="0" fontId="16" fillId="0" borderId="92" applyNumberFormat="0" applyFill="0" applyAlignment="0" applyProtection="0"/>
    <xf numFmtId="0" fontId="16" fillId="0" borderId="92"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9" fillId="0" borderId="55" applyNumberFormat="0" applyFill="0" applyAlignment="0" applyProtection="0"/>
    <xf numFmtId="0" fontId="283" fillId="0" borderId="9" applyNumberFormat="0" applyFill="0" applyAlignment="0" applyProtection="0"/>
    <xf numFmtId="0" fontId="283" fillId="0" borderId="9"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6" fillId="0" borderId="9"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284" fillId="0" borderId="55" applyNumberFormat="0" applyFill="0" applyAlignment="0" applyProtection="0"/>
    <xf numFmtId="0" fontId="66" fillId="0" borderId="93" applyFont="0" applyFill="0" applyAlignment="0" applyProtection="0"/>
    <xf numFmtId="0" fontId="271" fillId="61" borderId="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253" fontId="28"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67" fillId="0" borderId="43"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0" fontId="75" fillId="0" borderId="0" applyNumberFormat="0" applyFill="0" applyBorder="0" applyAlignment="0" applyProtection="0"/>
    <xf numFmtId="0" fontId="207" fillId="0" borderId="0" applyNumberFormat="0" applyFill="0" applyBorder="0" applyAlignment="0" applyProtection="0"/>
    <xf numFmtId="0" fontId="36" fillId="48" borderId="0" applyNumberFormat="0" applyBorder="0" applyAlignment="0" applyProtection="0"/>
    <xf numFmtId="187" fontId="37" fillId="137" borderId="0" applyNumberFormat="0" applyFont="0" applyBorder="0" applyAlignment="0" applyProtection="0"/>
    <xf numFmtId="187" fontId="37" fillId="137" borderId="0" applyNumberFormat="0" applyFont="0" applyBorder="0" applyAlignment="0" applyProtection="0"/>
    <xf numFmtId="187" fontId="37" fillId="137" borderId="0" applyNumberFormat="0" applyFont="0" applyBorder="0" applyAlignment="0" applyProtection="0"/>
    <xf numFmtId="0" fontId="28" fillId="0" borderId="0"/>
    <xf numFmtId="0" fontId="285" fillId="0" borderId="0">
      <alignment vertical="center"/>
    </xf>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126" fillId="62" borderId="47" applyNumberFormat="0" applyFont="0" applyAlignment="0" applyProtection="0"/>
    <xf numFmtId="0" fontId="25" fillId="62" borderId="47" applyNumberFormat="0" applyFont="0" applyAlignment="0" applyProtection="0"/>
    <xf numFmtId="0" fontId="25" fillId="62" borderId="47" applyNumberFormat="0" applyFont="0" applyAlignment="0" applyProtection="0"/>
    <xf numFmtId="0" fontId="25" fillId="62" borderId="47" applyNumberFormat="0" applyFont="0" applyAlignment="0" applyProtection="0"/>
    <xf numFmtId="0" fontId="126" fillId="62" borderId="47" applyNumberFormat="0" applyFont="0" applyAlignment="0" applyProtection="0"/>
    <xf numFmtId="0" fontId="126" fillId="62" borderId="47" applyNumberFormat="0" applyFont="0" applyAlignment="0" applyProtection="0"/>
    <xf numFmtId="0" fontId="126" fillId="62" borderId="47" applyNumberFormat="0" applyFont="0" applyAlignment="0" applyProtection="0"/>
    <xf numFmtId="0" fontId="126" fillId="62" borderId="47" applyNumberFormat="0" applyFont="0" applyAlignment="0" applyProtection="0"/>
    <xf numFmtId="0" fontId="126" fillId="62" borderId="47" applyNumberFormat="0" applyFont="0" applyAlignment="0" applyProtection="0"/>
    <xf numFmtId="0" fontId="95"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95"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6" fillId="65" borderId="49" applyNumberFormat="0" applyAlignment="0" applyProtection="0"/>
    <xf numFmtId="0" fontId="287" fillId="48" borderId="0" applyNumberFormat="0" applyBorder="0" applyAlignment="0" applyProtection="0"/>
    <xf numFmtId="0" fontId="287" fillId="48" borderId="0" applyNumberFormat="0" applyBorder="0" applyAlignment="0" applyProtection="0"/>
    <xf numFmtId="0" fontId="288" fillId="57" borderId="0" applyNumberFormat="0" applyBorder="0" applyAlignment="0" applyProtection="0"/>
    <xf numFmtId="0" fontId="288" fillId="57" borderId="0" applyNumberFormat="0" applyBorder="0" applyAlignment="0" applyProtection="0"/>
    <xf numFmtId="254" fontId="50" fillId="102" borderId="94" applyFill="0" applyBorder="0" applyAlignment="0" applyProtection="0">
      <alignment horizontal="right"/>
      <protection locked="0"/>
    </xf>
    <xf numFmtId="255" fontId="28" fillId="0" borderId="0" applyFont="0" applyFill="0" applyBorder="0" applyAlignment="0" applyProtection="0"/>
    <xf numFmtId="256" fontId="98" fillId="0" borderId="0" applyFont="0" applyFill="0" applyBorder="0" applyAlignment="0" applyProtection="0"/>
    <xf numFmtId="256" fontId="98" fillId="0" borderId="0" applyFont="0" applyFill="0" applyBorder="0" applyAlignment="0" applyProtection="0"/>
    <xf numFmtId="0" fontId="85" fillId="0" borderId="0" applyNumberFormat="0" applyFill="0" applyBorder="0" applyAlignment="0" applyProtection="0"/>
    <xf numFmtId="0" fontId="46" fillId="75" borderId="53" applyNumberFormat="0" applyAlignment="0" applyProtection="0"/>
    <xf numFmtId="0" fontId="46" fillId="75" borderId="53" applyNumberFormat="0" applyAlignment="0" applyProtection="0"/>
    <xf numFmtId="0" fontId="46" fillId="75" borderId="53" applyNumberFormat="0" applyAlignment="0" applyProtection="0"/>
    <xf numFmtId="0" fontId="46" fillId="75" borderId="53" applyNumberFormat="0" applyAlignment="0" applyProtection="0"/>
    <xf numFmtId="0" fontId="289" fillId="7" borderId="7" applyNumberFormat="0" applyAlignment="0" applyProtection="0"/>
    <xf numFmtId="0" fontId="13" fillId="7" borderId="7" applyNumberFormat="0" applyAlignment="0" applyProtection="0"/>
    <xf numFmtId="0" fontId="46" fillId="75" borderId="53" applyNumberFormat="0" applyAlignment="0" applyProtection="0"/>
    <xf numFmtId="0" fontId="290" fillId="75" borderId="53" applyNumberFormat="0" applyAlignment="0" applyProtection="0"/>
    <xf numFmtId="0" fontId="108" fillId="0" borderId="54" applyNumberFormat="0" applyFill="0" applyAlignment="0" applyProtection="0"/>
    <xf numFmtId="0" fontId="28" fillId="138" borderId="0" applyNumberFormat="0" applyBorder="0" applyAlignment="0" applyProtection="0"/>
    <xf numFmtId="0" fontId="291" fillId="0" borderId="0" applyNumberFormat="0" applyFill="0" applyBorder="0" applyAlignment="0" applyProtection="0"/>
    <xf numFmtId="0" fontId="133" fillId="60" borderId="48" applyNumberFormat="0" applyAlignment="0" applyProtection="0"/>
    <xf numFmtId="0" fontId="133" fillId="60" borderId="48" applyNumberFormat="0" applyAlignment="0" applyProtection="0"/>
    <xf numFmtId="0" fontId="133" fillId="60" borderId="48" applyNumberFormat="0" applyAlignment="0" applyProtection="0"/>
    <xf numFmtId="0" fontId="89" fillId="65" borderId="48" applyNumberFormat="0" applyAlignment="0" applyProtection="0"/>
    <xf numFmtId="0" fontId="89" fillId="65" borderId="48" applyNumberFormat="0" applyAlignment="0" applyProtection="0"/>
    <xf numFmtId="0" fontId="89" fillId="65" borderId="48" applyNumberFormat="0" applyAlignment="0" applyProtection="0"/>
    <xf numFmtId="0" fontId="95" fillId="65" borderId="49" applyNumberFormat="0" applyAlignment="0" applyProtection="0"/>
    <xf numFmtId="0" fontId="95" fillId="65" borderId="49" applyNumberFormat="0" applyAlignment="0" applyProtection="0"/>
    <xf numFmtId="0" fontId="95" fillId="65" borderId="49" applyNumberFormat="0" applyAlignment="0" applyProtection="0"/>
    <xf numFmtId="0" fontId="86" fillId="0" borderId="0" applyNumberFormat="0" applyFill="0" applyBorder="0" applyAlignment="0" applyProtection="0"/>
    <xf numFmtId="257" fontId="98" fillId="0" borderId="0" applyFont="0" applyFill="0" applyBorder="0" applyAlignment="0" applyProtection="0"/>
    <xf numFmtId="258" fontId="98"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2" fillId="0" borderId="0"/>
    <xf numFmtId="0" fontId="92" fillId="0" borderId="0"/>
    <xf numFmtId="0" fontId="28" fillId="68" borderId="0" applyNumberFormat="0" applyFont="0" applyBorder="0" applyAlignment="0" applyProtection="0"/>
    <xf numFmtId="0" fontId="28" fillId="68" borderId="0" applyNumberFormat="0" applyFont="0" applyBorder="0" applyAlignment="0" applyProtection="0"/>
    <xf numFmtId="0" fontId="28" fillId="68" borderId="0" applyNumberFormat="0" applyFont="0" applyBorder="0" applyAlignment="0" applyProtection="0"/>
    <xf numFmtId="0" fontId="101" fillId="0" borderId="0" applyFont="0" applyFill="0" applyBorder="0" applyProtection="0">
      <alignment horizontal="right"/>
    </xf>
    <xf numFmtId="259" fontId="50" fillId="0" borderId="0" applyFont="0" applyFill="0" applyBorder="0" applyAlignment="0" applyProtection="0"/>
    <xf numFmtId="0" fontId="203" fillId="0" borderId="12">
      <alignment horizontal="right"/>
    </xf>
    <xf numFmtId="0" fontId="46" fillId="75" borderId="53" applyNumberFormat="0" applyAlignment="0" applyProtection="0"/>
    <xf numFmtId="0" fontId="36" fillId="48" borderId="0" applyNumberFormat="0" applyBorder="0" applyAlignment="0" applyProtection="0"/>
    <xf numFmtId="0" fontId="36" fillId="48" borderId="0" applyNumberFormat="0" applyBorder="0" applyAlignment="0" applyProtection="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76" fillId="139" borderId="0" applyNumberFormat="0" applyBorder="0" applyAlignment="0" applyProtection="0"/>
    <xf numFmtId="0" fontId="76" fillId="139" borderId="0" applyNumberFormat="0" applyBorder="0" applyAlignment="0" applyProtection="0"/>
    <xf numFmtId="0" fontId="82" fillId="139"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82" fillId="84"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82" fillId="86" borderId="0" applyNumberFormat="0" applyBorder="0" applyAlignment="0" applyProtection="0"/>
    <xf numFmtId="0" fontId="76" fillId="87" borderId="0" applyNumberFormat="0" applyBorder="0" applyAlignment="0" applyProtection="0"/>
    <xf numFmtId="0" fontId="76" fillId="87" borderId="0" applyNumberFormat="0" applyBorder="0" applyAlignment="0" applyProtection="0"/>
    <xf numFmtId="0" fontId="82" fillId="87"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82"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82" fillId="74" borderId="0" applyNumberFormat="0" applyBorder="0" applyAlignment="0" applyProtection="0"/>
    <xf numFmtId="0" fontId="133" fillId="76" borderId="48" applyNumberFormat="0" applyAlignment="0" applyProtection="0"/>
    <xf numFmtId="0" fontId="133" fillId="76" borderId="48" applyNumberFormat="0" applyAlignment="0" applyProtection="0"/>
    <xf numFmtId="0" fontId="133" fillId="76" borderId="48" applyNumberFormat="0" applyAlignment="0" applyProtection="0"/>
    <xf numFmtId="0" fontId="133" fillId="76" borderId="48" applyNumberFormat="0" applyAlignment="0" applyProtection="0"/>
    <xf numFmtId="0" fontId="133" fillId="76" borderId="48" applyNumberFormat="0" applyAlignment="0" applyProtection="0"/>
    <xf numFmtId="0" fontId="133" fillId="76" borderId="48" applyNumberFormat="0" applyAlignment="0" applyProtection="0"/>
    <xf numFmtId="0" fontId="292" fillId="76" borderId="48" applyNumberFormat="0" applyAlignment="0" applyProtection="0"/>
    <xf numFmtId="0" fontId="95" fillId="61" borderId="49" applyNumberFormat="0" applyAlignment="0" applyProtection="0"/>
    <xf numFmtId="0" fontId="95" fillId="61" borderId="49" applyNumberFormat="0" applyAlignment="0" applyProtection="0"/>
    <xf numFmtId="0" fontId="95" fillId="61" borderId="49" applyNumberFormat="0" applyAlignment="0" applyProtection="0"/>
    <xf numFmtId="0" fontId="95" fillId="61" borderId="49" applyNumberFormat="0" applyAlignment="0" applyProtection="0"/>
    <xf numFmtId="0" fontId="95" fillId="61" borderId="49" applyNumberFormat="0" applyAlignment="0" applyProtection="0"/>
    <xf numFmtId="0" fontId="95" fillId="61" borderId="49" applyNumberFormat="0" applyAlignment="0" applyProtection="0"/>
    <xf numFmtId="0" fontId="293" fillId="61" borderId="49" applyNumberFormat="0" applyAlignment="0" applyProtection="0"/>
    <xf numFmtId="0" fontId="89" fillId="61" borderId="48" applyNumberFormat="0" applyAlignment="0" applyProtection="0"/>
    <xf numFmtId="0" fontId="89" fillId="61" borderId="48" applyNumberFormat="0" applyAlignment="0" applyProtection="0"/>
    <xf numFmtId="0" fontId="89" fillId="61" borderId="48" applyNumberFormat="0" applyAlignment="0" applyProtection="0"/>
    <xf numFmtId="0" fontId="89" fillId="61" borderId="48" applyNumberFormat="0" applyAlignment="0" applyProtection="0"/>
    <xf numFmtId="0" fontId="89" fillId="61" borderId="48" applyNumberFormat="0" applyAlignment="0" applyProtection="0"/>
    <xf numFmtId="0" fontId="89" fillId="61" borderId="48" applyNumberFormat="0" applyAlignment="0" applyProtection="0"/>
    <xf numFmtId="0" fontId="294" fillId="61" borderId="48" applyNumberFormat="0" applyAlignment="0" applyProtection="0"/>
    <xf numFmtId="0" fontId="295" fillId="0" borderId="95" applyNumberFormat="0" applyFill="0" applyAlignment="0" applyProtection="0"/>
    <xf numFmtId="0" fontId="296" fillId="0" borderId="96" applyNumberFormat="0" applyFill="0" applyAlignment="0" applyProtection="0"/>
    <xf numFmtId="0" fontId="297" fillId="0" borderId="97" applyNumberFormat="0" applyFill="0" applyAlignment="0" applyProtection="0"/>
    <xf numFmtId="0" fontId="297" fillId="0" borderId="0" applyNumberFormat="0" applyFill="0" applyBorder="0" applyAlignment="0" applyProtection="0"/>
    <xf numFmtId="0" fontId="49" fillId="0" borderId="98" applyNumberFormat="0" applyFill="0" applyAlignment="0" applyProtection="0"/>
    <xf numFmtId="0" fontId="49" fillId="0" borderId="98" applyNumberFormat="0" applyFill="0" applyAlignment="0" applyProtection="0"/>
    <xf numFmtId="0" fontId="49" fillId="0" borderId="98" applyNumberFormat="0" applyFill="0" applyAlignment="0" applyProtection="0"/>
    <xf numFmtId="0" fontId="49" fillId="0" borderId="98" applyNumberFormat="0" applyFill="0" applyAlignment="0" applyProtection="0"/>
    <xf numFmtId="0" fontId="49" fillId="0" borderId="98" applyNumberFormat="0" applyFill="0" applyAlignment="0" applyProtection="0"/>
    <xf numFmtId="0" fontId="298" fillId="0" borderId="98" applyNumberFormat="0" applyFill="0" applyAlignment="0" applyProtection="0"/>
    <xf numFmtId="0" fontId="46" fillId="75" borderId="53" applyNumberFormat="0" applyAlignment="0" applyProtection="0"/>
    <xf numFmtId="0" fontId="46" fillId="75" borderId="53" applyNumberFormat="0" applyAlignment="0" applyProtection="0"/>
    <xf numFmtId="0" fontId="299" fillId="75" borderId="53" applyNumberFormat="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300" fillId="0" borderId="0" applyNumberFormat="0" applyFill="0" applyBorder="0" applyAlignment="0" applyProtection="0"/>
    <xf numFmtId="0" fontId="208" fillId="76" borderId="0" applyNumberFormat="0" applyBorder="0" applyAlignment="0" applyProtection="0"/>
    <xf numFmtId="0" fontId="208" fillId="76" borderId="0" applyNumberFormat="0" applyBorder="0" applyAlignment="0" applyProtection="0"/>
    <xf numFmtId="0" fontId="301" fillId="7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02" fillId="48" borderId="0" applyNumberForma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303" fillId="0" borderId="0" applyNumberFormat="0" applyFill="0" applyBorder="0" applyAlignment="0" applyProtection="0"/>
    <xf numFmtId="0" fontId="28" fillId="62" borderId="99" applyNumberFormat="0" applyFont="0" applyAlignment="0" applyProtection="0"/>
    <xf numFmtId="0" fontId="28" fillId="62" borderId="99" applyNumberFormat="0" applyFont="0" applyAlignment="0" applyProtection="0"/>
    <xf numFmtId="0" fontId="28" fillId="62" borderId="99" applyNumberFormat="0" applyFont="0" applyAlignment="0" applyProtection="0"/>
    <xf numFmtId="0" fontId="28" fillId="62" borderId="99" applyNumberFormat="0" applyFont="0" applyAlignment="0" applyProtection="0"/>
    <xf numFmtId="0" fontId="108" fillId="0" borderId="54" applyNumberFormat="0" applyFill="0" applyAlignment="0" applyProtection="0"/>
    <xf numFmtId="0" fontId="108" fillId="0" borderId="54" applyNumberFormat="0" applyFill="0" applyAlignment="0" applyProtection="0"/>
    <xf numFmtId="0" fontId="304" fillId="0" borderId="54"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305" fillId="0" borderId="0" applyNumberFormat="0" applyFill="0" applyBorder="0" applyAlignment="0" applyProtection="0"/>
    <xf numFmtId="0" fontId="306" fillId="64" borderId="0" applyNumberFormat="0" applyBorder="0" applyAlignment="0" applyProtection="0"/>
    <xf numFmtId="167" fontId="1" fillId="0" borderId="0" applyFont="0" applyFill="0" applyBorder="0" applyAlignment="0" applyProtection="0"/>
    <xf numFmtId="0" fontId="28"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10" fillId="6" borderId="5" applyNumberFormat="0" applyAlignment="0" applyProtection="0"/>
    <xf numFmtId="0" fontId="13" fillId="7" borderId="7"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323" fillId="0" borderId="0"/>
    <xf numFmtId="0" fontId="76" fillId="84" borderId="0" applyNumberFormat="0" applyBorder="0" applyAlignment="0" applyProtection="0"/>
    <xf numFmtId="0" fontId="323" fillId="0" borderId="0"/>
    <xf numFmtId="0" fontId="76" fillId="80" borderId="0" applyNumberFormat="0" applyBorder="0" applyAlignment="0" applyProtection="0"/>
    <xf numFmtId="0" fontId="76" fillId="84" borderId="0" applyNumberFormat="0" applyBorder="0" applyAlignment="0" applyProtection="0"/>
    <xf numFmtId="0" fontId="76" fillId="86"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28" fillId="0" borderId="0"/>
    <xf numFmtId="0" fontId="28" fillId="0" borderId="0"/>
    <xf numFmtId="0" fontId="256" fillId="0" borderId="108" applyNumberFormat="0" applyFill="0" applyBorder="0" applyAlignment="0" applyProtection="0">
      <alignment horizontal="left"/>
    </xf>
    <xf numFmtId="0" fontId="49" fillId="0" borderId="55" applyNumberFormat="0" applyFill="0" applyAlignment="0" applyProtection="0"/>
    <xf numFmtId="0" fontId="76" fillId="84" borderId="0" applyNumberFormat="0" applyBorder="0" applyAlignment="0" applyProtection="0"/>
    <xf numFmtId="2" fontId="202" fillId="0" borderId="108" applyFont="0" applyFill="0" applyBorder="0" applyAlignment="0"/>
    <xf numFmtId="0" fontId="95" fillId="65" borderId="113" applyNumberFormat="0" applyAlignment="0" applyProtection="0"/>
    <xf numFmtId="0" fontId="76" fillId="86" borderId="0" applyNumberFormat="0" applyBorder="0" applyAlignment="0" applyProtection="0"/>
    <xf numFmtId="0" fontId="76" fillId="72" borderId="0" applyNumberFormat="0" applyBorder="0" applyAlignment="0" applyProtection="0"/>
    <xf numFmtId="0" fontId="76" fillId="89" borderId="0" applyNumberFormat="0" applyBorder="0" applyAlignment="0" applyProtection="0"/>
    <xf numFmtId="0" fontId="177" fillId="60" borderId="111" applyNumberFormat="0" applyAlignment="0" applyProtection="0"/>
    <xf numFmtId="0" fontId="76" fillId="73" borderId="0" applyNumberFormat="0" applyBorder="0" applyAlignment="0" applyProtection="0"/>
    <xf numFmtId="0" fontId="98" fillId="0" borderId="0"/>
    <xf numFmtId="0" fontId="98" fillId="0" borderId="0"/>
    <xf numFmtId="0" fontId="28" fillId="0" borderId="0"/>
    <xf numFmtId="0" fontId="28" fillId="0" borderId="0"/>
    <xf numFmtId="2" fontId="202" fillId="0" borderId="108" applyFont="0" applyFill="0" applyBorder="0" applyAlignment="0"/>
    <xf numFmtId="0" fontId="49" fillId="0" borderId="55" applyNumberFormat="0" applyFill="0" applyAlignment="0" applyProtection="0"/>
    <xf numFmtId="0" fontId="101" fillId="0" borderId="109" applyNumberFormat="0" applyFont="0" applyFill="0" applyAlignment="0" applyProtection="0"/>
    <xf numFmtId="4" fontId="71" fillId="91" borderId="113" applyNumberFormat="0" applyProtection="0">
      <alignment horizontal="left" vertical="center" indent="1"/>
    </xf>
    <xf numFmtId="2" fontId="202" fillId="0" borderId="108" applyFont="0" applyFill="0" applyBorder="0" applyAlignment="0"/>
    <xf numFmtId="0" fontId="89" fillId="65" borderId="111" applyNumberFormat="0" applyAlignment="0" applyProtection="0"/>
    <xf numFmtId="4" fontId="71" fillId="91" borderId="113" applyNumberFormat="0" applyProtection="0">
      <alignment vertical="center"/>
    </xf>
    <xf numFmtId="0" fontId="255" fillId="0" borderId="108" applyNumberFormat="0" applyFill="0" applyBorder="0" applyAlignment="0" applyProtection="0">
      <alignment horizontal="left"/>
    </xf>
    <xf numFmtId="0" fontId="49" fillId="0" borderId="110" applyNumberFormat="0" applyFill="0" applyAlignment="0" applyProtection="0"/>
    <xf numFmtId="0" fontId="177" fillId="60" borderId="111" applyNumberFormat="0" applyAlignment="0" applyProtection="0"/>
    <xf numFmtId="0" fontId="76" fillId="80" borderId="0" applyNumberFormat="0" applyBorder="0" applyAlignment="0" applyProtection="0"/>
    <xf numFmtId="0" fontId="49" fillId="0" borderId="55" applyNumberFormat="0" applyFill="0" applyAlignment="0" applyProtection="0"/>
    <xf numFmtId="0" fontId="256" fillId="0" borderId="108" applyNumberFormat="0" applyFill="0" applyBorder="0" applyAlignment="0" applyProtection="0">
      <alignment horizontal="left"/>
    </xf>
    <xf numFmtId="0" fontId="89" fillId="65" borderId="111" applyNumberFormat="0" applyAlignment="0" applyProtection="0"/>
    <xf numFmtId="0" fontId="28" fillId="0" borderId="0"/>
    <xf numFmtId="0" fontId="28" fillId="0" borderId="0"/>
    <xf numFmtId="0" fontId="98" fillId="0" borderId="0"/>
    <xf numFmtId="0" fontId="98" fillId="0" borderId="0"/>
    <xf numFmtId="0" fontId="76" fillId="80" borderId="0" applyNumberFormat="0" applyBorder="0" applyAlignment="0" applyProtection="0"/>
    <xf numFmtId="4" fontId="243" fillId="91" borderId="113" applyNumberFormat="0" applyProtection="0">
      <alignment vertical="center"/>
    </xf>
    <xf numFmtId="0" fontId="323" fillId="0" borderId="0"/>
    <xf numFmtId="0" fontId="76" fillId="72" borderId="0" applyNumberFormat="0" applyBorder="0" applyAlignment="0" applyProtection="0"/>
    <xf numFmtId="0" fontId="76" fillId="73" borderId="0" applyNumberFormat="0" applyBorder="0" applyAlignment="0" applyProtection="0"/>
    <xf numFmtId="0" fontId="76" fillId="89" borderId="0" applyNumberFormat="0" applyBorder="0" applyAlignment="0" applyProtection="0"/>
    <xf numFmtId="0" fontId="76" fillId="86" borderId="0" applyNumberFormat="0" applyBorder="0" applyAlignment="0" applyProtection="0"/>
    <xf numFmtId="187" fontId="28" fillId="95" borderId="52" applyNumberFormat="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6" fontId="1" fillId="0" borderId="0" applyFont="0" applyFill="0" applyBorder="0" applyAlignment="0" applyProtection="0"/>
    <xf numFmtId="9" fontId="1" fillId="0" borderId="0" applyFont="0" applyFill="0" applyBorder="0" applyAlignment="0" applyProtection="0"/>
    <xf numFmtId="0" fontId="1" fillId="0" borderId="0"/>
    <xf numFmtId="196" fontId="1" fillId="0" borderId="0" applyFont="0" applyFill="0" applyBorder="0" applyAlignment="0" applyProtection="0"/>
    <xf numFmtId="9" fontId="1" fillId="0" borderId="0" applyFont="0" applyFill="0" applyBorder="0" applyAlignment="0" applyProtection="0"/>
    <xf numFmtId="0" fontId="1" fillId="0" borderId="0"/>
    <xf numFmtId="196" fontId="1" fillId="0" borderId="0" applyFont="0" applyFill="0" applyBorder="0" applyAlignment="0" applyProtection="0"/>
    <xf numFmtId="9" fontId="1" fillId="0" borderId="0" applyFont="0" applyFill="0" applyBorder="0" applyAlignment="0" applyProtection="0"/>
    <xf numFmtId="0" fontId="1" fillId="0" borderId="0"/>
    <xf numFmtId="196" fontId="1" fillId="0" borderId="0" applyFont="0" applyFill="0" applyBorder="0" applyAlignment="0" applyProtection="0"/>
    <xf numFmtId="9" fontId="1" fillId="0" borderId="0" applyFont="0" applyFill="0" applyBorder="0" applyAlignment="0" applyProtection="0"/>
    <xf numFmtId="0" fontId="1" fillId="0" borderId="0"/>
    <xf numFmtId="19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6" fontId="1" fillId="0" borderId="0" applyFont="0" applyFill="0" applyBorder="0" applyAlignment="0" applyProtection="0"/>
    <xf numFmtId="0" fontId="1" fillId="0" borderId="0"/>
    <xf numFmtId="9" fontId="1" fillId="0" borderId="0" applyFont="0" applyFill="0" applyBorder="0" applyAlignment="0" applyProtection="0"/>
    <xf numFmtId="196" fontId="1" fillId="0" borderId="0" applyFont="0" applyFill="0" applyBorder="0" applyAlignment="0" applyProtection="0"/>
    <xf numFmtId="0" fontId="1" fillId="0" borderId="0"/>
    <xf numFmtId="0" fontId="1" fillId="0" borderId="0"/>
    <xf numFmtId="0" fontId="1" fillId="0" borderId="0"/>
    <xf numFmtId="9" fontId="37" fillId="0" borderId="0" applyFont="0" applyFill="0" applyBorder="0" applyAlignment="0" applyProtection="0"/>
    <xf numFmtId="205" fontId="37" fillId="0" borderId="0" applyFont="0" applyFill="0" applyBorder="0" applyAlignment="0" applyProtection="0"/>
    <xf numFmtId="166" fontId="37" fillId="0" borderId="0" applyFont="0" applyFill="0" applyBorder="0" applyAlignment="0" applyProtection="0"/>
    <xf numFmtId="210" fontId="53"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215" fillId="0" borderId="0"/>
    <xf numFmtId="0" fontId="215" fillId="0" borderId="0"/>
    <xf numFmtId="0" fontId="215" fillId="0" borderId="0"/>
    <xf numFmtId="0" fontId="215" fillId="0" borderId="0"/>
    <xf numFmtId="0" fontId="37" fillId="0" borderId="0"/>
    <xf numFmtId="0" fontId="125" fillId="0" borderId="0"/>
    <xf numFmtId="0" fontId="34" fillId="0" borderId="0"/>
    <xf numFmtId="0" fontId="34" fillId="0" borderId="0"/>
    <xf numFmtId="0" fontId="125" fillId="0" borderId="0"/>
    <xf numFmtId="0" fontId="125" fillId="0" borderId="0"/>
    <xf numFmtId="0" fontId="125" fillId="0" borderId="0"/>
    <xf numFmtId="0" fontId="125" fillId="0" borderId="0"/>
    <xf numFmtId="0" fontId="37" fillId="0" borderId="0"/>
    <xf numFmtId="9" fontId="125" fillId="0" borderId="0" applyFont="0" applyFill="0" applyBorder="0" applyAlignment="0" applyProtection="0"/>
    <xf numFmtId="9" fontId="127"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77" fillId="60" borderId="111" applyNumberFormat="0" applyAlignment="0" applyProtection="0"/>
    <xf numFmtId="4" fontId="71" fillId="101" borderId="113" applyNumberFormat="0" applyProtection="0">
      <alignment horizontal="right" vertical="center"/>
    </xf>
    <xf numFmtId="0" fontId="255" fillId="0" borderId="108" applyNumberFormat="0" applyFill="0" applyBorder="0" applyAlignment="0" applyProtection="0">
      <alignment horizontal="left"/>
    </xf>
    <xf numFmtId="0" fontId="98" fillId="62" borderId="112" applyNumberFormat="0" applyFont="0" applyAlignment="0" applyProtection="0"/>
    <xf numFmtId="0" fontId="95" fillId="65" borderId="113" applyNumberFormat="0" applyAlignment="0" applyProtection="0"/>
    <xf numFmtId="0" fontId="89" fillId="65" borderId="111" applyNumberFormat="0" applyAlignment="0" applyProtection="0"/>
    <xf numFmtId="0" fontId="198" fillId="62" borderId="112" applyNumberFormat="0" applyFont="0" applyAlignment="0" applyProtection="0"/>
    <xf numFmtId="4" fontId="71" fillId="121" borderId="113" applyNumberFormat="0" applyProtection="0">
      <alignment horizontal="right" vertical="center"/>
    </xf>
    <xf numFmtId="4" fontId="71" fillId="118" borderId="113" applyNumberFormat="0" applyProtection="0">
      <alignment horizontal="right" vertical="center"/>
    </xf>
    <xf numFmtId="4" fontId="237" fillId="124" borderId="113" applyNumberFormat="0" applyProtection="0">
      <alignment horizontal="left" vertical="center" indent="1"/>
    </xf>
    <xf numFmtId="0" fontId="60" fillId="54" borderId="78">
      <alignment horizontal="center"/>
    </xf>
    <xf numFmtId="0" fontId="60" fillId="54" borderId="78">
      <alignment horizontal="center"/>
    </xf>
    <xf numFmtId="0" fontId="60" fillId="54" borderId="78">
      <alignment horizontal="center"/>
    </xf>
    <xf numFmtId="0" fontId="60" fillId="54" borderId="78">
      <alignment horizontal="center"/>
    </xf>
    <xf numFmtId="0" fontId="60" fillId="54" borderId="78">
      <alignment horizontal="center"/>
    </xf>
    <xf numFmtId="0" fontId="60" fillId="54" borderId="78">
      <alignment horizontal="center"/>
    </xf>
    <xf numFmtId="4" fontId="50" fillId="0" borderId="78"/>
    <xf numFmtId="4" fontId="50" fillId="0" borderId="78"/>
    <xf numFmtId="4" fontId="50" fillId="0" borderId="78"/>
    <xf numFmtId="4" fontId="50" fillId="0" borderId="78"/>
    <xf numFmtId="4" fontId="50" fillId="0" borderId="78"/>
    <xf numFmtId="4" fontId="50" fillId="0" borderId="78"/>
    <xf numFmtId="0" fontId="61" fillId="0" borderId="78">
      <alignment horizontal="center"/>
    </xf>
    <xf numFmtId="0" fontId="61" fillId="0" borderId="78">
      <alignment horizontal="center"/>
    </xf>
    <xf numFmtId="0" fontId="61" fillId="0" borderId="78">
      <alignment horizontal="center"/>
    </xf>
    <xf numFmtId="0" fontId="61" fillId="0" borderId="78">
      <alignment horizontal="center"/>
    </xf>
    <xf numFmtId="0" fontId="61" fillId="0" borderId="78">
      <alignment horizontal="center"/>
    </xf>
    <xf numFmtId="0" fontId="61" fillId="0" borderId="78">
      <alignment horizontal="center"/>
    </xf>
    <xf numFmtId="0" fontId="62" fillId="55" borderId="78">
      <alignment horizontal="center"/>
    </xf>
    <xf numFmtId="0" fontId="62" fillId="55" borderId="78">
      <alignment horizontal="center"/>
    </xf>
    <xf numFmtId="0" fontId="62" fillId="55" borderId="78">
      <alignment horizontal="center"/>
    </xf>
    <xf numFmtId="0" fontId="62" fillId="55" borderId="78">
      <alignment horizontal="center"/>
    </xf>
    <xf numFmtId="0" fontId="62" fillId="55" borderId="78">
      <alignment horizontal="center"/>
    </xf>
    <xf numFmtId="0" fontId="62" fillId="55" borderId="78">
      <alignment horizontal="center"/>
    </xf>
    <xf numFmtId="0" fontId="60" fillId="54" borderId="78"/>
    <xf numFmtId="0" fontId="60" fillId="54" borderId="78"/>
    <xf numFmtId="0" fontId="60" fillId="54" borderId="78"/>
    <xf numFmtId="0" fontId="60" fillId="54" borderId="78"/>
    <xf numFmtId="0" fontId="60" fillId="54" borderId="78"/>
    <xf numFmtId="0" fontId="60" fillId="54" borderId="78"/>
    <xf numFmtId="0" fontId="133" fillId="60" borderId="111" applyNumberFormat="0" applyAlignment="0" applyProtection="0"/>
    <xf numFmtId="0" fontId="228" fillId="0" borderId="0">
      <protection locked="0"/>
    </xf>
    <xf numFmtId="4" fontId="71" fillId="91" borderId="113" applyNumberFormat="0" applyProtection="0">
      <alignment horizontal="left" vertical="center" indent="1"/>
    </xf>
    <xf numFmtId="0" fontId="133" fillId="60" borderId="111" applyNumberFormat="0" applyAlignment="0" applyProtection="0"/>
    <xf numFmtId="0" fontId="95" fillId="65" borderId="113" applyNumberFormat="0" applyAlignment="0" applyProtection="0"/>
    <xf numFmtId="0" fontId="28" fillId="62" borderId="112" applyNumberFormat="0" applyFont="0" applyAlignment="0" applyProtection="0"/>
    <xf numFmtId="0" fontId="90" fillId="65" borderId="111" applyNumberFormat="0" applyAlignment="0" applyProtection="0"/>
    <xf numFmtId="4" fontId="71" fillId="117" borderId="113" applyNumberFormat="0" applyProtection="0">
      <alignment horizontal="right" vertical="center"/>
    </xf>
    <xf numFmtId="0" fontId="25" fillId="62" borderId="112" applyNumberFormat="0" applyFont="0" applyAlignment="0" applyProtection="0"/>
    <xf numFmtId="0" fontId="237" fillId="0" borderId="114">
      <alignment horizontal="center"/>
    </xf>
    <xf numFmtId="4" fontId="71" fillId="107" borderId="113" applyNumberFormat="0" applyProtection="0">
      <alignment horizontal="right" vertical="center"/>
    </xf>
    <xf numFmtId="0" fontId="95" fillId="65" borderId="113" applyNumberFormat="0" applyAlignment="0" applyProtection="0"/>
    <xf numFmtId="0" fontId="49" fillId="0" borderId="110" applyNumberFormat="0" applyFill="0" applyAlignment="0" applyProtection="0"/>
    <xf numFmtId="0" fontId="177" fillId="60" borderId="111" applyNumberFormat="0" applyAlignment="0" applyProtection="0"/>
    <xf numFmtId="4" fontId="71" fillId="127" borderId="113" applyNumberFormat="0" applyProtection="0">
      <alignment horizontal="left" vertical="center" indent="1"/>
    </xf>
    <xf numFmtId="0" fontId="186" fillId="0" borderId="110" applyNumberFormat="0" applyFill="0" applyAlignment="0" applyProtection="0"/>
    <xf numFmtId="0" fontId="133" fillId="60" borderId="111" applyNumberFormat="0" applyAlignment="0" applyProtection="0"/>
    <xf numFmtId="0" fontId="177" fillId="60" borderId="111" applyNumberFormat="0" applyAlignment="0" applyProtection="0"/>
    <xf numFmtId="4" fontId="71" fillId="119" borderId="113" applyNumberFormat="0" applyProtection="0">
      <alignment horizontal="right" vertical="center"/>
    </xf>
    <xf numFmtId="4" fontId="71" fillId="120" borderId="113" applyNumberFormat="0" applyProtection="0">
      <alignment horizontal="right" vertical="center"/>
    </xf>
    <xf numFmtId="0" fontId="133" fillId="60" borderId="111" applyNumberFormat="0" applyAlignment="0" applyProtection="0"/>
    <xf numFmtId="0" fontId="98" fillId="62" borderId="112" applyNumberFormat="0" applyFont="0" applyAlignment="0" applyProtection="0"/>
    <xf numFmtId="0" fontId="28" fillId="98" borderId="113" applyNumberFormat="0" applyProtection="0">
      <alignment horizontal="left" vertical="center" indent="1"/>
    </xf>
    <xf numFmtId="4" fontId="71" fillId="123" borderId="113" applyNumberFormat="0" applyProtection="0">
      <alignment horizontal="right" vertical="center"/>
    </xf>
    <xf numFmtId="0" fontId="28" fillId="98" borderId="113" applyNumberFormat="0" applyProtection="0">
      <alignment horizontal="left" vertical="center" indent="1"/>
    </xf>
    <xf numFmtId="0" fontId="224" fillId="65" borderId="113" applyNumberFormat="0" applyAlignment="0" applyProtection="0"/>
    <xf numFmtId="4" fontId="71" fillId="125" borderId="113" applyNumberFormat="0" applyProtection="0">
      <alignment horizontal="left" vertical="center" indent="1"/>
    </xf>
    <xf numFmtId="4" fontId="71" fillId="122" borderId="113" applyNumberFormat="0" applyProtection="0">
      <alignment horizontal="right" vertical="center"/>
    </xf>
    <xf numFmtId="0" fontId="89" fillId="65" borderId="111" applyNumberFormat="0" applyAlignment="0" applyProtection="0"/>
    <xf numFmtId="0" fontId="95" fillId="65" borderId="113" applyNumberFormat="0" applyAlignment="0" applyProtection="0"/>
    <xf numFmtId="0" fontId="95" fillId="65" borderId="113" applyNumberFormat="0" applyAlignment="0" applyProtection="0"/>
    <xf numFmtId="251" fontId="154" fillId="0" borderId="111">
      <alignment horizontal="center" vertical="center" wrapText="1"/>
    </xf>
    <xf numFmtId="0" fontId="226" fillId="0" borderId="114">
      <alignment horizontal="center" vertical="center"/>
    </xf>
    <xf numFmtId="0" fontId="28" fillId="0" borderId="0" applyBorder="0"/>
    <xf numFmtId="43" fontId="1" fillId="0" borderId="0" applyFont="0" applyFill="0" applyBorder="0" applyAlignment="0" applyProtection="0"/>
    <xf numFmtId="43" fontId="1" fillId="0" borderId="0" applyFont="0" applyFill="0" applyBorder="0" applyAlignment="0" applyProtection="0"/>
    <xf numFmtId="179" fontId="65" fillId="51" borderId="143" applyNumberFormat="0" applyFont="0" applyFill="0" applyBorder="0" applyAlignment="0" applyProtection="0">
      <alignment horizontal="center" vertical="center" wrapText="1"/>
      <protection locked="0"/>
    </xf>
    <xf numFmtId="179" fontId="65" fillId="51" borderId="143" applyNumberFormat="0" applyFont="0" applyFill="0" applyBorder="0" applyAlignment="0" applyProtection="0">
      <alignment horizontal="center" vertical="center" wrapText="1"/>
      <protection locked="0"/>
    </xf>
    <xf numFmtId="179" fontId="65" fillId="51" borderId="143" applyNumberFormat="0" applyFont="0" applyFill="0" applyBorder="0" applyAlignment="0" applyProtection="0">
      <alignment horizontal="center" vertical="center" wrapText="1"/>
      <protection locked="0"/>
    </xf>
    <xf numFmtId="179" fontId="65" fillId="51" borderId="143" applyNumberFormat="0" applyFont="0" applyFill="0" applyBorder="0" applyAlignment="0" applyProtection="0">
      <alignment horizontal="center" vertical="center" wrapText="1"/>
      <protection locked="0"/>
    </xf>
    <xf numFmtId="179" fontId="65" fillId="51" borderId="143" applyNumberFormat="0" applyFont="0" applyFill="0" applyBorder="0" applyAlignment="0" applyProtection="0">
      <alignment horizontal="center" vertical="center" wrapText="1"/>
      <protection locked="0"/>
    </xf>
    <xf numFmtId="179" fontId="65" fillId="51" borderId="143" applyNumberFormat="0" applyFont="0" applyFill="0" applyBorder="0" applyAlignment="0" applyProtection="0">
      <alignment horizontal="center" vertical="center" wrapText="1"/>
      <protection locked="0"/>
    </xf>
    <xf numFmtId="179" fontId="65" fillId="51" borderId="143" applyNumberFormat="0" applyFont="0" applyFill="0" applyBorder="0" applyAlignment="0" applyProtection="0">
      <alignment horizontal="center" vertical="center" wrapText="1"/>
      <protection locked="0"/>
    </xf>
    <xf numFmtId="179" fontId="65" fillId="51" borderId="143" applyNumberFormat="0" applyFont="0" applyFill="0" applyBorder="0" applyAlignment="0" applyProtection="0">
      <alignment horizontal="center" vertical="center" wrapText="1"/>
      <protection locked="0"/>
    </xf>
    <xf numFmtId="0" fontId="101" fillId="0" borderId="158" applyNumberFormat="0" applyFont="0" applyFill="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89"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0" fillId="65" borderId="145"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99" fillId="60" borderId="145" applyNumberFormat="0" applyAlignment="0" applyProtection="0"/>
    <xf numFmtId="0" fontId="99" fillId="60" borderId="145" applyNumberFormat="0" applyAlignment="0" applyProtection="0"/>
    <xf numFmtId="0" fontId="99" fillId="60"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105"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106" fillId="61"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3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8" fillId="0" borderId="0" applyFont="0" applyFill="0" applyBorder="0" applyAlignment="0" applyProtection="0"/>
    <xf numFmtId="43" fontId="1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127" fillId="62" borderId="144" applyNumberFormat="0" applyFont="0" applyAlignment="0" applyProtection="0"/>
    <xf numFmtId="0" fontId="127" fillId="62" borderId="144" applyNumberFormat="0" applyFont="0" applyAlignment="0" applyProtection="0"/>
    <xf numFmtId="0" fontId="127"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127"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127"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43" fontId="98" fillId="0" borderId="0" applyFont="0" applyFill="0" applyBorder="0" applyAlignment="0" applyProtection="0"/>
    <xf numFmtId="43" fontId="18" fillId="0" borderId="0" applyFont="0" applyFill="0" applyBorder="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9"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51" borderId="146" applyNumberFormat="0">
      <alignment vertical="center"/>
    </xf>
    <xf numFmtId="0" fontId="28" fillId="51" borderId="146" applyNumberFormat="0">
      <alignment vertical="center"/>
    </xf>
    <xf numFmtId="0" fontId="28" fillId="51" borderId="146" applyNumberFormat="0">
      <alignment vertical="center"/>
    </xf>
    <xf numFmtId="0" fontId="28" fillId="51" borderId="146" applyNumberFormat="0">
      <alignment vertical="center"/>
    </xf>
    <xf numFmtId="0" fontId="28" fillId="51" borderId="146" applyNumberFormat="0">
      <alignment vertical="center"/>
    </xf>
    <xf numFmtId="0" fontId="28" fillId="51" borderId="146" applyNumberFormat="0">
      <alignment vertical="center"/>
    </xf>
    <xf numFmtId="0" fontId="28" fillId="51" borderId="146" applyNumberFormat="0">
      <alignment vertical="center"/>
    </xf>
    <xf numFmtId="0" fontId="28" fillId="51" borderId="146" applyNumberFormat="0">
      <alignment vertical="center"/>
    </xf>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33"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177" fillId="60" borderId="145" applyNumberFormat="0" applyAlignment="0" applyProtection="0"/>
    <xf numFmtId="0" fontId="28" fillId="91" borderId="148" applyNumberFormat="0" applyAlignment="0">
      <protection locked="0"/>
    </xf>
    <xf numFmtId="0" fontId="28" fillId="91" borderId="148" applyNumberFormat="0" applyAlignment="0">
      <protection locked="0"/>
    </xf>
    <xf numFmtId="0" fontId="28" fillId="91" borderId="148" applyNumberFormat="0" applyAlignment="0">
      <protection locked="0"/>
    </xf>
    <xf numFmtId="0" fontId="28" fillId="91" borderId="148" applyNumberFormat="0" applyAlignment="0">
      <protection locked="0"/>
    </xf>
    <xf numFmtId="0" fontId="28" fillId="91" borderId="148" applyNumberFormat="0" applyAlignment="0">
      <protection locked="0"/>
    </xf>
    <xf numFmtId="0" fontId="28" fillId="91" borderId="148" applyNumberFormat="0" applyAlignment="0">
      <protection locked="0"/>
    </xf>
    <xf numFmtId="0" fontId="28" fillId="91" borderId="148" applyNumberFormat="0" applyAlignment="0">
      <protection locked="0"/>
    </xf>
    <xf numFmtId="0" fontId="28" fillId="91" borderId="148" applyNumberFormat="0" applyAlignment="0">
      <protection locked="0"/>
    </xf>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83" fillId="62" borderId="144" applyNumberFormat="0" applyFont="0" applyAlignment="0" applyProtection="0"/>
    <xf numFmtId="0" fontId="183" fillId="62" borderId="144" applyNumberFormat="0" applyFont="0" applyAlignment="0" applyProtection="0"/>
    <xf numFmtId="0" fontId="183" fillId="62" borderId="144" applyNumberFormat="0" applyFont="0" applyAlignment="0" applyProtection="0"/>
    <xf numFmtId="0" fontId="185" fillId="65" borderId="146" applyNumberFormat="0" applyAlignment="0" applyProtection="0"/>
    <xf numFmtId="0" fontId="185" fillId="65" borderId="146" applyNumberFormat="0" applyAlignment="0" applyProtection="0"/>
    <xf numFmtId="0" fontId="185" fillId="65" borderId="146" applyNumberFormat="0" applyAlignment="0" applyProtection="0"/>
    <xf numFmtId="0" fontId="49"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0" fontId="186" fillId="0" borderId="147" applyNumberFormat="0" applyFill="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8" fillId="0" borderId="0" applyFont="0" applyFill="0" applyBorder="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41" fontId="25" fillId="0" borderId="0" applyFont="0" applyFill="0" applyBorder="0" applyAlignment="0" applyProtection="0"/>
    <xf numFmtId="41" fontId="25" fillId="0" borderId="0" applyFont="0" applyFill="0" applyBorder="0" applyAlignment="0" applyProtection="0"/>
    <xf numFmtId="41" fontId="2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5"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8"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8"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2" fontId="202" fillId="0" borderId="108" applyFont="0" applyFill="0" applyBorder="0" applyAlignment="0"/>
    <xf numFmtId="44" fontId="28" fillId="0" borderId="0" applyFont="0" applyFill="0" applyBorder="0" applyAlignment="0" applyProtection="0"/>
    <xf numFmtId="44" fontId="28" fillId="0" borderId="0" applyFont="0" applyFill="0" applyBorder="0" applyAlignment="0" applyProtection="0"/>
    <xf numFmtId="44" fontId="69" fillId="0" borderId="0" applyFont="0" applyFill="0" applyBorder="0" applyAlignment="0" applyProtection="0"/>
    <xf numFmtId="0" fontId="94" fillId="0" borderId="161" applyNumberFormat="0" applyFill="0" applyProtection="0">
      <alignment horizontal="left" vertical="center" wrapText="1"/>
    </xf>
    <xf numFmtId="0" fontId="94" fillId="0" borderId="161" applyNumberFormat="0" applyFill="0" applyProtection="0">
      <alignment horizontal="left" vertical="center" wrapText="1" indent="1"/>
    </xf>
    <xf numFmtId="247" fontId="94" fillId="0" borderId="162" applyFill="0" applyProtection="0">
      <alignment horizontal="right" vertical="center" wrapText="1"/>
    </xf>
    <xf numFmtId="247" fontId="94" fillId="0" borderId="161" applyFill="0" applyProtection="0">
      <alignment horizontal="right" vertical="center" wrapText="1"/>
    </xf>
    <xf numFmtId="0" fontId="263" fillId="133" borderId="161" applyBorder="0" applyProtection="0">
      <alignment horizontal="centerContinuous" vertical="center"/>
    </xf>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9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28" fillId="62" borderId="144" applyNumberFormat="0" applyFont="0" applyAlignment="0" applyProtection="0"/>
    <xf numFmtId="0" fontId="25" fillId="62" borderId="144" applyNumberFormat="0" applyFont="0" applyAlignment="0" applyProtection="0"/>
    <xf numFmtId="0" fontId="25" fillId="62" borderId="144" applyNumberFormat="0" applyFont="0" applyAlignment="0" applyProtection="0"/>
    <xf numFmtId="0" fontId="25"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5" fillId="62" borderId="144" applyNumberFormat="0" applyFont="0" applyAlignment="0" applyProtection="0"/>
    <xf numFmtId="0" fontId="25" fillId="62" borderId="144" applyNumberFormat="0" applyFont="0" applyAlignment="0" applyProtection="0"/>
    <xf numFmtId="0" fontId="25" fillId="62" borderId="144" applyNumberFormat="0" applyFon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223" fillId="0" borderId="147" applyNumberFormat="0" applyFill="0" applyAlignment="0" applyProtection="0"/>
    <xf numFmtId="0" fontId="223" fillId="0" borderId="147" applyNumberFormat="0" applyFill="0" applyAlignment="0" applyProtection="0"/>
    <xf numFmtId="0" fontId="223" fillId="0" borderId="147" applyNumberFormat="0" applyFill="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224" fillId="65" borderId="146" applyNumberFormat="0" applyAlignment="0" applyProtection="0"/>
    <xf numFmtId="0" fontId="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198" fillId="62" borderId="144" applyNumberFormat="0" applyFont="0" applyAlignment="0" applyProtection="0"/>
    <xf numFmtId="0" fontId="98" fillId="62" borderId="144" applyNumberFormat="0" applyFont="0" applyAlignment="0" applyProtection="0"/>
    <xf numFmtId="0" fontId="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198" fillId="62" borderId="144" applyNumberFormat="0" applyFont="0" applyAlignment="0" applyProtection="0"/>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37" fillId="0" borderId="149">
      <alignment horizontal="center"/>
    </xf>
    <xf numFmtId="0" fontId="25" fillId="62" borderId="144" applyNumberFormat="0" applyFont="0" applyAlignment="0" applyProtection="0"/>
    <xf numFmtId="0" fontId="25" fillId="62" borderId="144" applyNumberFormat="0" applyFont="0" applyAlignment="0" applyProtection="0"/>
    <xf numFmtId="0" fontId="25"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8" fillId="62" borderId="144" applyNumberFormat="0" applyFont="0" applyAlignment="0" applyProtection="0"/>
    <xf numFmtId="0" fontId="241" fillId="117" borderId="150" applyProtection="0">
      <alignment horizontal="center" vertical="center"/>
    </xf>
    <xf numFmtId="0" fontId="241" fillId="117" borderId="150" applyProtection="0">
      <alignment horizontal="center" vertical="center"/>
    </xf>
    <xf numFmtId="0" fontId="241" fillId="117" borderId="150" applyProtection="0">
      <alignment horizontal="center" vertical="center"/>
    </xf>
    <xf numFmtId="0" fontId="241" fillId="117" borderId="150" applyProtection="0">
      <alignment horizontal="center" vertical="center"/>
    </xf>
    <xf numFmtId="0" fontId="241" fillId="117" borderId="150" applyProtection="0">
      <alignment horizontal="center" vertical="center"/>
    </xf>
    <xf numFmtId="0" fontId="241" fillId="117" borderId="150" applyProtection="0">
      <alignment horizontal="center" vertical="center"/>
    </xf>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71"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243" fillId="91" borderId="146" applyNumberFormat="0" applyProtection="0">
      <alignment vertical="center"/>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4" fontId="71" fillId="91"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17"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01"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18"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07"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19"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0"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1"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2"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71" fillId="123" borderId="146" applyNumberFormat="0" applyProtection="0">
      <alignment horizontal="right" vertical="center"/>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4" fontId="237" fillId="124" borderId="146" applyNumberFormat="0" applyProtection="0">
      <alignment horizontal="left" vertical="center" indent="1"/>
    </xf>
    <xf numFmtId="0" fontId="203" fillId="0" borderId="161">
      <alignment horizontal="right"/>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5"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4" fontId="71"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7"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128"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51"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71"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243" fillId="49" borderId="146" applyNumberFormat="0" applyProtection="0">
      <alignment vertical="center"/>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49" borderId="146" applyNumberFormat="0" applyProtection="0">
      <alignment horizontal="left" vertical="center" indent="1"/>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71"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4" fontId="243" fillId="125" borderId="146" applyNumberFormat="0" applyProtection="0">
      <alignment horizontal="right" vertical="center"/>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0" fontId="28" fillId="98" borderId="146" applyNumberFormat="0" applyProtection="0">
      <alignment horizontal="left" vertical="center" indent="1"/>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4" fontId="51" fillId="125" borderId="146" applyNumberFormat="0" applyProtection="0">
      <alignment horizontal="right" vertical="center"/>
    </xf>
    <xf numFmtId="0" fontId="133"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250" fillId="60"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252" fillId="61"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254" fillId="0" borderId="151" applyNumberFormat="0" applyFill="0" applyProtection="0">
      <alignment horizontal="center" vertical="center" wrapText="1"/>
    </xf>
    <xf numFmtId="0" fontId="254" fillId="0" borderId="151" applyNumberFormat="0" applyFill="0" applyProtection="0">
      <alignment horizontal="center" vertical="center" wrapText="1"/>
    </xf>
    <xf numFmtId="0" fontId="254" fillId="0" borderId="152" applyNumberFormat="0" applyFill="0" applyProtection="0">
      <alignment horizontal="center" vertical="center" wrapText="1"/>
    </xf>
    <xf numFmtId="0" fontId="254" fillId="0" borderId="152" applyNumberFormat="0" applyFill="0" applyProtection="0">
      <alignment horizontal="center" vertical="center" wrapText="1"/>
    </xf>
    <xf numFmtId="0" fontId="94" fillId="0" borderId="151" applyNumberFormat="0" applyFill="0" applyProtection="0">
      <alignment horizontal="left" vertical="center" wrapText="1"/>
    </xf>
    <xf numFmtId="0" fontId="94" fillId="0" borderId="151" applyNumberFormat="0" applyFill="0" applyProtection="0">
      <alignment horizontal="left" vertical="center" wrapText="1"/>
    </xf>
    <xf numFmtId="0" fontId="94" fillId="0" borderId="151" applyNumberFormat="0" applyFill="0" applyProtection="0">
      <alignment horizontal="left" vertical="center" wrapText="1" indent="1"/>
    </xf>
    <xf numFmtId="0" fontId="94" fillId="0" borderId="151" applyNumberFormat="0" applyFill="0" applyProtection="0">
      <alignment horizontal="left" vertical="center" wrapText="1" indent="1"/>
    </xf>
    <xf numFmtId="247" fontId="94" fillId="0" borderId="152" applyFill="0" applyProtection="0">
      <alignment horizontal="right" vertical="center" wrapText="1"/>
    </xf>
    <xf numFmtId="247" fontId="94" fillId="0" borderId="152" applyFill="0" applyProtection="0">
      <alignment horizontal="right" vertical="center" wrapText="1"/>
    </xf>
    <xf numFmtId="247" fontId="94" fillId="0" borderId="151" applyFill="0" applyProtection="0">
      <alignment horizontal="right" vertical="center" wrapText="1"/>
    </xf>
    <xf numFmtId="247" fontId="94" fillId="0" borderId="151" applyFill="0" applyProtection="0">
      <alignment horizontal="right" vertical="center" wrapText="1"/>
    </xf>
    <xf numFmtId="248" fontId="94" fillId="0" borderId="151" applyFill="0" applyProtection="0">
      <alignment horizontal="right" vertical="center" wrapText="1"/>
    </xf>
    <xf numFmtId="248" fontId="94" fillId="0" borderId="151" applyFill="0" applyProtection="0">
      <alignment horizontal="right" vertical="center" wrapText="1"/>
    </xf>
    <xf numFmtId="0" fontId="94" fillId="0" borderId="135" applyNumberFormat="0" applyFill="0" applyProtection="0">
      <alignment horizontal="left" vertical="center" wrapText="1"/>
    </xf>
    <xf numFmtId="0" fontId="94" fillId="0" borderId="135" applyNumberFormat="0" applyFill="0" applyProtection="0">
      <alignment horizontal="left" vertical="center" wrapText="1" indent="1"/>
    </xf>
    <xf numFmtId="247" fontId="94" fillId="0" borderId="137" applyFill="0" applyProtection="0">
      <alignment horizontal="right" vertical="center" wrapText="1"/>
    </xf>
    <xf numFmtId="247" fontId="94" fillId="0" borderId="135" applyFill="0" applyProtection="0">
      <alignment horizontal="right" vertical="center" wrapText="1"/>
    </xf>
    <xf numFmtId="0" fontId="255" fillId="0" borderId="108" applyNumberFormat="0" applyFill="0" applyBorder="0" applyAlignment="0" applyProtection="0">
      <alignment horizontal="left"/>
    </xf>
    <xf numFmtId="0" fontId="257" fillId="0" borderId="108" applyNumberFormat="0" applyFill="0" applyBorder="0" applyAlignment="0" applyProtection="0">
      <alignment horizontal="left"/>
    </xf>
    <xf numFmtId="0" fontId="66" fillId="0" borderId="142" applyFont="0" applyFill="0" applyAlignment="0" applyProtection="0"/>
    <xf numFmtId="0" fontId="66" fillId="0" borderId="142" applyFont="0" applyFill="0" applyAlignment="0" applyProtection="0"/>
    <xf numFmtId="0" fontId="66" fillId="0" borderId="142" applyFont="0" applyFill="0" applyAlignment="0" applyProtection="0"/>
    <xf numFmtId="0" fontId="66" fillId="0" borderId="142" applyFont="0" applyFill="0" applyAlignment="0" applyProtection="0"/>
    <xf numFmtId="0" fontId="66" fillId="0" borderId="142" applyFont="0" applyFill="0" applyAlignment="0" applyProtection="0"/>
    <xf numFmtId="216" fontId="259" fillId="0" borderId="153" applyNumberFormat="0" applyFont="0" applyFill="0" applyAlignment="0" applyProtection="0"/>
    <xf numFmtId="216" fontId="259" fillId="0" borderId="153" applyNumberFormat="0" applyFon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261" fillId="65" borderId="145" applyNumberFormat="0" applyAlignment="0" applyProtection="0"/>
    <xf numFmtId="0" fontId="261" fillId="65" borderId="145" applyNumberFormat="0" applyAlignment="0" applyProtection="0"/>
    <xf numFmtId="0" fontId="261" fillId="65" borderId="145" applyNumberFormat="0" applyAlignment="0" applyProtection="0"/>
    <xf numFmtId="0" fontId="262" fillId="0" borderId="135" applyBorder="0" applyProtection="0">
      <alignment horizontal="right" vertical="center"/>
    </xf>
    <xf numFmtId="0" fontId="263" fillId="133" borderId="135" applyBorder="0" applyProtection="0">
      <alignment horizontal="centerContinuous" vertical="center"/>
    </xf>
    <xf numFmtId="0" fontId="68" fillId="0" borderId="44" applyNumberFormat="0" applyFill="0" applyAlignment="0" applyProtection="0"/>
    <xf numFmtId="0" fontId="68" fillId="0" borderId="44" applyNumberFormat="0" applyFill="0" applyAlignment="0" applyProtection="0"/>
    <xf numFmtId="0" fontId="4" fillId="0" borderId="2" applyNumberFormat="0" applyFill="0" applyAlignment="0" applyProtection="0"/>
    <xf numFmtId="0" fontId="68" fillId="0" borderId="44" applyNumberFormat="0" applyFill="0" applyAlignment="0" applyProtection="0"/>
    <xf numFmtId="0" fontId="75" fillId="0" borderId="45" applyNumberFormat="0" applyFill="0" applyAlignment="0" applyProtection="0"/>
    <xf numFmtId="0" fontId="75" fillId="0" borderId="45" applyNumberFormat="0" applyFill="0" applyAlignment="0" applyProtection="0"/>
    <xf numFmtId="0" fontId="5" fillId="0" borderId="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 fillId="0" borderId="0" applyNumberFormat="0" applyFill="0" applyBorder="0" applyAlignment="0" applyProtection="0"/>
    <xf numFmtId="216" fontId="259" fillId="0" borderId="154" applyNumberFormat="0" applyFont="0" applyFill="0" applyAlignment="0" applyProtection="0"/>
    <xf numFmtId="216" fontId="259" fillId="0" borderId="154" applyNumberFormat="0" applyFont="0" applyFill="0" applyAlignment="0" applyProtection="0"/>
    <xf numFmtId="216" fontId="259" fillId="0" borderId="154" applyNumberFormat="0" applyFont="0" applyFill="0" applyAlignment="0" applyProtection="0"/>
    <xf numFmtId="216" fontId="259" fillId="0" borderId="154" applyNumberFormat="0" applyFont="0" applyFill="0" applyAlignment="0" applyProtection="0"/>
    <xf numFmtId="216" fontId="259" fillId="0" borderId="154" applyNumberFormat="0" applyFon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16" fillId="0" borderId="155"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16" fillId="0" borderId="155" applyNumberFormat="0" applyFill="0" applyAlignment="0" applyProtection="0"/>
    <xf numFmtId="0" fontId="16" fillId="0" borderId="155" applyNumberFormat="0" applyFill="0" applyAlignment="0" applyProtection="0"/>
    <xf numFmtId="0" fontId="16" fillId="0" borderId="155" applyNumberFormat="0" applyFill="0" applyAlignment="0" applyProtection="0"/>
    <xf numFmtId="0" fontId="49" fillId="0" borderId="147" applyNumberFormat="0" applyFill="0" applyAlignment="0" applyProtection="0"/>
    <xf numFmtId="0" fontId="282" fillId="0" borderId="155" applyNumberFormat="0" applyFill="0" applyAlignment="0" applyProtection="0"/>
    <xf numFmtId="0" fontId="16" fillId="0" borderId="155" applyNumberFormat="0" applyFill="0" applyAlignment="0" applyProtection="0"/>
    <xf numFmtId="0" fontId="16" fillId="0" borderId="155"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284" fillId="0" borderId="147" applyNumberFormat="0" applyFill="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126" fillId="62" borderId="144" applyNumberFormat="0" applyFont="0" applyAlignment="0" applyProtection="0"/>
    <xf numFmtId="0" fontId="25" fillId="62" borderId="144" applyNumberFormat="0" applyFont="0" applyAlignment="0" applyProtection="0"/>
    <xf numFmtId="0" fontId="25" fillId="62" borderId="144" applyNumberFormat="0" applyFont="0" applyAlignment="0" applyProtection="0"/>
    <xf numFmtId="0" fontId="25" fillId="62" borderId="144" applyNumberFormat="0" applyFont="0" applyAlignment="0" applyProtection="0"/>
    <xf numFmtId="0" fontId="126" fillId="62" borderId="144" applyNumberFormat="0" applyFont="0" applyAlignment="0" applyProtection="0"/>
    <xf numFmtId="0" fontId="126" fillId="62" borderId="144" applyNumberFormat="0" applyFont="0" applyAlignment="0" applyProtection="0"/>
    <xf numFmtId="0" fontId="126" fillId="62" borderId="144" applyNumberFormat="0" applyFont="0" applyAlignment="0" applyProtection="0"/>
    <xf numFmtId="0" fontId="126" fillId="62" borderId="144" applyNumberFormat="0" applyFont="0" applyAlignment="0" applyProtection="0"/>
    <xf numFmtId="0" fontId="126" fillId="62" borderId="144" applyNumberFormat="0" applyFont="0" applyAlignment="0" applyProtection="0"/>
    <xf numFmtId="0" fontId="95"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95"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286" fillId="65" borderId="146" applyNumberFormat="0" applyAlignment="0" applyProtection="0"/>
    <xf numFmtId="0" fontId="133" fillId="60" borderId="145" applyNumberFormat="0" applyAlignment="0" applyProtection="0"/>
    <xf numFmtId="0" fontId="133" fillId="60" borderId="145" applyNumberFormat="0" applyAlignment="0" applyProtection="0"/>
    <xf numFmtId="0" fontId="133" fillId="60" borderId="145" applyNumberFormat="0" applyAlignment="0" applyProtection="0"/>
    <xf numFmtId="0" fontId="89" fillId="65" borderId="145" applyNumberFormat="0" applyAlignment="0" applyProtection="0"/>
    <xf numFmtId="0" fontId="89" fillId="65" borderId="145" applyNumberFormat="0" applyAlignment="0" applyProtection="0"/>
    <xf numFmtId="0" fontId="89" fillId="65" borderId="145" applyNumberFormat="0" applyAlignment="0" applyProtection="0"/>
    <xf numFmtId="0" fontId="95" fillId="65" borderId="146" applyNumberFormat="0" applyAlignment="0" applyProtection="0"/>
    <xf numFmtId="0" fontId="95" fillId="65" borderId="146" applyNumberFormat="0" applyAlignment="0" applyProtection="0"/>
    <xf numFmtId="0" fontId="95" fillId="65" borderId="146" applyNumberFormat="0" applyAlignment="0" applyProtection="0"/>
    <xf numFmtId="0" fontId="203" fillId="0" borderId="135">
      <alignment horizontal="right"/>
    </xf>
    <xf numFmtId="0" fontId="133" fillId="76" borderId="145" applyNumberFormat="0" applyAlignment="0" applyProtection="0"/>
    <xf numFmtId="0" fontId="133" fillId="76" borderId="145" applyNumberFormat="0" applyAlignment="0" applyProtection="0"/>
    <xf numFmtId="0" fontId="133" fillId="76" borderId="145" applyNumberFormat="0" applyAlignment="0" applyProtection="0"/>
    <xf numFmtId="0" fontId="133" fillId="76" borderId="145" applyNumberFormat="0" applyAlignment="0" applyProtection="0"/>
    <xf numFmtId="0" fontId="133" fillId="76" borderId="145" applyNumberFormat="0" applyAlignment="0" applyProtection="0"/>
    <xf numFmtId="0" fontId="133" fillId="76" borderId="145" applyNumberFormat="0" applyAlignment="0" applyProtection="0"/>
    <xf numFmtId="0" fontId="292" fillId="76" borderId="145" applyNumberFormat="0" applyAlignment="0" applyProtection="0"/>
    <xf numFmtId="0" fontId="95" fillId="61" borderId="146" applyNumberFormat="0" applyAlignment="0" applyProtection="0"/>
    <xf numFmtId="0" fontId="95" fillId="61" borderId="146" applyNumberFormat="0" applyAlignment="0" applyProtection="0"/>
    <xf numFmtId="0" fontId="95" fillId="61" borderId="146" applyNumberFormat="0" applyAlignment="0" applyProtection="0"/>
    <xf numFmtId="0" fontId="95" fillId="61" borderId="146" applyNumberFormat="0" applyAlignment="0" applyProtection="0"/>
    <xf numFmtId="0" fontId="95" fillId="61" borderId="146" applyNumberFormat="0" applyAlignment="0" applyProtection="0"/>
    <xf numFmtId="0" fontId="95" fillId="61" borderId="146" applyNumberFormat="0" applyAlignment="0" applyProtection="0"/>
    <xf numFmtId="0" fontId="293" fillId="61" borderId="146" applyNumberFormat="0" applyAlignment="0" applyProtection="0"/>
    <xf numFmtId="0" fontId="89" fillId="61" borderId="145" applyNumberFormat="0" applyAlignment="0" applyProtection="0"/>
    <xf numFmtId="0" fontId="89" fillId="61" borderId="145" applyNumberFormat="0" applyAlignment="0" applyProtection="0"/>
    <xf numFmtId="0" fontId="89" fillId="61" borderId="145" applyNumberFormat="0" applyAlignment="0" applyProtection="0"/>
    <xf numFmtId="0" fontId="89" fillId="61" borderId="145" applyNumberFormat="0" applyAlignment="0" applyProtection="0"/>
    <xf numFmtId="0" fontId="89" fillId="61" borderId="145" applyNumberFormat="0" applyAlignment="0" applyProtection="0"/>
    <xf numFmtId="0" fontId="89" fillId="61" borderId="145" applyNumberFormat="0" applyAlignment="0" applyProtection="0"/>
    <xf numFmtId="0" fontId="294" fillId="61" borderId="145" applyNumberFormat="0" applyAlignment="0" applyProtection="0"/>
    <xf numFmtId="0" fontId="49" fillId="0" borderId="156" applyNumberFormat="0" applyFill="0" applyAlignment="0" applyProtection="0"/>
    <xf numFmtId="0" fontId="49" fillId="0" borderId="156" applyNumberFormat="0" applyFill="0" applyAlignment="0" applyProtection="0"/>
    <xf numFmtId="0" fontId="49" fillId="0" borderId="156" applyNumberFormat="0" applyFill="0" applyAlignment="0" applyProtection="0"/>
    <xf numFmtId="0" fontId="49" fillId="0" borderId="156" applyNumberFormat="0" applyFill="0" applyAlignment="0" applyProtection="0"/>
    <xf numFmtId="0" fontId="49" fillId="0" borderId="156" applyNumberFormat="0" applyFill="0" applyAlignment="0" applyProtection="0"/>
    <xf numFmtId="0" fontId="298" fillId="0" borderId="156" applyNumberFormat="0" applyFill="0" applyAlignment="0" applyProtection="0"/>
    <xf numFmtId="0" fontId="28" fillId="62" borderId="157" applyNumberFormat="0" applyFont="0" applyAlignment="0" applyProtection="0"/>
    <xf numFmtId="0" fontId="28" fillId="62" borderId="157" applyNumberFormat="0" applyFont="0" applyAlignment="0" applyProtection="0"/>
    <xf numFmtId="0" fontId="28" fillId="62" borderId="157" applyNumberFormat="0" applyFont="0" applyAlignment="0" applyProtection="0"/>
    <xf numFmtId="0" fontId="28" fillId="62" borderId="157" applyNumberFormat="0" applyFont="0" applyAlignment="0" applyProtection="0"/>
    <xf numFmtId="0" fontId="28" fillId="0" borderId="0"/>
    <xf numFmtId="0" fontId="28" fillId="0" borderId="0"/>
    <xf numFmtId="0" fontId="49" fillId="0" borderId="147" applyNumberFormat="0" applyFill="0" applyAlignment="0" applyProtection="0"/>
    <xf numFmtId="0" fontId="49" fillId="0" borderId="147" applyNumberFormat="0" applyFill="0" applyAlignment="0" applyProtection="0"/>
    <xf numFmtId="0" fontId="49" fillId="0" borderId="147" applyNumberFormat="0" applyFill="0" applyAlignment="0" applyProtection="0"/>
    <xf numFmtId="0" fontId="28" fillId="0" borderId="0"/>
    <xf numFmtId="0" fontId="262" fillId="0" borderId="161" applyBorder="0" applyProtection="0">
      <alignment horizontal="right" vertical="center"/>
    </xf>
    <xf numFmtId="43" fontId="37" fillId="0" borderId="0" applyFont="0" applyFill="0" applyBorder="0" applyAlignment="0" applyProtection="0"/>
    <xf numFmtId="0" fontId="60" fillId="54" borderId="150">
      <alignment horizontal="center"/>
    </xf>
    <xf numFmtId="0" fontId="60" fillId="54" borderId="150">
      <alignment horizontal="center"/>
    </xf>
    <xf numFmtId="0" fontId="60" fillId="54" borderId="150">
      <alignment horizontal="center"/>
    </xf>
    <xf numFmtId="0" fontId="60" fillId="54" borderId="150">
      <alignment horizontal="center"/>
    </xf>
    <xf numFmtId="0" fontId="60" fillId="54" borderId="150">
      <alignment horizontal="center"/>
    </xf>
    <xf numFmtId="0" fontId="60" fillId="54" borderId="150">
      <alignment horizontal="center"/>
    </xf>
    <xf numFmtId="4" fontId="50" fillId="0" borderId="150"/>
    <xf numFmtId="4" fontId="50" fillId="0" borderId="150"/>
    <xf numFmtId="4" fontId="50" fillId="0" borderId="150"/>
    <xf numFmtId="4" fontId="50" fillId="0" borderId="150"/>
    <xf numFmtId="4" fontId="50" fillId="0" borderId="150"/>
    <xf numFmtId="4" fontId="50" fillId="0" borderId="150"/>
    <xf numFmtId="0" fontId="61" fillId="0" borderId="150">
      <alignment horizontal="center"/>
    </xf>
    <xf numFmtId="0" fontId="61" fillId="0" borderId="150">
      <alignment horizontal="center"/>
    </xf>
    <xf numFmtId="0" fontId="61" fillId="0" borderId="150">
      <alignment horizontal="center"/>
    </xf>
    <xf numFmtId="0" fontId="61" fillId="0" borderId="150">
      <alignment horizontal="center"/>
    </xf>
    <xf numFmtId="0" fontId="61" fillId="0" borderId="150">
      <alignment horizontal="center"/>
    </xf>
    <xf numFmtId="0" fontId="61" fillId="0" borderId="150">
      <alignment horizontal="center"/>
    </xf>
    <xf numFmtId="0" fontId="62" fillId="55" borderId="150">
      <alignment horizontal="center"/>
    </xf>
    <xf numFmtId="0" fontId="62" fillId="55" borderId="150">
      <alignment horizontal="center"/>
    </xf>
    <xf numFmtId="0" fontId="62" fillId="55" borderId="150">
      <alignment horizontal="center"/>
    </xf>
    <xf numFmtId="0" fontId="62" fillId="55" borderId="150">
      <alignment horizontal="center"/>
    </xf>
    <xf numFmtId="0" fontId="62" fillId="55" borderId="150">
      <alignment horizontal="center"/>
    </xf>
    <xf numFmtId="0" fontId="62" fillId="55" borderId="150">
      <alignment horizontal="center"/>
    </xf>
    <xf numFmtId="0" fontId="60" fillId="54" borderId="150"/>
    <xf numFmtId="0" fontId="60" fillId="54" borderId="150"/>
    <xf numFmtId="0" fontId="60" fillId="54" borderId="150"/>
    <xf numFmtId="0" fontId="60" fillId="54" borderId="150"/>
    <xf numFmtId="0" fontId="60" fillId="54" borderId="150"/>
    <xf numFmtId="0" fontId="60" fillId="54" borderId="150"/>
    <xf numFmtId="2" fontId="202" fillId="0" borderId="159" applyFont="0" applyFill="0" applyBorder="0" applyAlignment="0"/>
    <xf numFmtId="2" fontId="202" fillId="0" borderId="159" applyFont="0" applyFill="0" applyBorder="0" applyAlignment="0"/>
    <xf numFmtId="0" fontId="28" fillId="0" borderId="160" applyFont="0" applyFill="0" applyBorder="0"/>
    <xf numFmtId="0" fontId="28" fillId="0" borderId="160" applyFont="0" applyFill="0" applyBorder="0"/>
    <xf numFmtId="0" fontId="28" fillId="0" borderId="160" applyFont="0" applyFill="0" applyBorder="0"/>
    <xf numFmtId="0" fontId="28" fillId="0" borderId="160" applyFont="0" applyFill="0" applyBorder="0"/>
    <xf numFmtId="0" fontId="28" fillId="0" borderId="160" applyFont="0" applyFill="0" applyBorder="0"/>
    <xf numFmtId="0" fontId="28" fillId="0" borderId="160" applyFont="0" applyFill="0" applyBorder="0"/>
    <xf numFmtId="0" fontId="255" fillId="0" borderId="159" applyNumberFormat="0" applyFill="0" applyBorder="0" applyAlignment="0" applyProtection="0">
      <alignment horizontal="left"/>
    </xf>
    <xf numFmtId="0" fontId="256" fillId="0" borderId="159" applyNumberFormat="0" applyFill="0" applyBorder="0" applyAlignment="0" applyProtection="0">
      <alignment horizontal="left"/>
    </xf>
    <xf numFmtId="0" fontId="255" fillId="0" borderId="159" applyNumberFormat="0" applyFill="0" applyBorder="0" applyAlignment="0" applyProtection="0">
      <alignment horizontal="left"/>
    </xf>
    <xf numFmtId="0" fontId="255" fillId="0" borderId="159" applyNumberFormat="0" applyFill="0" applyBorder="0" applyAlignment="0" applyProtection="0">
      <alignment horizontal="left"/>
    </xf>
    <xf numFmtId="0" fontId="257" fillId="0" borderId="159" applyNumberFormat="0" applyFill="0" applyBorder="0" applyAlignment="0" applyProtection="0">
      <alignment horizontal="left"/>
    </xf>
    <xf numFmtId="179" fontId="65" fillId="51" borderId="163" applyNumberFormat="0" applyFont="0" applyFill="0" applyBorder="0" applyAlignment="0" applyProtection="0">
      <alignment horizontal="center" vertical="center" wrapText="1"/>
      <protection locked="0"/>
    </xf>
    <xf numFmtId="179" fontId="65" fillId="51" borderId="163" applyNumberFormat="0" applyFont="0" applyFill="0" applyBorder="0" applyAlignment="0" applyProtection="0">
      <alignment horizontal="center" vertical="center" wrapText="1"/>
      <protection locked="0"/>
    </xf>
    <xf numFmtId="179" fontId="65" fillId="51" borderId="163" applyNumberFormat="0" applyFont="0" applyFill="0" applyBorder="0" applyAlignment="0" applyProtection="0">
      <alignment horizontal="center" vertical="center" wrapText="1"/>
      <protection locked="0"/>
    </xf>
    <xf numFmtId="179" fontId="65" fillId="51" borderId="163" applyNumberFormat="0" applyFont="0" applyFill="0" applyBorder="0" applyAlignment="0" applyProtection="0">
      <alignment horizontal="center" vertical="center" wrapText="1"/>
      <protection locked="0"/>
    </xf>
    <xf numFmtId="179" fontId="65" fillId="51" borderId="163" applyNumberFormat="0" applyFont="0" applyFill="0" applyBorder="0" applyAlignment="0" applyProtection="0">
      <alignment horizontal="center" vertical="center" wrapText="1"/>
      <protection locked="0"/>
    </xf>
    <xf numFmtId="179" fontId="65" fillId="51" borderId="163" applyNumberFormat="0" applyFont="0" applyFill="0" applyBorder="0" applyAlignment="0" applyProtection="0">
      <alignment horizontal="center" vertical="center" wrapText="1"/>
      <protection locked="0"/>
    </xf>
    <xf numFmtId="179" fontId="65" fillId="51" borderId="163" applyNumberFormat="0" applyFont="0" applyFill="0" applyBorder="0" applyAlignment="0" applyProtection="0">
      <alignment horizontal="center" vertical="center" wrapText="1"/>
      <protection locked="0"/>
    </xf>
    <xf numFmtId="179" fontId="65" fillId="51" borderId="163" applyNumberFormat="0" applyFont="0" applyFill="0" applyBorder="0" applyAlignment="0" applyProtection="0">
      <alignment horizontal="center" vertical="center" wrapText="1"/>
      <protection locked="0"/>
    </xf>
    <xf numFmtId="0" fontId="256" fillId="0" borderId="159" applyNumberFormat="0" applyFill="0" applyBorder="0" applyAlignment="0" applyProtection="0">
      <alignment horizontal="left"/>
    </xf>
    <xf numFmtId="2" fontId="202" fillId="0" borderId="159" applyFont="0" applyFill="0" applyBorder="0" applyAlignment="0"/>
    <xf numFmtId="2" fontId="202" fillId="0" borderId="159" applyFont="0" applyFill="0" applyBorder="0" applyAlignment="0"/>
    <xf numFmtId="0" fontId="101" fillId="0" borderId="158" applyNumberFormat="0" applyFont="0" applyFill="0" applyAlignment="0" applyProtection="0"/>
    <xf numFmtId="2" fontId="202" fillId="0" borderId="159" applyFont="0" applyFill="0" applyBorder="0" applyAlignment="0"/>
    <xf numFmtId="0" fontId="255" fillId="0" borderId="159" applyNumberFormat="0" applyFill="0" applyBorder="0" applyAlignment="0" applyProtection="0">
      <alignment horizontal="left"/>
    </xf>
    <xf numFmtId="0" fontId="256" fillId="0" borderId="159" applyNumberFormat="0" applyFill="0" applyBorder="0" applyAlignment="0" applyProtection="0">
      <alignment horizontal="left"/>
    </xf>
    <xf numFmtId="0" fontId="255" fillId="0" borderId="159" applyNumberFormat="0" applyFill="0" applyBorder="0" applyAlignment="0" applyProtection="0">
      <alignment horizontal="left"/>
    </xf>
  </cellStyleXfs>
  <cellXfs count="1285">
    <xf numFmtId="0" fontId="0" fillId="0" borderId="0" xfId="0"/>
    <xf numFmtId="0" fontId="20" fillId="34" borderId="0" xfId="2" applyFont="1" applyFill="1"/>
    <xf numFmtId="0" fontId="21" fillId="34" borderId="0" xfId="2" applyFont="1" applyFill="1"/>
    <xf numFmtId="0" fontId="21" fillId="36" borderId="0" xfId="2" applyFont="1" applyFill="1"/>
    <xf numFmtId="0" fontId="21" fillId="41" borderId="0" xfId="2" applyFont="1" applyFill="1" applyAlignment="1">
      <alignment horizontal="center" vertical="center"/>
    </xf>
    <xf numFmtId="49" fontId="21" fillId="41" borderId="0" xfId="2" applyNumberFormat="1" applyFont="1" applyFill="1" applyAlignment="1">
      <alignment horizontal="center" vertical="center"/>
    </xf>
    <xf numFmtId="0" fontId="21" fillId="41" borderId="0" xfId="2" applyFont="1" applyFill="1"/>
    <xf numFmtId="0" fontId="20" fillId="41" borderId="10" xfId="2" applyFont="1" applyFill="1" applyBorder="1" applyAlignment="1">
      <alignment vertical="center" wrapText="1"/>
    </xf>
    <xf numFmtId="0" fontId="26" fillId="44" borderId="14" xfId="2" applyFont="1" applyFill="1" applyBorder="1" applyAlignment="1">
      <alignment horizontal="center" vertical="center" wrapText="1"/>
    </xf>
    <xf numFmtId="0" fontId="26" fillId="45" borderId="16" xfId="2" applyFont="1" applyFill="1" applyBorder="1" applyAlignment="1">
      <alignment horizontal="center" vertical="center" wrapText="1"/>
    </xf>
    <xf numFmtId="0" fontId="26" fillId="45" borderId="17" xfId="2" applyFont="1" applyFill="1" applyBorder="1" applyAlignment="1">
      <alignment horizontal="center" vertical="center" wrapText="1"/>
    </xf>
    <xf numFmtId="0" fontId="26" fillId="45" borderId="19" xfId="2" applyFont="1" applyFill="1" applyBorder="1" applyAlignment="1">
      <alignment horizontal="center" vertical="center" wrapText="1"/>
    </xf>
    <xf numFmtId="0" fontId="26" fillId="45" borderId="20" xfId="2" applyFont="1" applyFill="1" applyBorder="1" applyAlignment="1">
      <alignment horizontal="center" vertical="center" wrapText="1"/>
    </xf>
    <xf numFmtId="0" fontId="29" fillId="46" borderId="0" xfId="4" applyFont="1" applyFill="1" applyAlignment="1">
      <alignment horizontal="center"/>
    </xf>
    <xf numFmtId="49" fontId="29" fillId="46" borderId="0" xfId="4" applyNumberFormat="1" applyFont="1" applyFill="1"/>
    <xf numFmtId="0" fontId="29" fillId="46" borderId="0" xfId="4" applyFont="1" applyFill="1"/>
    <xf numFmtId="0" fontId="26" fillId="46" borderId="10" xfId="4" applyFont="1" applyFill="1" applyBorder="1"/>
    <xf numFmtId="0" fontId="26" fillId="46" borderId="0" xfId="4" applyFont="1" applyFill="1"/>
    <xf numFmtId="0" fontId="26" fillId="34" borderId="0" xfId="3" applyFont="1" applyFill="1"/>
    <xf numFmtId="0" fontId="21" fillId="0" borderId="0" xfId="4" applyFont="1" applyAlignment="1">
      <alignment horizontal="center" vertical="center"/>
    </xf>
    <xf numFmtId="49" fontId="21" fillId="0" borderId="0" xfId="1962" quotePrefix="1" applyNumberFormat="1" applyFont="1" applyFill="1" applyAlignment="1">
      <alignment horizontal="center" vertical="center"/>
    </xf>
    <xf numFmtId="0" fontId="21" fillId="0" borderId="0" xfId="1962" applyFont="1" applyFill="1" applyAlignment="1"/>
    <xf numFmtId="0" fontId="20" fillId="44" borderId="10" xfId="1962" applyFont="1" applyFill="1" applyBorder="1" applyAlignment="1"/>
    <xf numFmtId="168" fontId="20" fillId="0" borderId="0" xfId="4" applyNumberFormat="1" applyFont="1"/>
    <xf numFmtId="0" fontId="20" fillId="34" borderId="0" xfId="3" applyFont="1" applyFill="1"/>
    <xf numFmtId="0" fontId="30" fillId="0" borderId="0" xfId="4" applyFont="1" applyAlignment="1">
      <alignment horizontal="center" vertical="center"/>
    </xf>
    <xf numFmtId="49" fontId="30" fillId="0" borderId="0" xfId="1962" applyNumberFormat="1" applyFont="1" applyFill="1" applyAlignment="1">
      <alignment horizontal="center" vertical="center"/>
    </xf>
    <xf numFmtId="0" fontId="30" fillId="0" borderId="0" xfId="1962" applyFont="1" applyFill="1" applyAlignment="1">
      <alignment horizontal="left" indent="2"/>
    </xf>
    <xf numFmtId="0" fontId="31" fillId="0" borderId="10" xfId="1962" applyFont="1" applyFill="1" applyBorder="1" applyAlignment="1">
      <alignment horizontal="left" indent="2"/>
    </xf>
    <xf numFmtId="3" fontId="31" fillId="0" borderId="0" xfId="1962" applyNumberFormat="1" applyFont="1" applyFill="1" applyBorder="1" applyAlignment="1">
      <alignment horizontal="left" indent="2"/>
    </xf>
    <xf numFmtId="0" fontId="31" fillId="34" borderId="0" xfId="3" applyFont="1" applyFill="1"/>
    <xf numFmtId="0" fontId="31" fillId="0" borderId="10" xfId="1962" applyFont="1" applyFill="1" applyBorder="1" applyAlignment="1"/>
    <xf numFmtId="0" fontId="32" fillId="0" borderId="0" xfId="4" applyFont="1" applyAlignment="1">
      <alignment horizontal="center" vertical="center"/>
    </xf>
    <xf numFmtId="10" fontId="31" fillId="0" borderId="0" xfId="4" applyNumberFormat="1" applyFont="1"/>
    <xf numFmtId="2" fontId="31" fillId="0" borderId="0" xfId="4" applyNumberFormat="1" applyFont="1" applyAlignment="1">
      <alignment horizontal="center"/>
    </xf>
    <xf numFmtId="0" fontId="33" fillId="46" borderId="10" xfId="4" applyFont="1" applyFill="1" applyBorder="1"/>
    <xf numFmtId="0" fontId="33" fillId="46" borderId="0" xfId="4" applyFont="1" applyFill="1"/>
    <xf numFmtId="0" fontId="33" fillId="34" borderId="0" xfId="3" applyFont="1" applyFill="1"/>
    <xf numFmtId="0" fontId="20" fillId="44" borderId="10" xfId="1962" applyNumberFormat="1" applyFont="1" applyFill="1" applyBorder="1" applyAlignment="1"/>
    <xf numFmtId="49" fontId="30" fillId="0" borderId="0" xfId="1962" quotePrefix="1" applyNumberFormat="1" applyFont="1" applyFill="1" applyAlignment="1">
      <alignment horizontal="center" vertical="center"/>
    </xf>
    <xf numFmtId="0" fontId="34" fillId="0" borderId="0" xfId="1966" applyFont="1" applyFill="1" applyAlignment="1">
      <alignment horizontal="center" vertical="center"/>
    </xf>
    <xf numFmtId="0" fontId="35" fillId="0" borderId="0" xfId="1966" applyFont="1" applyFill="1" applyAlignment="1">
      <alignment horizontal="center" vertical="center"/>
    </xf>
    <xf numFmtId="0" fontId="30" fillId="0" borderId="0" xfId="1966" applyFont="1" applyFill="1" applyAlignment="1">
      <alignment horizontal="center" vertical="center"/>
    </xf>
    <xf numFmtId="0" fontId="21" fillId="0" borderId="0" xfId="5" applyFont="1" applyFill="1" applyAlignment="1"/>
    <xf numFmtId="169" fontId="31" fillId="0" borderId="0" xfId="4" applyNumberFormat="1" applyFont="1"/>
    <xf numFmtId="0" fontId="21" fillId="0" borderId="0" xfId="6" applyFont="1" applyFill="1" applyAlignment="1"/>
    <xf numFmtId="0" fontId="30" fillId="0" borderId="0" xfId="6" applyFont="1" applyFill="1" applyAlignment="1">
      <alignment horizontal="left" indent="2"/>
    </xf>
    <xf numFmtId="10" fontId="31" fillId="0" borderId="0" xfId="7" applyNumberFormat="1" applyFont="1" applyFill="1" applyAlignment="1"/>
    <xf numFmtId="10" fontId="31" fillId="0" borderId="0" xfId="1962" applyNumberFormat="1" applyFont="1" applyFill="1" applyBorder="1" applyAlignment="1"/>
    <xf numFmtId="0" fontId="30" fillId="34" borderId="0" xfId="2" applyFont="1" applyFill="1"/>
    <xf numFmtId="171" fontId="31" fillId="0" borderId="0" xfId="4" applyNumberFormat="1" applyFont="1"/>
    <xf numFmtId="0" fontId="21" fillId="34" borderId="0" xfId="9" applyFont="1" applyFill="1" applyAlignment="1">
      <alignment horizontal="center" vertical="center"/>
    </xf>
    <xf numFmtId="49" fontId="21" fillId="34" borderId="0" xfId="9" applyNumberFormat="1" applyFont="1" applyFill="1" applyAlignment="1">
      <alignment horizontal="center" vertical="center"/>
    </xf>
    <xf numFmtId="0" fontId="21" fillId="34" borderId="0" xfId="9" applyFont="1" applyFill="1"/>
    <xf numFmtId="0" fontId="20" fillId="34" borderId="0" xfId="9" applyFont="1" applyFill="1"/>
    <xf numFmtId="0" fontId="21" fillId="34" borderId="0" xfId="2" applyFont="1" applyFill="1" applyAlignment="1">
      <alignment horizontal="center" vertical="center"/>
    </xf>
    <xf numFmtId="49" fontId="21" fillId="34" borderId="0" xfId="2" applyNumberFormat="1" applyFont="1" applyFill="1" applyAlignment="1">
      <alignment horizontal="center" vertical="center"/>
    </xf>
    <xf numFmtId="0" fontId="39" fillId="0" borderId="0" xfId="3" applyFont="1"/>
    <xf numFmtId="0" fontId="39" fillId="0" borderId="0" xfId="4" applyFont="1"/>
    <xf numFmtId="0" fontId="39" fillId="0" borderId="0" xfId="3" applyFont="1" applyAlignment="1">
      <alignment vertical="center"/>
    </xf>
    <xf numFmtId="0" fontId="38" fillId="45" borderId="16" xfId="0" applyFont="1" applyFill="1" applyBorder="1" applyAlignment="1">
      <alignment horizontal="center" wrapText="1"/>
    </xf>
    <xf numFmtId="0" fontId="38" fillId="45" borderId="17" xfId="0" applyFont="1" applyFill="1" applyBorder="1" applyAlignment="1">
      <alignment horizontal="center" wrapText="1"/>
    </xf>
    <xf numFmtId="0" fontId="39" fillId="0" borderId="0" xfId="4" applyFont="1" applyAlignment="1">
      <alignment vertical="center"/>
    </xf>
    <xf numFmtId="3" fontId="39" fillId="0" borderId="12" xfId="4" applyNumberFormat="1" applyFont="1" applyBorder="1" applyAlignment="1">
      <alignment vertical="center"/>
    </xf>
    <xf numFmtId="3" fontId="39" fillId="0" borderId="0" xfId="0" applyNumberFormat="1" applyFont="1"/>
    <xf numFmtId="3" fontId="39" fillId="0" borderId="28" xfId="0" applyNumberFormat="1" applyFont="1" applyBorder="1"/>
    <xf numFmtId="3" fontId="39" fillId="0" borderId="28" xfId="4" applyNumberFormat="1" applyFont="1" applyBorder="1"/>
    <xf numFmtId="3" fontId="39" fillId="0" borderId="29" xfId="4" applyNumberFormat="1" applyFont="1" applyBorder="1"/>
    <xf numFmtId="3" fontId="39" fillId="0" borderId="31" xfId="0" applyNumberFormat="1" applyFont="1" applyBorder="1"/>
    <xf numFmtId="3" fontId="39" fillId="0" borderId="31" xfId="4" applyNumberFormat="1" applyFont="1" applyBorder="1"/>
    <xf numFmtId="3" fontId="39" fillId="0" borderId="32" xfId="4" applyNumberFormat="1" applyFont="1" applyBorder="1"/>
    <xf numFmtId="3" fontId="39" fillId="0" borderId="0" xfId="4" applyNumberFormat="1" applyFont="1"/>
    <xf numFmtId="173" fontId="38" fillId="0" borderId="31" xfId="4" applyNumberFormat="1" applyFont="1" applyBorder="1"/>
    <xf numFmtId="0" fontId="38" fillId="0" borderId="0" xfId="3" applyFont="1"/>
    <xf numFmtId="0" fontId="39" fillId="0" borderId="0" xfId="4" applyFont="1" applyAlignment="1">
      <alignment horizontal="left" indent="1"/>
    </xf>
    <xf numFmtId="172" fontId="39" fillId="0" borderId="34" xfId="4" applyNumberFormat="1" applyFont="1" applyBorder="1"/>
    <xf numFmtId="172" fontId="39" fillId="0" borderId="35" xfId="4" applyNumberFormat="1" applyFont="1" applyBorder="1"/>
    <xf numFmtId="173" fontId="39" fillId="0" borderId="0" xfId="4" applyNumberFormat="1" applyFont="1"/>
    <xf numFmtId="172" fontId="39" fillId="0" borderId="0" xfId="4" applyNumberFormat="1" applyFont="1"/>
    <xf numFmtId="173" fontId="39" fillId="0" borderId="28" xfId="4" applyNumberFormat="1" applyFont="1" applyBorder="1"/>
    <xf numFmtId="173" fontId="39" fillId="0" borderId="31" xfId="4" applyNumberFormat="1" applyFont="1" applyBorder="1"/>
    <xf numFmtId="3" fontId="38" fillId="0" borderId="31" xfId="4" applyNumberFormat="1" applyFont="1" applyBorder="1"/>
    <xf numFmtId="3" fontId="39" fillId="0" borderId="34" xfId="4" applyNumberFormat="1" applyFont="1" applyBorder="1"/>
    <xf numFmtId="173" fontId="39" fillId="0" borderId="34" xfId="4" applyNumberFormat="1" applyFont="1" applyBorder="1"/>
    <xf numFmtId="0" fontId="39" fillId="0" borderId="12" xfId="4" applyFont="1" applyBorder="1" applyAlignment="1">
      <alignment vertical="center"/>
    </xf>
    <xf numFmtId="172" fontId="39" fillId="0" borderId="28" xfId="10" applyNumberFormat="1" applyFont="1" applyFill="1" applyBorder="1" applyAlignment="1">
      <alignment vertical="center"/>
    </xf>
    <xf numFmtId="172" fontId="39" fillId="0" borderId="31" xfId="10" applyNumberFormat="1" applyFont="1" applyFill="1" applyBorder="1" applyAlignment="1">
      <alignment vertical="center"/>
    </xf>
    <xf numFmtId="172" fontId="39" fillId="0" borderId="0" xfId="10" applyNumberFormat="1" applyFont="1" applyFill="1" applyBorder="1" applyAlignment="1"/>
    <xf numFmtId="3" fontId="39" fillId="0" borderId="16" xfId="12" applyNumberFormat="1" applyFont="1" applyBorder="1"/>
    <xf numFmtId="3" fontId="39" fillId="0" borderId="35" xfId="4" applyNumberFormat="1" applyFont="1" applyBorder="1"/>
    <xf numFmtId="0" fontId="37" fillId="0" borderId="0" xfId="13"/>
    <xf numFmtId="0" fontId="38" fillId="0" borderId="23" xfId="3" applyFont="1" applyBorder="1"/>
    <xf numFmtId="3" fontId="38" fillId="0" borderId="34" xfId="4" applyNumberFormat="1" applyFont="1" applyBorder="1"/>
    <xf numFmtId="173" fontId="38" fillId="0" borderId="34" xfId="4" applyNumberFormat="1" applyFont="1" applyBorder="1"/>
    <xf numFmtId="0" fontId="43" fillId="0" borderId="0" xfId="3" applyFont="1"/>
    <xf numFmtId="10" fontId="39" fillId="0" borderId="28" xfId="10" applyNumberFormat="1" applyFont="1" applyFill="1" applyBorder="1" applyAlignment="1"/>
    <xf numFmtId="10" fontId="39" fillId="0" borderId="0" xfId="11" applyNumberFormat="1" applyFont="1" applyFill="1" applyBorder="1" applyAlignment="1"/>
    <xf numFmtId="0" fontId="44" fillId="0" borderId="0" xfId="3" applyFont="1"/>
    <xf numFmtId="0" fontId="38" fillId="0" borderId="22" xfId="3" applyFont="1" applyBorder="1"/>
    <xf numFmtId="173" fontId="38" fillId="0" borderId="31" xfId="12" applyNumberFormat="1" applyFont="1" applyBorder="1"/>
    <xf numFmtId="172" fontId="39" fillId="0" borderId="31" xfId="10" applyNumberFormat="1" applyFont="1" applyBorder="1" applyAlignment="1"/>
    <xf numFmtId="172" fontId="39" fillId="0" borderId="0" xfId="11" applyNumberFormat="1" applyFont="1" applyFill="1" applyBorder="1" applyAlignment="1"/>
    <xf numFmtId="0" fontId="38" fillId="0" borderId="0" xfId="3" applyFont="1" applyAlignment="1">
      <alignment vertical="center"/>
    </xf>
    <xf numFmtId="4" fontId="38" fillId="0" borderId="31" xfId="4" applyNumberFormat="1" applyFont="1" applyBorder="1"/>
    <xf numFmtId="172" fontId="39" fillId="0" borderId="34" xfId="10" applyNumberFormat="1" applyFont="1" applyBorder="1" applyAlignment="1"/>
    <xf numFmtId="0" fontId="39" fillId="0" borderId="0" xfId="4" applyFont="1" applyAlignment="1">
      <alignment horizontal="left" indent="3"/>
    </xf>
    <xf numFmtId="0" fontId="45" fillId="0" borderId="0" xfId="3" applyFont="1"/>
    <xf numFmtId="0" fontId="45" fillId="0" borderId="0" xfId="3" applyFont="1" applyAlignment="1">
      <alignment vertical="center"/>
    </xf>
    <xf numFmtId="0" fontId="41" fillId="0" borderId="0" xfId="4" applyFont="1" applyAlignment="1">
      <alignment vertical="top"/>
    </xf>
    <xf numFmtId="10" fontId="39" fillId="0" borderId="0" xfId="11" applyNumberFormat="1" applyFont="1" applyFill="1" applyBorder="1" applyAlignment="1">
      <alignment vertical="center"/>
    </xf>
    <xf numFmtId="172" fontId="39" fillId="0" borderId="0" xfId="1" applyNumberFormat="1" applyFont="1" applyFill="1"/>
    <xf numFmtId="0" fontId="39" fillId="0" borderId="0" xfId="4" applyFont="1" applyAlignment="1">
      <alignment vertical="top"/>
    </xf>
    <xf numFmtId="0" fontId="39" fillId="0" borderId="0" xfId="12" applyFont="1" applyAlignment="1">
      <alignment vertical="top"/>
    </xf>
    <xf numFmtId="10" fontId="39" fillId="0" borderId="0" xfId="7" applyNumberFormat="1" applyFont="1" applyFill="1" applyBorder="1" applyAlignment="1">
      <alignment vertical="center"/>
    </xf>
    <xf numFmtId="10" fontId="45" fillId="0" borderId="0" xfId="11" applyNumberFormat="1" applyFont="1" applyFill="1" applyBorder="1" applyAlignment="1">
      <alignment vertical="center"/>
    </xf>
    <xf numFmtId="172" fontId="39" fillId="0" borderId="0" xfId="10" applyNumberFormat="1" applyFont="1" applyBorder="1" applyAlignment="1">
      <alignment vertical="center"/>
    </xf>
    <xf numFmtId="3" fontId="38" fillId="0" borderId="32" xfId="4" applyNumberFormat="1" applyFont="1" applyBorder="1"/>
    <xf numFmtId="3" fontId="38" fillId="0" borderId="35" xfId="4" applyNumberFormat="1" applyFont="1" applyBorder="1"/>
    <xf numFmtId="0" fontId="307" fillId="0" borderId="0" xfId="0" applyFont="1"/>
    <xf numFmtId="0" fontId="48" fillId="0" borderId="0" xfId="3" applyFont="1" applyAlignment="1">
      <alignment horizontal="center"/>
    </xf>
    <xf numFmtId="0" fontId="308" fillId="0" borderId="0" xfId="3" applyFont="1"/>
    <xf numFmtId="0" fontId="309" fillId="0" borderId="0" xfId="3" applyFont="1" applyAlignment="1">
      <alignment horizontal="right"/>
    </xf>
    <xf numFmtId="0" fontId="48" fillId="0" borderId="21" xfId="3" applyFont="1" applyBorder="1"/>
    <xf numFmtId="0" fontId="28" fillId="0" borderId="0" xfId="0" applyFont="1"/>
    <xf numFmtId="0" fontId="48" fillId="0" borderId="22" xfId="3" applyFont="1" applyBorder="1"/>
    <xf numFmtId="0" fontId="48" fillId="0" borderId="23" xfId="3" applyFont="1" applyBorder="1"/>
    <xf numFmtId="0" fontId="48" fillId="45" borderId="16" xfId="0" applyFont="1" applyFill="1" applyBorder="1" applyAlignment="1">
      <alignment horizontal="center" wrapText="1"/>
    </xf>
    <xf numFmtId="0" fontId="48" fillId="45" borderId="19" xfId="0" applyFont="1" applyFill="1" applyBorder="1" applyAlignment="1">
      <alignment horizontal="center" wrapText="1"/>
    </xf>
    <xf numFmtId="0" fontId="48" fillId="0" borderId="0" xfId="3" applyFont="1"/>
    <xf numFmtId="260" fontId="48" fillId="0" borderId="0" xfId="14626" applyNumberFormat="1" applyFont="1" applyFill="1" applyBorder="1"/>
    <xf numFmtId="0" fontId="48" fillId="50" borderId="20" xfId="3" applyFont="1" applyFill="1" applyBorder="1" applyAlignment="1">
      <alignment horizontal="left" vertical="center" indent="4"/>
    </xf>
    <xf numFmtId="0" fontId="308" fillId="50" borderId="19" xfId="3" applyFont="1" applyFill="1" applyBorder="1"/>
    <xf numFmtId="260" fontId="308" fillId="50" borderId="16" xfId="14626" applyNumberFormat="1" applyFont="1" applyFill="1" applyBorder="1"/>
    <xf numFmtId="260" fontId="308" fillId="50" borderId="19" xfId="14626" applyNumberFormat="1" applyFont="1" applyFill="1" applyBorder="1"/>
    <xf numFmtId="0" fontId="48" fillId="0" borderId="11" xfId="3" applyFont="1" applyBorder="1"/>
    <xf numFmtId="0" fontId="48" fillId="0" borderId="13" xfId="3" applyFont="1" applyBorder="1"/>
    <xf numFmtId="173" fontId="48" fillId="0" borderId="16" xfId="3" applyNumberFormat="1" applyFont="1" applyBorder="1"/>
    <xf numFmtId="173" fontId="48" fillId="0" borderId="17" xfId="3" applyNumberFormat="1" applyFont="1" applyBorder="1"/>
    <xf numFmtId="0" fontId="48" fillId="50" borderId="26" xfId="3" applyFont="1" applyFill="1" applyBorder="1" applyAlignment="1">
      <alignment horizontal="left" vertical="center" indent="4"/>
    </xf>
    <xf numFmtId="0" fontId="308" fillId="50" borderId="36" xfId="3" applyFont="1" applyFill="1" applyBorder="1"/>
    <xf numFmtId="0" fontId="308" fillId="0" borderId="26" xfId="3" applyFont="1" applyBorder="1"/>
    <xf numFmtId="0" fontId="308" fillId="0" borderId="36" xfId="3" applyFont="1" applyBorder="1"/>
    <xf numFmtId="173" fontId="308" fillId="0" borderId="31" xfId="14626" applyNumberFormat="1" applyFont="1" applyFill="1" applyBorder="1"/>
    <xf numFmtId="173" fontId="308" fillId="0" borderId="10" xfId="14626" applyNumberFormat="1" applyFont="1" applyFill="1" applyBorder="1"/>
    <xf numFmtId="0" fontId="308" fillId="0" borderId="25" xfId="3" applyFont="1" applyBorder="1"/>
    <xf numFmtId="0" fontId="308" fillId="0" borderId="10" xfId="3" applyFont="1" applyBorder="1"/>
    <xf numFmtId="166" fontId="308" fillId="0" borderId="31" xfId="14626" applyNumberFormat="1" applyFont="1" applyFill="1" applyBorder="1"/>
    <xf numFmtId="166" fontId="308" fillId="0" borderId="10" xfId="14626" applyNumberFormat="1" applyFont="1" applyFill="1" applyBorder="1"/>
    <xf numFmtId="166" fontId="308" fillId="0" borderId="31" xfId="3" applyNumberFormat="1" applyFont="1" applyBorder="1"/>
    <xf numFmtId="166" fontId="308" fillId="0" borderId="10" xfId="15" applyNumberFormat="1" applyFont="1" applyFill="1" applyBorder="1"/>
    <xf numFmtId="0" fontId="308" fillId="0" borderId="11" xfId="3" applyFont="1" applyBorder="1"/>
    <xf numFmtId="0" fontId="308" fillId="0" borderId="13" xfId="3" applyFont="1" applyBorder="1"/>
    <xf numFmtId="172" fontId="308" fillId="0" borderId="31" xfId="1" applyNumberFormat="1" applyFont="1" applyFill="1" applyBorder="1"/>
    <xf numFmtId="4" fontId="308" fillId="0" borderId="31" xfId="3" applyNumberFormat="1" applyFont="1" applyBorder="1"/>
    <xf numFmtId="172" fontId="308" fillId="0" borderId="10" xfId="15" applyNumberFormat="1" applyFont="1" applyFill="1" applyBorder="1"/>
    <xf numFmtId="173" fontId="308" fillId="0" borderId="16" xfId="3" applyNumberFormat="1" applyFont="1" applyBorder="1"/>
    <xf numFmtId="173" fontId="308" fillId="0" borderId="17" xfId="3" applyNumberFormat="1" applyFont="1" applyBorder="1"/>
    <xf numFmtId="0" fontId="308" fillId="0" borderId="26" xfId="3" applyFont="1" applyBorder="1" applyAlignment="1">
      <alignment vertical="center"/>
    </xf>
    <xf numFmtId="0" fontId="308" fillId="0" borderId="36" xfId="3" applyFont="1" applyBorder="1" applyAlignment="1">
      <alignment vertical="center"/>
    </xf>
    <xf numFmtId="173" fontId="308" fillId="0" borderId="28" xfId="3" applyNumberFormat="1" applyFont="1" applyBorder="1"/>
    <xf numFmtId="3" fontId="308" fillId="0" borderId="28" xfId="3" applyNumberFormat="1" applyFont="1" applyBorder="1"/>
    <xf numFmtId="3" fontId="308" fillId="0" borderId="36" xfId="3" applyNumberFormat="1" applyFont="1" applyBorder="1"/>
    <xf numFmtId="0" fontId="308" fillId="0" borderId="25" xfId="3" applyFont="1" applyBorder="1" applyAlignment="1">
      <alignment vertical="center"/>
    </xf>
    <xf numFmtId="0" fontId="308" fillId="0" borderId="10" xfId="3" applyFont="1" applyBorder="1" applyAlignment="1">
      <alignment vertical="center"/>
    </xf>
    <xf numFmtId="173" fontId="308" fillId="0" borderId="31" xfId="3" applyNumberFormat="1" applyFont="1" applyBorder="1"/>
    <xf numFmtId="3" fontId="308" fillId="0" borderId="31" xfId="3" applyNumberFormat="1" applyFont="1" applyBorder="1"/>
    <xf numFmtId="3" fontId="308" fillId="0" borderId="10" xfId="3" applyNumberFormat="1" applyFont="1" applyBorder="1"/>
    <xf numFmtId="0" fontId="48" fillId="0" borderId="20" xfId="3" applyFont="1" applyBorder="1"/>
    <xf numFmtId="0" fontId="48" fillId="0" borderId="19" xfId="3" applyFont="1" applyBorder="1"/>
    <xf numFmtId="0" fontId="308" fillId="0" borderId="25" xfId="3" applyFont="1" applyBorder="1" applyAlignment="1">
      <alignment horizontal="left"/>
    </xf>
    <xf numFmtId="0" fontId="308" fillId="0" borderId="10" xfId="3" applyFont="1" applyBorder="1" applyAlignment="1">
      <alignment horizontal="left"/>
    </xf>
    <xf numFmtId="9" fontId="308" fillId="41" borderId="31" xfId="15" applyFont="1" applyFill="1" applyBorder="1" applyAlignment="1"/>
    <xf numFmtId="9" fontId="308" fillId="41" borderId="10" xfId="15" applyFont="1" applyFill="1" applyBorder="1" applyAlignment="1"/>
    <xf numFmtId="173" fontId="308" fillId="0" borderId="38" xfId="3" applyNumberFormat="1" applyFont="1" applyBorder="1"/>
    <xf numFmtId="173" fontId="308" fillId="0" borderId="10" xfId="3" applyNumberFormat="1" applyFont="1" applyBorder="1"/>
    <xf numFmtId="0" fontId="308" fillId="0" borderId="11" xfId="3" applyFont="1" applyBorder="1" applyAlignment="1">
      <alignment horizontal="left"/>
    </xf>
    <xf numFmtId="0" fontId="308" fillId="0" borderId="13" xfId="3" applyFont="1" applyBorder="1" applyAlignment="1">
      <alignment horizontal="left"/>
    </xf>
    <xf numFmtId="172" fontId="308" fillId="0" borderId="34" xfId="15" applyNumberFormat="1" applyFont="1" applyBorder="1" applyAlignment="1"/>
    <xf numFmtId="9" fontId="308" fillId="0" borderId="34" xfId="15" applyFont="1" applyBorder="1" applyAlignment="1"/>
    <xf numFmtId="9" fontId="312" fillId="0" borderId="13" xfId="15" applyFont="1" applyBorder="1" applyAlignment="1"/>
    <xf numFmtId="260" fontId="308" fillId="50" borderId="28" xfId="14626" applyNumberFormat="1" applyFont="1" applyFill="1" applyBorder="1"/>
    <xf numFmtId="260" fontId="308" fillId="50" borderId="36" xfId="14626" applyNumberFormat="1" applyFont="1" applyFill="1" applyBorder="1"/>
    <xf numFmtId="0" fontId="308" fillId="0" borderId="27" xfId="3" applyFont="1" applyBorder="1" applyAlignment="1">
      <alignment horizontal="left"/>
    </xf>
    <xf numFmtId="0" fontId="308" fillId="0" borderId="29" xfId="3" applyFont="1" applyBorder="1" applyAlignment="1">
      <alignment horizontal="left"/>
    </xf>
    <xf numFmtId="3" fontId="308" fillId="0" borderId="28" xfId="14626" applyNumberFormat="1" applyFont="1" applyFill="1" applyBorder="1"/>
    <xf numFmtId="3" fontId="308" fillId="0" borderId="29" xfId="14626" applyNumberFormat="1" applyFont="1" applyFill="1" applyBorder="1"/>
    <xf numFmtId="0" fontId="308" fillId="0" borderId="30" xfId="3" applyFont="1" applyBorder="1" applyAlignment="1">
      <alignment horizontal="left"/>
    </xf>
    <xf numFmtId="0" fontId="308" fillId="0" borderId="32" xfId="3" applyFont="1" applyBorder="1" applyAlignment="1">
      <alignment horizontal="left"/>
    </xf>
    <xf numFmtId="3" fontId="308" fillId="0" borderId="31" xfId="14626" applyNumberFormat="1" applyFont="1" applyFill="1" applyBorder="1"/>
    <xf numFmtId="3" fontId="308" fillId="0" borderId="32" xfId="14626" applyNumberFormat="1" applyFont="1" applyFill="1" applyBorder="1"/>
    <xf numFmtId="9" fontId="308" fillId="0" borderId="31" xfId="15" applyFont="1" applyBorder="1" applyAlignment="1"/>
    <xf numFmtId="9" fontId="312" fillId="0" borderId="10" xfId="15" applyFont="1" applyBorder="1" applyAlignment="1"/>
    <xf numFmtId="3" fontId="308" fillId="0" borderId="10" xfId="14626" applyNumberFormat="1" applyFont="1" applyFill="1" applyBorder="1"/>
    <xf numFmtId="173" fontId="48" fillId="0" borderId="18" xfId="3" applyNumberFormat="1" applyFont="1" applyBorder="1"/>
    <xf numFmtId="173" fontId="48" fillId="0" borderId="19" xfId="3" applyNumberFormat="1" applyFont="1" applyBorder="1"/>
    <xf numFmtId="0" fontId="54" fillId="0" borderId="0" xfId="0" applyFont="1"/>
    <xf numFmtId="261" fontId="48" fillId="0" borderId="0" xfId="14626" applyNumberFormat="1" applyFont="1" applyFill="1" applyBorder="1"/>
    <xf numFmtId="3" fontId="48" fillId="0" borderId="16" xfId="3" applyNumberFormat="1" applyFont="1" applyBorder="1"/>
    <xf numFmtId="3" fontId="48" fillId="0" borderId="19" xfId="3" applyNumberFormat="1" applyFont="1" applyBorder="1"/>
    <xf numFmtId="0" fontId="313" fillId="0" borderId="0" xfId="0" applyFont="1"/>
    <xf numFmtId="173" fontId="308" fillId="0" borderId="0" xfId="3" applyNumberFormat="1" applyFont="1"/>
    <xf numFmtId="173" fontId="308" fillId="50" borderId="16" xfId="14626" applyNumberFormat="1" applyFont="1" applyFill="1" applyBorder="1"/>
    <xf numFmtId="167" fontId="308" fillId="0" borderId="28" xfId="14626" applyFont="1" applyFill="1" applyBorder="1"/>
    <xf numFmtId="167" fontId="308" fillId="0" borderId="36" xfId="14626" applyFont="1" applyFill="1" applyBorder="1"/>
    <xf numFmtId="0" fontId="48" fillId="0" borderId="20" xfId="3" applyFont="1" applyBorder="1" applyAlignment="1">
      <alignment vertical="center"/>
    </xf>
    <xf numFmtId="0" fontId="308" fillId="0" borderId="19" xfId="3" applyFont="1" applyBorder="1"/>
    <xf numFmtId="3" fontId="308" fillId="0" borderId="16" xfId="3" applyNumberFormat="1" applyFont="1" applyBorder="1"/>
    <xf numFmtId="3" fontId="308" fillId="0" borderId="19" xfId="3" applyNumberFormat="1" applyFont="1" applyBorder="1"/>
    <xf numFmtId="173" fontId="308" fillId="50" borderId="28" xfId="14626" applyNumberFormat="1" applyFont="1" applyFill="1" applyBorder="1"/>
    <xf numFmtId="0" fontId="308" fillId="0" borderId="26" xfId="3" applyFont="1" applyBorder="1" applyAlignment="1">
      <alignment horizontal="left"/>
    </xf>
    <xf numFmtId="0" fontId="308" fillId="0" borderId="36" xfId="3" applyFont="1" applyBorder="1" applyAlignment="1">
      <alignment horizontal="left"/>
    </xf>
    <xf numFmtId="0" fontId="48" fillId="0" borderId="20" xfId="3" applyFont="1" applyBorder="1" applyAlignment="1">
      <alignment horizontal="left"/>
    </xf>
    <xf numFmtId="0" fontId="48" fillId="0" borderId="19" xfId="3" applyFont="1" applyBorder="1" applyAlignment="1">
      <alignment horizontal="left"/>
    </xf>
    <xf numFmtId="3" fontId="48" fillId="0" borderId="17" xfId="3" applyNumberFormat="1" applyFont="1" applyBorder="1"/>
    <xf numFmtId="0" fontId="48" fillId="0" borderId="0" xfId="3" applyFont="1" applyAlignment="1">
      <alignment horizontal="left"/>
    </xf>
    <xf numFmtId="173" fontId="48" fillId="0" borderId="0" xfId="3" applyNumberFormat="1" applyFont="1"/>
    <xf numFmtId="3" fontId="48" fillId="0" borderId="0" xfId="3" applyNumberFormat="1" applyFont="1"/>
    <xf numFmtId="0" fontId="48" fillId="52" borderId="20" xfId="3" applyFont="1" applyFill="1" applyBorder="1" applyAlignment="1">
      <alignment vertical="center"/>
    </xf>
    <xf numFmtId="0" fontId="308" fillId="52" borderId="24" xfId="3" applyFont="1" applyFill="1" applyBorder="1"/>
    <xf numFmtId="173" fontId="48" fillId="52" borderId="16" xfId="3" applyNumberFormat="1" applyFont="1" applyFill="1" applyBorder="1"/>
    <xf numFmtId="0" fontId="48" fillId="0" borderId="0" xfId="3" applyFont="1" applyAlignment="1">
      <alignment vertical="center"/>
    </xf>
    <xf numFmtId="3" fontId="308" fillId="0" borderId="0" xfId="3" applyNumberFormat="1" applyFont="1"/>
    <xf numFmtId="262" fontId="308" fillId="0" borderId="28" xfId="14626" applyNumberFormat="1" applyFont="1" applyFill="1" applyBorder="1"/>
    <xf numFmtId="262" fontId="308" fillId="0" borderId="29" xfId="14626" applyNumberFormat="1" applyFont="1" applyFill="1" applyBorder="1"/>
    <xf numFmtId="262" fontId="308" fillId="0" borderId="31" xfId="14626" applyNumberFormat="1" applyFont="1" applyFill="1" applyBorder="1"/>
    <xf numFmtId="262" fontId="308" fillId="0" borderId="32" xfId="14626" applyNumberFormat="1" applyFont="1" applyFill="1" applyBorder="1"/>
    <xf numFmtId="262" fontId="308" fillId="0" borderId="34" xfId="14626" applyNumberFormat="1" applyFont="1" applyFill="1" applyBorder="1"/>
    <xf numFmtId="0" fontId="48" fillId="0" borderId="26" xfId="3" applyFont="1" applyBorder="1" applyAlignment="1">
      <alignment vertical="center"/>
    </xf>
    <xf numFmtId="0" fontId="48" fillId="0" borderId="36" xfId="3" applyFont="1" applyBorder="1" applyAlignment="1">
      <alignment vertical="center"/>
    </xf>
    <xf numFmtId="173" fontId="48" fillId="0" borderId="36" xfId="3" applyNumberFormat="1" applyFont="1" applyBorder="1"/>
    <xf numFmtId="4" fontId="48" fillId="0" borderId="19" xfId="14626" applyNumberFormat="1" applyFont="1" applyBorder="1"/>
    <xf numFmtId="0" fontId="48" fillId="52" borderId="20" xfId="3" applyFont="1" applyFill="1" applyBorder="1" applyAlignment="1">
      <alignment horizontal="left" vertical="center"/>
    </xf>
    <xf numFmtId="4" fontId="48" fillId="0" borderId="0" xfId="3" applyNumberFormat="1" applyFont="1"/>
    <xf numFmtId="0" fontId="314" fillId="0" borderId="0" xfId="3" applyFont="1"/>
    <xf numFmtId="167" fontId="48" fillId="0" borderId="0" xfId="14626" applyFont="1" applyFill="1" applyBorder="1"/>
    <xf numFmtId="263" fontId="48" fillId="0" borderId="17" xfId="14626" applyNumberFormat="1" applyFont="1" applyFill="1" applyBorder="1"/>
    <xf numFmtId="173" fontId="308" fillId="50" borderId="19" xfId="14626" applyNumberFormat="1" applyFont="1" applyFill="1" applyBorder="1"/>
    <xf numFmtId="173" fontId="308" fillId="0" borderId="10" xfId="15" applyNumberFormat="1" applyFont="1" applyFill="1" applyBorder="1"/>
    <xf numFmtId="173" fontId="315" fillId="41" borderId="31" xfId="3" applyNumberFormat="1" applyFont="1" applyFill="1" applyBorder="1"/>
    <xf numFmtId="3" fontId="308" fillId="41" borderId="31" xfId="3" applyNumberFormat="1" applyFont="1" applyFill="1" applyBorder="1"/>
    <xf numFmtId="3" fontId="308" fillId="41" borderId="10" xfId="3" applyNumberFormat="1" applyFont="1" applyFill="1" applyBorder="1"/>
    <xf numFmtId="173" fontId="308" fillId="41" borderId="31" xfId="3" applyNumberFormat="1" applyFont="1" applyFill="1" applyBorder="1"/>
    <xf numFmtId="9" fontId="308" fillId="0" borderId="10" xfId="15" applyFont="1" applyBorder="1" applyAlignment="1"/>
    <xf numFmtId="167" fontId="308" fillId="0" borderId="19" xfId="14626" applyFont="1" applyFill="1" applyBorder="1"/>
    <xf numFmtId="3" fontId="316" fillId="0" borderId="17" xfId="3" applyNumberFormat="1" applyFont="1" applyBorder="1"/>
    <xf numFmtId="263" fontId="308" fillId="0" borderId="29" xfId="14626" applyNumberFormat="1" applyFont="1" applyFill="1" applyBorder="1"/>
    <xf numFmtId="173" fontId="308" fillId="41" borderId="31" xfId="14626" applyNumberFormat="1" applyFont="1" applyFill="1" applyBorder="1"/>
    <xf numFmtId="3" fontId="308" fillId="41" borderId="10" xfId="14626" applyNumberFormat="1" applyFont="1" applyFill="1" applyBorder="1"/>
    <xf numFmtId="9" fontId="312" fillId="41" borderId="10" xfId="15" applyFont="1" applyFill="1" applyBorder="1" applyAlignment="1"/>
    <xf numFmtId="3" fontId="307" fillId="0" borderId="0" xfId="0" applyNumberFormat="1" applyFont="1"/>
    <xf numFmtId="170" fontId="307" fillId="0" borderId="0" xfId="14626" applyNumberFormat="1" applyFont="1"/>
    <xf numFmtId="9" fontId="307" fillId="0" borderId="0" xfId="1" applyFont="1"/>
    <xf numFmtId="263" fontId="308" fillId="41" borderId="29" xfId="14626" applyNumberFormat="1" applyFont="1" applyFill="1" applyBorder="1"/>
    <xf numFmtId="260" fontId="308" fillId="41" borderId="10" xfId="14626" applyNumberFormat="1" applyFont="1" applyFill="1" applyBorder="1"/>
    <xf numFmtId="172" fontId="308" fillId="41" borderId="10" xfId="15" applyNumberFormat="1" applyFont="1" applyFill="1" applyBorder="1"/>
    <xf numFmtId="172" fontId="308" fillId="41" borderId="31" xfId="1" applyNumberFormat="1" applyFont="1" applyFill="1" applyBorder="1"/>
    <xf numFmtId="263" fontId="48" fillId="41" borderId="17" xfId="14626" applyNumberFormat="1" applyFont="1" applyFill="1" applyBorder="1"/>
    <xf numFmtId="262" fontId="308" fillId="41" borderId="32" xfId="14626" applyNumberFormat="1" applyFont="1" applyFill="1" applyBorder="1"/>
    <xf numFmtId="0" fontId="43" fillId="0" borderId="0" xfId="13" applyFont="1"/>
    <xf numFmtId="0" fontId="38" fillId="0" borderId="0" xfId="14627" applyFont="1"/>
    <xf numFmtId="0" fontId="38" fillId="0" borderId="0" xfId="14627" applyFont="1" applyAlignment="1">
      <alignment horizontal="center"/>
    </xf>
    <xf numFmtId="0" fontId="39" fillId="0" borderId="0" xfId="14627" applyFont="1"/>
    <xf numFmtId="0" fontId="38" fillId="45" borderId="14" xfId="3" applyFont="1" applyFill="1" applyBorder="1" applyAlignment="1">
      <alignment horizontal="center" vertical="center" wrapText="1"/>
    </xf>
    <xf numFmtId="0" fontId="38" fillId="45" borderId="20" xfId="3" applyFont="1" applyFill="1" applyBorder="1" applyAlignment="1">
      <alignment horizontal="center" vertical="center" wrapText="1"/>
    </xf>
    <xf numFmtId="0" fontId="38" fillId="45" borderId="15" xfId="3" applyFont="1" applyFill="1" applyBorder="1" applyAlignment="1">
      <alignment horizontal="center" vertical="center" wrapText="1"/>
    </xf>
    <xf numFmtId="0" fontId="38" fillId="45" borderId="16" xfId="3" applyFont="1" applyFill="1" applyBorder="1" applyAlignment="1">
      <alignment horizontal="center" vertical="center" wrapText="1"/>
    </xf>
    <xf numFmtId="0" fontId="38" fillId="45" borderId="17" xfId="3" applyFont="1" applyFill="1" applyBorder="1" applyAlignment="1">
      <alignment horizontal="center" vertical="center" wrapText="1"/>
    </xf>
    <xf numFmtId="0" fontId="43" fillId="0" borderId="24" xfId="13" applyFont="1" applyBorder="1"/>
    <xf numFmtId="0" fontId="39" fillId="0" borderId="21" xfId="14627" applyFont="1" applyBorder="1" applyAlignment="1">
      <alignment horizontal="left" indent="1"/>
    </xf>
    <xf numFmtId="3" fontId="39" fillId="51" borderId="28" xfId="14627" applyNumberFormat="1" applyFont="1" applyFill="1" applyBorder="1"/>
    <xf numFmtId="3" fontId="39" fillId="47" borderId="28" xfId="14627" applyNumberFormat="1" applyFont="1" applyFill="1" applyBorder="1"/>
    <xf numFmtId="3" fontId="39" fillId="47" borderId="21" xfId="14627" applyNumberFormat="1" applyFont="1" applyFill="1" applyBorder="1"/>
    <xf numFmtId="167" fontId="43" fillId="0" borderId="0" xfId="14626" applyFont="1"/>
    <xf numFmtId="0" fontId="39" fillId="0" borderId="22" xfId="14627" applyFont="1" applyBorder="1" applyAlignment="1">
      <alignment horizontal="left" indent="1"/>
    </xf>
    <xf numFmtId="3" fontId="39" fillId="51" borderId="30" xfId="14627" applyNumberFormat="1" applyFont="1" applyFill="1" applyBorder="1"/>
    <xf numFmtId="3" fontId="39" fillId="47" borderId="31" xfId="14627" applyNumberFormat="1" applyFont="1" applyFill="1" applyBorder="1"/>
    <xf numFmtId="3" fontId="39" fillId="47" borderId="32" xfId="14627" applyNumberFormat="1" applyFont="1" applyFill="1" applyBorder="1"/>
    <xf numFmtId="3" fontId="39" fillId="47" borderId="22" xfId="14627" applyNumberFormat="1" applyFont="1" applyFill="1" applyBorder="1"/>
    <xf numFmtId="0" fontId="39" fillId="0" borderId="14" xfId="14627" applyFont="1" applyBorder="1" applyAlignment="1">
      <alignment vertical="center"/>
    </xf>
    <xf numFmtId="3" fontId="39" fillId="47" borderId="16" xfId="14627" applyNumberFormat="1" applyFont="1" applyFill="1" applyBorder="1"/>
    <xf numFmtId="3" fontId="39" fillId="47" borderId="17" xfId="14627" applyNumberFormat="1" applyFont="1" applyFill="1" applyBorder="1"/>
    <xf numFmtId="3" fontId="39" fillId="47" borderId="14" xfId="14627" applyNumberFormat="1" applyFont="1" applyFill="1" applyBorder="1"/>
    <xf numFmtId="3" fontId="39" fillId="51" borderId="31" xfId="14627" applyNumberFormat="1" applyFont="1" applyFill="1" applyBorder="1"/>
    <xf numFmtId="0" fontId="39" fillId="0" borderId="23" xfId="14627" applyFont="1" applyBorder="1" applyAlignment="1">
      <alignment horizontal="left" indent="1"/>
    </xf>
    <xf numFmtId="3" fontId="39" fillId="51" borderId="33" xfId="14627" applyNumberFormat="1" applyFont="1" applyFill="1" applyBorder="1"/>
    <xf numFmtId="3" fontId="39" fillId="51" borderId="34" xfId="14627" applyNumberFormat="1" applyFont="1" applyFill="1" applyBorder="1"/>
    <xf numFmtId="0" fontId="38" fillId="0" borderId="14" xfId="14627" applyFont="1" applyBorder="1" applyAlignment="1">
      <alignment vertical="center"/>
    </xf>
    <xf numFmtId="3" fontId="43" fillId="0" borderId="0" xfId="13" applyNumberFormat="1" applyFont="1"/>
    <xf numFmtId="3" fontId="39" fillId="0" borderId="0" xfId="14627" applyNumberFormat="1" applyFont="1"/>
    <xf numFmtId="0" fontId="39" fillId="0" borderId="0" xfId="13" applyFont="1" applyAlignment="1">
      <alignment horizontal="left"/>
    </xf>
    <xf numFmtId="3" fontId="39" fillId="47" borderId="30" xfId="14627" applyNumberFormat="1" applyFont="1" applyFill="1" applyBorder="1"/>
    <xf numFmtId="3" fontId="39" fillId="47" borderId="33" xfId="14627" applyNumberFormat="1" applyFont="1" applyFill="1" applyBorder="1"/>
    <xf numFmtId="3" fontId="39" fillId="47" borderId="34" xfId="14627" applyNumberFormat="1" applyFont="1" applyFill="1" applyBorder="1"/>
    <xf numFmtId="3" fontId="39" fillId="47" borderId="23" xfId="14627" applyNumberFormat="1" applyFont="1" applyFill="1" applyBorder="1"/>
    <xf numFmtId="0" fontId="43" fillId="0" borderId="40" xfId="13" applyFont="1" applyBorder="1"/>
    <xf numFmtId="0" fontId="37" fillId="0" borderId="40" xfId="13" applyBorder="1"/>
    <xf numFmtId="4" fontId="38" fillId="0" borderId="0" xfId="3" applyNumberFormat="1" applyFont="1"/>
    <xf numFmtId="173" fontId="39" fillId="47" borderId="29" xfId="14627" applyNumberFormat="1" applyFont="1" applyFill="1" applyBorder="1"/>
    <xf numFmtId="173" fontId="39" fillId="47" borderId="32" xfId="14627" applyNumberFormat="1" applyFont="1" applyFill="1" applyBorder="1"/>
    <xf numFmtId="173" fontId="39" fillId="51" borderId="35" xfId="14627" applyNumberFormat="1" applyFont="1" applyFill="1" applyBorder="1"/>
    <xf numFmtId="0" fontId="317" fillId="0" borderId="0" xfId="14627" applyFont="1"/>
    <xf numFmtId="0" fontId="317" fillId="0" borderId="12" xfId="14627" applyFont="1" applyBorder="1"/>
    <xf numFmtId="3" fontId="39" fillId="0" borderId="12" xfId="14627" applyNumberFormat="1" applyFont="1" applyBorder="1"/>
    <xf numFmtId="3" fontId="38" fillId="47" borderId="18" xfId="14627" applyNumberFormat="1" applyFont="1" applyFill="1" applyBorder="1"/>
    <xf numFmtId="3" fontId="38" fillId="47" borderId="16" xfId="14627" applyNumberFormat="1" applyFont="1" applyFill="1" applyBorder="1"/>
    <xf numFmtId="3" fontId="39" fillId="47" borderId="25" xfId="14627" applyNumberFormat="1" applyFont="1" applyFill="1" applyBorder="1"/>
    <xf numFmtId="3" fontId="39" fillId="47" borderId="11" xfId="14627" applyNumberFormat="1" applyFont="1" applyFill="1" applyBorder="1"/>
    <xf numFmtId="173" fontId="39" fillId="47" borderId="35" xfId="14627" applyNumberFormat="1" applyFont="1" applyFill="1" applyBorder="1"/>
    <xf numFmtId="3" fontId="38" fillId="47" borderId="14" xfId="14627" applyNumberFormat="1" applyFont="1" applyFill="1" applyBorder="1"/>
    <xf numFmtId="3" fontId="38" fillId="47" borderId="100" xfId="14627" applyNumberFormat="1" applyFont="1" applyFill="1" applyBorder="1"/>
    <xf numFmtId="173" fontId="317" fillId="0" borderId="0" xfId="14627" applyNumberFormat="1" applyFont="1"/>
    <xf numFmtId="3" fontId="319" fillId="47" borderId="32" xfId="14627" applyNumberFormat="1" applyFont="1" applyFill="1" applyBorder="1"/>
    <xf numFmtId="173" fontId="319" fillId="47" borderId="32" xfId="14627" applyNumberFormat="1" applyFont="1" applyFill="1" applyBorder="1"/>
    <xf numFmtId="3" fontId="319" fillId="51" borderId="34" xfId="14627" applyNumberFormat="1" applyFont="1" applyFill="1" applyBorder="1"/>
    <xf numFmtId="0" fontId="43" fillId="40" borderId="0" xfId="13" applyFont="1" applyFill="1"/>
    <xf numFmtId="3" fontId="39" fillId="0" borderId="32" xfId="0" applyNumberFormat="1" applyFont="1" applyBorder="1"/>
    <xf numFmtId="173" fontId="39" fillId="0" borderId="32" xfId="4" applyNumberFormat="1" applyFont="1" applyBorder="1"/>
    <xf numFmtId="172" fontId="39" fillId="41" borderId="28" xfId="10" applyNumberFormat="1" applyFont="1" applyFill="1" applyBorder="1" applyAlignment="1">
      <alignment vertical="center"/>
    </xf>
    <xf numFmtId="172" fontId="39" fillId="41" borderId="31" xfId="10" applyNumberFormat="1" applyFont="1" applyFill="1" applyBorder="1" applyAlignment="1">
      <alignment vertical="center"/>
    </xf>
    <xf numFmtId="172" fontId="39" fillId="41" borderId="34" xfId="10" applyNumberFormat="1" applyFont="1" applyFill="1" applyBorder="1" applyAlignment="1"/>
    <xf numFmtId="3" fontId="39" fillId="0" borderId="0" xfId="10" applyNumberFormat="1" applyFont="1" applyFill="1" applyBorder="1" applyAlignment="1"/>
    <xf numFmtId="167" fontId="39" fillId="0" borderId="0" xfId="14626" applyFont="1" applyFill="1" applyBorder="1" applyAlignment="1">
      <alignment vertical="center"/>
    </xf>
    <xf numFmtId="0" fontId="45" fillId="0" borderId="0" xfId="4" applyFont="1"/>
    <xf numFmtId="0" fontId="39" fillId="0" borderId="0" xfId="4" applyFont="1" applyAlignment="1">
      <alignment horizontal="left"/>
    </xf>
    <xf numFmtId="3" fontId="39" fillId="41" borderId="31" xfId="4" applyNumberFormat="1" applyFont="1" applyFill="1" applyBorder="1"/>
    <xf numFmtId="173" fontId="39" fillId="41" borderId="31" xfId="4" applyNumberFormat="1" applyFont="1" applyFill="1" applyBorder="1"/>
    <xf numFmtId="0" fontId="38" fillId="0" borderId="21" xfId="3" applyFont="1" applyBorder="1"/>
    <xf numFmtId="173" fontId="39" fillId="41" borderId="28" xfId="4" applyNumberFormat="1" applyFont="1" applyFill="1" applyBorder="1"/>
    <xf numFmtId="10" fontId="39" fillId="41" borderId="28" xfId="10" applyNumberFormat="1" applyFont="1" applyFill="1" applyBorder="1" applyAlignment="1"/>
    <xf numFmtId="174" fontId="39" fillId="41" borderId="31" xfId="10" applyNumberFormat="1" applyFont="1" applyFill="1" applyBorder="1" applyAlignment="1"/>
    <xf numFmtId="0" fontId="43" fillId="0" borderId="0" xfId="13" applyFont="1" applyAlignment="1">
      <alignment horizontal="left"/>
    </xf>
    <xf numFmtId="4" fontId="313" fillId="0" borderId="105" xfId="0" applyNumberFormat="1" applyFont="1" applyBorder="1" applyAlignment="1">
      <alignment horizontal="right" vertical="center"/>
    </xf>
    <xf numFmtId="0" fontId="213" fillId="141" borderId="106" xfId="0" applyFont="1" applyFill="1" applyBorder="1" applyAlignment="1">
      <alignment horizontal="right" vertical="center" wrapText="1"/>
    </xf>
    <xf numFmtId="3" fontId="307" fillId="0" borderId="105" xfId="0" applyNumberFormat="1" applyFont="1" applyBorder="1" applyAlignment="1">
      <alignment horizontal="right" vertical="center"/>
    </xf>
    <xf numFmtId="3" fontId="313" fillId="0" borderId="105" xfId="0" applyNumberFormat="1" applyFont="1" applyBorder="1" applyAlignment="1">
      <alignment horizontal="center" vertical="center"/>
    </xf>
    <xf numFmtId="172" fontId="307" fillId="0" borderId="105" xfId="0" applyNumberFormat="1" applyFont="1" applyBorder="1" applyAlignment="1">
      <alignment horizontal="right" vertical="center"/>
    </xf>
    <xf numFmtId="3" fontId="322" fillId="0" borderId="105" xfId="0" applyNumberFormat="1" applyFont="1" applyBorder="1" applyAlignment="1">
      <alignment horizontal="center" vertical="center"/>
    </xf>
    <xf numFmtId="4" fontId="313" fillId="0" borderId="105" xfId="0" applyNumberFormat="1" applyFont="1" applyBorder="1" applyAlignment="1">
      <alignment horizontal="center" vertical="center"/>
    </xf>
    <xf numFmtId="173" fontId="48" fillId="41" borderId="19" xfId="3" applyNumberFormat="1" applyFont="1" applyFill="1" applyBorder="1"/>
    <xf numFmtId="167" fontId="43" fillId="0" borderId="0" xfId="14626" applyFont="1" applyFill="1"/>
    <xf numFmtId="4" fontId="48" fillId="52" borderId="14" xfId="3" applyNumberFormat="1" applyFont="1" applyFill="1" applyBorder="1"/>
    <xf numFmtId="265" fontId="39" fillId="0" borderId="0" xfId="3" applyNumberFormat="1" applyFont="1"/>
    <xf numFmtId="266" fontId="39" fillId="0" borderId="0" xfId="14626" applyNumberFormat="1" applyFont="1"/>
    <xf numFmtId="172" fontId="39" fillId="0" borderId="34" xfId="10" applyNumberFormat="1" applyFont="1" applyFill="1" applyBorder="1" applyAlignment="1"/>
    <xf numFmtId="174" fontId="39" fillId="0" borderId="31" xfId="10" applyNumberFormat="1" applyFont="1" applyFill="1" applyBorder="1" applyAlignment="1"/>
    <xf numFmtId="172" fontId="39" fillId="0" borderId="31" xfId="10" applyNumberFormat="1" applyFont="1" applyFill="1" applyBorder="1" applyAlignment="1"/>
    <xf numFmtId="267" fontId="307" fillId="0" borderId="0" xfId="0" applyNumberFormat="1" applyFont="1"/>
    <xf numFmtId="175" fontId="39" fillId="0" borderId="0" xfId="4" applyNumberFormat="1" applyFont="1"/>
    <xf numFmtId="269" fontId="48" fillId="0" borderId="0" xfId="14626" applyNumberFormat="1" applyFont="1" applyFill="1" applyBorder="1"/>
    <xf numFmtId="171" fontId="31" fillId="0" borderId="0" xfId="1962" applyNumberFormat="1" applyFont="1" applyFill="1" applyBorder="1" applyAlignment="1">
      <alignment horizontal="right"/>
    </xf>
    <xf numFmtId="49" fontId="21" fillId="0" borderId="0" xfId="1884" quotePrefix="1" applyNumberFormat="1" applyFont="1" applyFill="1" applyAlignment="1">
      <alignment horizontal="center" vertical="center"/>
    </xf>
    <xf numFmtId="0" fontId="21" fillId="0" borderId="0" xfId="2366" applyFont="1" applyFill="1" applyAlignment="1"/>
    <xf numFmtId="0" fontId="20" fillId="44" borderId="10" xfId="1884" applyFont="1" applyFill="1" applyBorder="1" applyAlignment="1"/>
    <xf numFmtId="49" fontId="30" fillId="0" borderId="0" xfId="1884" applyNumberFormat="1" applyFont="1" applyFill="1" applyAlignment="1">
      <alignment horizontal="center" vertical="center"/>
    </xf>
    <xf numFmtId="0" fontId="30" fillId="0" borderId="0" xfId="1884" applyFont="1" applyFill="1" applyAlignment="1">
      <alignment horizontal="left" indent="2"/>
    </xf>
    <xf numFmtId="0" fontId="31" fillId="0" borderId="10" xfId="1884" applyFont="1" applyFill="1" applyBorder="1" applyAlignment="1"/>
    <xf numFmtId="171" fontId="31" fillId="0" borderId="0" xfId="1884" applyNumberFormat="1" applyFont="1" applyFill="1" applyBorder="1" applyAlignment="1"/>
    <xf numFmtId="0" fontId="21" fillId="34" borderId="0" xfId="6443" applyFont="1" applyFill="1" applyAlignment="1">
      <alignment vertical="center"/>
    </xf>
    <xf numFmtId="0" fontId="43" fillId="46" borderId="10" xfId="4" applyFont="1" applyFill="1" applyBorder="1"/>
    <xf numFmtId="0" fontId="20" fillId="46" borderId="0" xfId="4" applyFont="1" applyFill="1"/>
    <xf numFmtId="0" fontId="325" fillId="0" borderId="0" xfId="3" applyFont="1" applyAlignment="1">
      <alignment horizontal="center" vertical="center"/>
    </xf>
    <xf numFmtId="49" fontId="325" fillId="0" borderId="0" xfId="3" quotePrefix="1" applyNumberFormat="1" applyFont="1" applyAlignment="1">
      <alignment horizontal="center" vertical="center"/>
    </xf>
    <xf numFmtId="0" fontId="21" fillId="0" borderId="0" xfId="9" applyFont="1" applyAlignment="1">
      <alignment vertical="center"/>
    </xf>
    <xf numFmtId="0" fontId="326" fillId="34" borderId="0" xfId="3" applyFont="1" applyFill="1" applyAlignment="1">
      <alignment vertical="center"/>
    </xf>
    <xf numFmtId="0" fontId="321" fillId="0" borderId="0" xfId="6657" applyFont="1" applyAlignment="1">
      <alignment vertical="center"/>
    </xf>
    <xf numFmtId="0" fontId="30" fillId="0" borderId="0" xfId="9" applyFont="1" applyAlignment="1">
      <alignment horizontal="left" vertical="center" indent="2"/>
    </xf>
    <xf numFmtId="0" fontId="43" fillId="0" borderId="10" xfId="9" applyFont="1" applyBorder="1" applyAlignment="1">
      <alignment vertical="center"/>
    </xf>
    <xf numFmtId="0" fontId="327" fillId="34" borderId="0" xfId="3" applyFont="1" applyFill="1" applyAlignment="1">
      <alignment vertical="center"/>
    </xf>
    <xf numFmtId="171" fontId="31" fillId="0" borderId="0" xfId="3746" applyNumberFormat="1" applyFont="1" applyFill="1" applyAlignment="1">
      <alignment vertical="center"/>
    </xf>
    <xf numFmtId="4" fontId="31" fillId="0" borderId="0" xfId="3746" applyNumberFormat="1" applyFont="1" applyFill="1" applyAlignment="1">
      <alignment vertical="center"/>
    </xf>
    <xf numFmtId="0" fontId="21" fillId="0" borderId="0" xfId="9" applyFont="1"/>
    <xf numFmtId="0" fontId="30" fillId="0" borderId="0" xfId="9" applyFont="1" applyAlignment="1">
      <alignment horizontal="left" indent="2"/>
    </xf>
    <xf numFmtId="0" fontId="31" fillId="0" borderId="10" xfId="0" applyFont="1" applyBorder="1"/>
    <xf numFmtId="0" fontId="326" fillId="34" borderId="0" xfId="3" applyFont="1" applyFill="1"/>
    <xf numFmtId="4" fontId="321" fillId="0" borderId="0" xfId="6657" applyNumberFormat="1" applyFont="1" applyAlignment="1">
      <alignment vertical="center"/>
    </xf>
    <xf numFmtId="10" fontId="327" fillId="0" borderId="0" xfId="8287" applyNumberFormat="1" applyFont="1" applyFill="1" applyAlignment="1">
      <alignment vertical="center"/>
    </xf>
    <xf numFmtId="0" fontId="20" fillId="46" borderId="10" xfId="4" applyFont="1" applyFill="1" applyBorder="1"/>
    <xf numFmtId="0" fontId="21" fillId="0" borderId="0" xfId="1884" applyFont="1" applyFill="1" applyAlignment="1"/>
    <xf numFmtId="3" fontId="39" fillId="41" borderId="32" xfId="4" applyNumberFormat="1" applyFont="1" applyFill="1" applyBorder="1"/>
    <xf numFmtId="3" fontId="39" fillId="0" borderId="29" xfId="0" applyNumberFormat="1" applyFont="1" applyBorder="1"/>
    <xf numFmtId="173" fontId="48" fillId="41" borderId="16" xfId="3" applyNumberFormat="1" applyFont="1" applyFill="1" applyBorder="1"/>
    <xf numFmtId="4" fontId="48" fillId="0" borderId="19" xfId="14626" applyNumberFormat="1" applyFont="1" applyFill="1" applyBorder="1"/>
    <xf numFmtId="0" fontId="308" fillId="0" borderId="22" xfId="3" applyFont="1" applyBorder="1"/>
    <xf numFmtId="3" fontId="38" fillId="45" borderId="17" xfId="3" applyNumberFormat="1" applyFont="1" applyFill="1" applyBorder="1" applyAlignment="1">
      <alignment horizontal="center" vertical="center" wrapText="1"/>
    </xf>
    <xf numFmtId="0" fontId="43" fillId="0" borderId="24" xfId="13" applyFont="1" applyBorder="1" applyAlignment="1">
      <alignment horizontal="center"/>
    </xf>
    <xf numFmtId="3" fontId="43" fillId="0" borderId="24" xfId="13" applyNumberFormat="1" applyFont="1" applyBorder="1" applyAlignment="1">
      <alignment horizontal="center"/>
    </xf>
    <xf numFmtId="3" fontId="39" fillId="40" borderId="27" xfId="14627" applyNumberFormat="1" applyFont="1" applyFill="1" applyBorder="1" applyAlignment="1">
      <alignment horizontal="center"/>
    </xf>
    <xf numFmtId="3" fontId="39" fillId="51" borderId="28" xfId="14627" applyNumberFormat="1" applyFont="1" applyFill="1" applyBorder="1" applyAlignment="1">
      <alignment horizontal="center"/>
    </xf>
    <xf numFmtId="3" fontId="39" fillId="47" borderId="28" xfId="14627" applyNumberFormat="1" applyFont="1" applyFill="1" applyBorder="1" applyAlignment="1">
      <alignment horizontal="center"/>
    </xf>
    <xf numFmtId="3" fontId="39" fillId="47" borderId="29" xfId="14627" applyNumberFormat="1" applyFont="1" applyFill="1" applyBorder="1" applyAlignment="1">
      <alignment horizontal="center"/>
    </xf>
    <xf numFmtId="3" fontId="39" fillId="47" borderId="21" xfId="14627" applyNumberFormat="1" applyFont="1" applyFill="1" applyBorder="1" applyAlignment="1">
      <alignment horizontal="center"/>
    </xf>
    <xf numFmtId="3" fontId="39" fillId="51" borderId="30" xfId="14627" applyNumberFormat="1" applyFont="1" applyFill="1" applyBorder="1" applyAlignment="1">
      <alignment horizontal="center"/>
    </xf>
    <xf numFmtId="3" fontId="39" fillId="40" borderId="31" xfId="14627" applyNumberFormat="1" applyFont="1" applyFill="1" applyBorder="1" applyAlignment="1">
      <alignment horizontal="center"/>
    </xf>
    <xf numFmtId="3" fontId="39" fillId="47" borderId="31" xfId="14627" applyNumberFormat="1" applyFont="1" applyFill="1" applyBorder="1" applyAlignment="1">
      <alignment horizontal="center"/>
    </xf>
    <xf numFmtId="3" fontId="39" fillId="47" borderId="32" xfId="14627" applyNumberFormat="1" applyFont="1" applyFill="1" applyBorder="1" applyAlignment="1">
      <alignment horizontal="center"/>
    </xf>
    <xf numFmtId="3" fontId="39" fillId="47" borderId="22" xfId="14627" applyNumberFormat="1" applyFont="1" applyFill="1" applyBorder="1" applyAlignment="1">
      <alignment horizontal="center"/>
    </xf>
    <xf numFmtId="3" fontId="39" fillId="0" borderId="14" xfId="14627" applyNumberFormat="1" applyFont="1" applyBorder="1" applyAlignment="1">
      <alignment horizontal="center"/>
    </xf>
    <xf numFmtId="3" fontId="39" fillId="0" borderId="15" xfId="14627" applyNumberFormat="1" applyFont="1" applyBorder="1" applyAlignment="1">
      <alignment horizontal="center"/>
    </xf>
    <xf numFmtId="3" fontId="39" fillId="0" borderId="16" xfId="14627" applyNumberFormat="1" applyFont="1" applyBorder="1" applyAlignment="1">
      <alignment horizontal="center"/>
    </xf>
    <xf numFmtId="3" fontId="39" fillId="47" borderId="16" xfId="14627" applyNumberFormat="1" applyFont="1" applyFill="1" applyBorder="1" applyAlignment="1">
      <alignment horizontal="center"/>
    </xf>
    <xf numFmtId="3" fontId="39" fillId="47" borderId="17" xfId="14627" applyNumberFormat="1" applyFont="1" applyFill="1" applyBorder="1" applyAlignment="1">
      <alignment horizontal="center"/>
    </xf>
    <xf numFmtId="3" fontId="39" fillId="47" borderId="14" xfId="14627" applyNumberFormat="1" applyFont="1" applyFill="1" applyBorder="1" applyAlignment="1">
      <alignment horizontal="center"/>
    </xf>
    <xf numFmtId="3" fontId="39" fillId="51" borderId="27" xfId="14627" applyNumberFormat="1" applyFont="1" applyFill="1" applyBorder="1" applyAlignment="1">
      <alignment horizontal="center"/>
    </xf>
    <xf numFmtId="3" fontId="39" fillId="51" borderId="31" xfId="14627" applyNumberFormat="1" applyFont="1" applyFill="1" applyBorder="1" applyAlignment="1">
      <alignment horizontal="center"/>
    </xf>
    <xf numFmtId="3" fontId="39" fillId="0" borderId="31" xfId="14627" applyNumberFormat="1" applyFont="1" applyBorder="1" applyAlignment="1">
      <alignment horizontal="center"/>
    </xf>
    <xf numFmtId="3" fontId="39" fillId="0" borderId="22" xfId="14627" applyNumberFormat="1" applyFont="1" applyBorder="1" applyAlignment="1">
      <alignment horizontal="center"/>
    </xf>
    <xf numFmtId="3" fontId="39" fillId="0" borderId="32" xfId="14627" applyNumberFormat="1" applyFont="1" applyBorder="1" applyAlignment="1">
      <alignment horizontal="center"/>
    </xf>
    <xf numFmtId="3" fontId="39" fillId="140" borderId="22" xfId="14627" applyNumberFormat="1" applyFont="1" applyFill="1" applyBorder="1" applyAlignment="1">
      <alignment horizontal="center"/>
    </xf>
    <xf numFmtId="3" fontId="39" fillId="0" borderId="23" xfId="14627" applyNumberFormat="1" applyFont="1" applyBorder="1" applyAlignment="1">
      <alignment horizontal="center"/>
    </xf>
    <xf numFmtId="3" fontId="39" fillId="51" borderId="33" xfId="14627" applyNumberFormat="1" applyFont="1" applyFill="1" applyBorder="1" applyAlignment="1">
      <alignment horizontal="center"/>
    </xf>
    <xf numFmtId="3" fontId="39" fillId="51" borderId="34" xfId="14627" applyNumberFormat="1" applyFont="1" applyFill="1" applyBorder="1" applyAlignment="1">
      <alignment horizontal="center"/>
    </xf>
    <xf numFmtId="3" fontId="39" fillId="51" borderId="35" xfId="14627" applyNumberFormat="1" applyFont="1" applyFill="1" applyBorder="1" applyAlignment="1">
      <alignment horizontal="center"/>
    </xf>
    <xf numFmtId="3" fontId="39" fillId="140" borderId="23" xfId="14627" applyNumberFormat="1" applyFont="1" applyFill="1" applyBorder="1" applyAlignment="1">
      <alignment horizontal="center"/>
    </xf>
    <xf numFmtId="3" fontId="38" fillId="0" borderId="14" xfId="14627" applyNumberFormat="1" applyFont="1" applyBorder="1" applyAlignment="1">
      <alignment horizontal="center"/>
    </xf>
    <xf numFmtId="3" fontId="38" fillId="0" borderId="18" xfId="14627" applyNumberFormat="1" applyFont="1" applyBorder="1" applyAlignment="1">
      <alignment horizontal="center"/>
    </xf>
    <xf numFmtId="3" fontId="38" fillId="0" borderId="16" xfId="14627" applyNumberFormat="1" applyFont="1" applyBorder="1" applyAlignment="1">
      <alignment horizontal="center"/>
    </xf>
    <xf numFmtId="3" fontId="38" fillId="0" borderId="100" xfId="14627" applyNumberFormat="1" applyFont="1" applyBorder="1" applyAlignment="1">
      <alignment horizontal="center"/>
    </xf>
    <xf numFmtId="0" fontId="317" fillId="0" borderId="12" xfId="14627" applyFont="1" applyBorder="1" applyAlignment="1">
      <alignment horizontal="center"/>
    </xf>
    <xf numFmtId="3" fontId="39" fillId="0" borderId="12" xfId="14627" applyNumberFormat="1" applyFont="1" applyBorder="1" applyAlignment="1">
      <alignment horizontal="center"/>
    </xf>
    <xf numFmtId="3" fontId="39" fillId="0" borderId="27" xfId="14627" applyNumberFormat="1" applyFont="1" applyBorder="1" applyAlignment="1">
      <alignment horizontal="center"/>
    </xf>
    <xf numFmtId="3" fontId="39" fillId="0" borderId="28" xfId="14627" applyNumberFormat="1" applyFont="1" applyBorder="1" applyAlignment="1">
      <alignment horizontal="center"/>
    </xf>
    <xf numFmtId="3" fontId="39" fillId="0" borderId="29" xfId="14627" applyNumberFormat="1" applyFont="1" applyBorder="1" applyAlignment="1">
      <alignment horizontal="center"/>
    </xf>
    <xf numFmtId="3" fontId="39" fillId="0" borderId="21" xfId="14627" applyNumberFormat="1" applyFont="1" applyBorder="1" applyAlignment="1">
      <alignment horizontal="center"/>
    </xf>
    <xf numFmtId="3" fontId="39" fillId="0" borderId="30" xfId="14627" applyNumberFormat="1" applyFont="1" applyBorder="1" applyAlignment="1">
      <alignment horizontal="center"/>
    </xf>
    <xf numFmtId="3" fontId="39" fillId="0" borderId="34" xfId="14627" applyNumberFormat="1" applyFont="1" applyBorder="1" applyAlignment="1">
      <alignment horizontal="center"/>
    </xf>
    <xf numFmtId="3" fontId="39" fillId="0" borderId="35" xfId="14627" applyNumberFormat="1" applyFont="1" applyBorder="1" applyAlignment="1">
      <alignment horizontal="center"/>
    </xf>
    <xf numFmtId="3" fontId="39" fillId="0" borderId="18" xfId="14627" applyNumberFormat="1" applyFont="1" applyBorder="1" applyAlignment="1">
      <alignment horizontal="center"/>
    </xf>
    <xf numFmtId="3" fontId="39" fillId="0" borderId="100" xfId="14627" applyNumberFormat="1" applyFont="1" applyBorder="1" applyAlignment="1">
      <alignment horizontal="center"/>
    </xf>
    <xf numFmtId="3" fontId="38" fillId="47" borderId="18" xfId="14627" applyNumberFormat="1" applyFont="1" applyFill="1" applyBorder="1" applyAlignment="1">
      <alignment horizontal="center"/>
    </xf>
    <xf numFmtId="3" fontId="38" fillId="47" borderId="16" xfId="14627" applyNumberFormat="1" applyFont="1" applyFill="1" applyBorder="1" applyAlignment="1">
      <alignment horizontal="center"/>
    </xf>
    <xf numFmtId="3" fontId="39" fillId="47" borderId="25" xfId="14627" applyNumberFormat="1" applyFont="1" applyFill="1" applyBorder="1" applyAlignment="1">
      <alignment horizontal="center"/>
    </xf>
    <xf numFmtId="3" fontId="39" fillId="47" borderId="11" xfId="14627" applyNumberFormat="1" applyFont="1" applyFill="1" applyBorder="1" applyAlignment="1">
      <alignment horizontal="center"/>
    </xf>
    <xf numFmtId="3" fontId="38" fillId="47" borderId="14" xfId="14627" applyNumberFormat="1" applyFont="1" applyFill="1" applyBorder="1" applyAlignment="1">
      <alignment horizontal="center"/>
    </xf>
    <xf numFmtId="0" fontId="317" fillId="0" borderId="0" xfId="14627" applyFont="1" applyAlignment="1">
      <alignment horizontal="center"/>
    </xf>
    <xf numFmtId="3" fontId="39" fillId="0" borderId="0" xfId="14627" applyNumberFormat="1" applyFont="1" applyAlignment="1">
      <alignment horizontal="center"/>
    </xf>
    <xf numFmtId="3" fontId="317" fillId="0" borderId="0" xfId="14627" applyNumberFormat="1" applyFont="1" applyAlignment="1">
      <alignment horizontal="center"/>
    </xf>
    <xf numFmtId="3" fontId="39" fillId="47" borderId="27" xfId="14627" applyNumberFormat="1" applyFont="1" applyFill="1" applyBorder="1" applyAlignment="1">
      <alignment horizontal="center"/>
    </xf>
    <xf numFmtId="3" fontId="39" fillId="47" borderId="30" xfId="14627" applyNumberFormat="1" applyFont="1" applyFill="1" applyBorder="1" applyAlignment="1">
      <alignment horizontal="center"/>
    </xf>
    <xf numFmtId="0" fontId="43" fillId="0" borderId="0" xfId="13" applyFont="1" applyAlignment="1">
      <alignment horizontal="center"/>
    </xf>
    <xf numFmtId="0" fontId="37" fillId="0" borderId="0" xfId="13" applyAlignment="1">
      <alignment horizontal="center"/>
    </xf>
    <xf numFmtId="3" fontId="43" fillId="0" borderId="0" xfId="13" applyNumberFormat="1" applyFont="1" applyAlignment="1">
      <alignment horizontal="center"/>
    </xf>
    <xf numFmtId="3" fontId="39" fillId="47" borderId="33" xfId="14627" applyNumberFormat="1" applyFont="1" applyFill="1" applyBorder="1" applyAlignment="1">
      <alignment horizontal="center"/>
    </xf>
    <xf numFmtId="3" fontId="39" fillId="47" borderId="34" xfId="14627" applyNumberFormat="1" applyFont="1" applyFill="1" applyBorder="1" applyAlignment="1">
      <alignment horizontal="center"/>
    </xf>
    <xf numFmtId="3" fontId="39" fillId="47" borderId="23" xfId="14627" applyNumberFormat="1" applyFont="1" applyFill="1" applyBorder="1" applyAlignment="1">
      <alignment horizontal="center"/>
    </xf>
    <xf numFmtId="3" fontId="38" fillId="47" borderId="100" xfId="14627" applyNumberFormat="1" applyFont="1" applyFill="1" applyBorder="1" applyAlignment="1">
      <alignment horizontal="center"/>
    </xf>
    <xf numFmtId="0" fontId="43" fillId="0" borderId="40" xfId="13" applyFont="1" applyBorder="1" applyAlignment="1">
      <alignment horizontal="center"/>
    </xf>
    <xf numFmtId="0" fontId="37" fillId="0" borderId="40" xfId="13" applyBorder="1" applyAlignment="1">
      <alignment horizontal="center"/>
    </xf>
    <xf numFmtId="3" fontId="43" fillId="0" borderId="40" xfId="13" applyNumberFormat="1" applyFont="1" applyBorder="1" applyAlignment="1">
      <alignment horizontal="center"/>
    </xf>
    <xf numFmtId="3" fontId="320" fillId="0" borderId="31" xfId="14627" applyNumberFormat="1" applyFont="1" applyBorder="1" applyAlignment="1">
      <alignment horizontal="center"/>
    </xf>
    <xf numFmtId="3" fontId="320" fillId="0" borderId="32" xfId="14627" applyNumberFormat="1" applyFont="1" applyBorder="1" applyAlignment="1">
      <alignment horizontal="center"/>
    </xf>
    <xf numFmtId="3" fontId="320" fillId="0" borderId="34" xfId="14627" applyNumberFormat="1" applyFont="1" applyBorder="1" applyAlignment="1">
      <alignment horizontal="center"/>
    </xf>
    <xf numFmtId="3" fontId="320" fillId="0" borderId="35" xfId="14627" applyNumberFormat="1" applyFont="1" applyBorder="1" applyAlignment="1">
      <alignment horizontal="center"/>
    </xf>
    <xf numFmtId="3" fontId="320" fillId="47" borderId="29" xfId="14627" applyNumberFormat="1" applyFont="1" applyFill="1" applyBorder="1" applyAlignment="1">
      <alignment horizontal="center"/>
    </xf>
    <xf numFmtId="3" fontId="39" fillId="47" borderId="18" xfId="14627" applyNumberFormat="1" applyFont="1" applyFill="1" applyBorder="1" applyAlignment="1">
      <alignment horizontal="center"/>
    </xf>
    <xf numFmtId="3" fontId="39" fillId="47" borderId="100" xfId="14627" applyNumberFormat="1" applyFont="1" applyFill="1" applyBorder="1" applyAlignment="1">
      <alignment horizontal="center"/>
    </xf>
    <xf numFmtId="173" fontId="39" fillId="47" borderId="29" xfId="14627" applyNumberFormat="1" applyFont="1" applyFill="1" applyBorder="1" applyAlignment="1">
      <alignment horizontal="center"/>
    </xf>
    <xf numFmtId="3" fontId="319" fillId="47" borderId="14" xfId="14627" applyNumberFormat="1" applyFont="1" applyFill="1" applyBorder="1" applyAlignment="1">
      <alignment horizontal="center"/>
    </xf>
    <xf numFmtId="173" fontId="39" fillId="47" borderId="32" xfId="14627" applyNumberFormat="1" applyFont="1" applyFill="1" applyBorder="1" applyAlignment="1">
      <alignment horizontal="center"/>
    </xf>
    <xf numFmtId="173" fontId="39" fillId="47" borderId="35" xfId="14627" applyNumberFormat="1" applyFont="1" applyFill="1" applyBorder="1" applyAlignment="1">
      <alignment horizontal="center"/>
    </xf>
    <xf numFmtId="3" fontId="319" fillId="47" borderId="29" xfId="14627" applyNumberFormat="1" applyFont="1" applyFill="1" applyBorder="1" applyAlignment="1">
      <alignment horizontal="center"/>
    </xf>
    <xf numFmtId="3" fontId="319" fillId="47" borderId="32" xfId="14627" applyNumberFormat="1" applyFont="1" applyFill="1" applyBorder="1" applyAlignment="1">
      <alignment horizontal="center"/>
    </xf>
    <xf numFmtId="3" fontId="39" fillId="47" borderId="10" xfId="14627" applyNumberFormat="1" applyFont="1" applyFill="1" applyBorder="1" applyAlignment="1">
      <alignment horizontal="center"/>
    </xf>
    <xf numFmtId="173" fontId="39" fillId="51" borderId="35" xfId="14627" applyNumberFormat="1" applyFont="1" applyFill="1" applyBorder="1" applyAlignment="1">
      <alignment horizontal="center"/>
    </xf>
    <xf numFmtId="3" fontId="39" fillId="47" borderId="22" xfId="4" applyNumberFormat="1" applyFont="1" applyFill="1" applyBorder="1" applyAlignment="1">
      <alignment horizontal="center"/>
    </xf>
    <xf numFmtId="3" fontId="39" fillId="47" borderId="23" xfId="4" applyNumberFormat="1" applyFont="1" applyFill="1" applyBorder="1" applyAlignment="1">
      <alignment horizontal="center"/>
    </xf>
    <xf numFmtId="173" fontId="317" fillId="0" borderId="0" xfId="14627" applyNumberFormat="1" applyFont="1" applyAlignment="1">
      <alignment horizontal="center"/>
    </xf>
    <xf numFmtId="3" fontId="39" fillId="0" borderId="22" xfId="4" quotePrefix="1" applyNumberFormat="1" applyFont="1" applyBorder="1" applyAlignment="1">
      <alignment horizontal="center"/>
    </xf>
    <xf numFmtId="3" fontId="39" fillId="0" borderId="23" xfId="4" quotePrefix="1" applyNumberFormat="1" applyFont="1" applyBorder="1" applyAlignment="1">
      <alignment horizontal="center"/>
    </xf>
    <xf numFmtId="173" fontId="319" fillId="47" borderId="32" xfId="14627" applyNumberFormat="1" applyFont="1" applyFill="1" applyBorder="1" applyAlignment="1">
      <alignment horizontal="center"/>
    </xf>
    <xf numFmtId="3" fontId="319" fillId="51" borderId="34" xfId="14627" applyNumberFormat="1" applyFont="1" applyFill="1" applyBorder="1" applyAlignment="1">
      <alignment horizontal="center"/>
    </xf>
    <xf numFmtId="3" fontId="39" fillId="47" borderId="35" xfId="14627" applyNumberFormat="1" applyFont="1" applyFill="1" applyBorder="1" applyAlignment="1">
      <alignment horizontal="center"/>
    </xf>
    <xf numFmtId="3" fontId="38" fillId="0" borderId="15" xfId="14627" applyNumberFormat="1" applyFont="1" applyBorder="1" applyAlignment="1">
      <alignment horizontal="center"/>
    </xf>
    <xf numFmtId="3" fontId="38" fillId="0" borderId="17" xfId="14627" applyNumberFormat="1" applyFont="1" applyBorder="1" applyAlignment="1">
      <alignment horizontal="center"/>
    </xf>
    <xf numFmtId="0" fontId="328" fillId="0" borderId="0" xfId="0" applyFont="1"/>
    <xf numFmtId="0" fontId="329" fillId="0" borderId="0" xfId="1751" applyFont="1" applyFill="1" applyBorder="1" applyAlignment="1" applyProtection="1">
      <alignment vertical="center"/>
      <protection locked="0"/>
    </xf>
    <xf numFmtId="0" fontId="330" fillId="0" borderId="0" xfId="1961" applyFont="1" applyFill="1" applyBorder="1" applyAlignment="1" applyProtection="1">
      <protection locked="0"/>
    </xf>
    <xf numFmtId="0" fontId="0" fillId="0" borderId="108" xfId="0" applyBorder="1"/>
    <xf numFmtId="0" fontId="0" fillId="0" borderId="101" xfId="0" applyBorder="1"/>
    <xf numFmtId="0" fontId="0" fillId="0" borderId="102" xfId="0" applyBorder="1"/>
    <xf numFmtId="0" fontId="0" fillId="0" borderId="103" xfId="0" applyBorder="1"/>
    <xf numFmtId="0" fontId="16" fillId="0" borderId="0" xfId="0" applyFont="1"/>
    <xf numFmtId="3" fontId="0" fillId="0" borderId="0" xfId="0" applyNumberFormat="1"/>
    <xf numFmtId="0" fontId="0" fillId="0" borderId="104" xfId="0" applyBorder="1"/>
    <xf numFmtId="0" fontId="16" fillId="52" borderId="115" xfId="0" applyFont="1" applyFill="1" applyBorder="1" applyAlignment="1">
      <alignment horizontal="center" vertical="center" wrapText="1"/>
    </xf>
    <xf numFmtId="0" fontId="16" fillId="52" borderId="116" xfId="0" applyFont="1" applyFill="1" applyBorder="1" applyAlignment="1">
      <alignment horizontal="center" vertical="center"/>
    </xf>
    <xf numFmtId="0" fontId="16" fillId="52" borderId="117" xfId="0" applyFont="1" applyFill="1" applyBorder="1" applyAlignment="1">
      <alignment horizontal="centerContinuous" vertical="center"/>
    </xf>
    <xf numFmtId="0" fontId="47" fillId="0" borderId="118" xfId="0" applyFont="1" applyBorder="1" applyAlignment="1">
      <alignment horizontal="center" vertical="center"/>
    </xf>
    <xf numFmtId="0" fontId="16" fillId="52" borderId="119" xfId="0" applyFont="1" applyFill="1" applyBorder="1" applyAlignment="1">
      <alignment horizontal="center" vertical="center"/>
    </xf>
    <xf numFmtId="3" fontId="16" fillId="52" borderId="118" xfId="0" applyNumberFormat="1" applyFont="1" applyFill="1" applyBorder="1" applyAlignment="1">
      <alignment horizontal="center" vertical="center"/>
    </xf>
    <xf numFmtId="0" fontId="16" fillId="52" borderId="120" xfId="0" applyFont="1" applyFill="1" applyBorder="1" applyAlignment="1">
      <alignment horizontal="center" vertical="center" wrapText="1"/>
    </xf>
    <xf numFmtId="0" fontId="0" fillId="52" borderId="115" xfId="0" applyFill="1" applyBorder="1" applyAlignment="1">
      <alignment horizontal="left" vertical="center"/>
    </xf>
    <xf numFmtId="3" fontId="307" fillId="0" borderId="105" xfId="0" applyNumberFormat="1" applyFont="1" applyBorder="1" applyAlignment="1">
      <alignment horizontal="center" vertical="center"/>
    </xf>
    <xf numFmtId="172" fontId="307" fillId="0" borderId="121" xfId="0" applyNumberFormat="1" applyFont="1" applyBorder="1" applyAlignment="1">
      <alignment horizontal="center" vertical="center"/>
    </xf>
    <xf numFmtId="0" fontId="16" fillId="52" borderId="115" xfId="0" applyFont="1" applyFill="1" applyBorder="1" applyAlignment="1">
      <alignment horizontal="left" vertical="center" wrapText="1"/>
    </xf>
    <xf numFmtId="0" fontId="0" fillId="52" borderId="116" xfId="0" applyFill="1" applyBorder="1" applyAlignment="1">
      <alignment horizontal="left" vertical="center"/>
    </xf>
    <xf numFmtId="0" fontId="213" fillId="141" borderId="122" xfId="0" applyFont="1" applyFill="1" applyBorder="1" applyAlignment="1">
      <alignment horizontal="right" vertical="center" wrapText="1"/>
    </xf>
    <xf numFmtId="0" fontId="332" fillId="0" borderId="118" xfId="0" applyFont="1" applyBorder="1" applyAlignment="1">
      <alignment horizontal="center" vertical="center"/>
    </xf>
    <xf numFmtId="0" fontId="16" fillId="52" borderId="115" xfId="0" applyFont="1" applyFill="1" applyBorder="1" applyAlignment="1">
      <alignment horizontal="left" vertical="center"/>
    </xf>
    <xf numFmtId="4" fontId="307" fillId="0" borderId="105" xfId="0" applyNumberFormat="1" applyFont="1" applyBorder="1" applyAlignment="1">
      <alignment horizontal="center" vertical="center"/>
    </xf>
    <xf numFmtId="4" fontId="307" fillId="0" borderId="105" xfId="0" applyNumberFormat="1" applyFont="1" applyBorder="1" applyAlignment="1">
      <alignment horizontal="right" vertical="center"/>
    </xf>
    <xf numFmtId="0" fontId="333" fillId="0" borderId="117" xfId="0" applyFont="1" applyBorder="1" applyAlignment="1">
      <alignment wrapText="1"/>
    </xf>
    <xf numFmtId="0" fontId="37" fillId="0" borderId="0" xfId="0" applyFont="1" applyAlignment="1">
      <alignment horizontal="right" wrapText="1"/>
    </xf>
    <xf numFmtId="0" fontId="0" fillId="0" borderId="117" xfId="0" applyBorder="1"/>
    <xf numFmtId="0" fontId="334" fillId="52" borderId="123" xfId="0" applyFont="1" applyFill="1" applyBorder="1" applyAlignment="1">
      <alignment horizontal="left" vertical="center"/>
    </xf>
    <xf numFmtId="175" fontId="335" fillId="40" borderId="115" xfId="0" applyNumberFormat="1" applyFont="1" applyFill="1" applyBorder="1" applyAlignment="1">
      <alignment horizontal="center" vertical="center"/>
    </xf>
    <xf numFmtId="0" fontId="0" fillId="0" borderId="118" xfId="0" applyBorder="1"/>
    <xf numFmtId="0" fontId="0" fillId="52" borderId="123" xfId="0" applyFill="1" applyBorder="1" applyAlignment="1">
      <alignment horizontal="left" vertical="center"/>
    </xf>
    <xf numFmtId="0" fontId="16" fillId="52" borderId="26" xfId="0" applyFont="1" applyFill="1" applyBorder="1" applyAlignment="1">
      <alignment horizontal="center" vertical="center" wrapText="1"/>
    </xf>
    <xf numFmtId="0" fontId="16" fillId="52" borderId="124" xfId="0" applyFont="1" applyFill="1" applyBorder="1" applyAlignment="1">
      <alignment horizontal="center" vertical="center"/>
    </xf>
    <xf numFmtId="0" fontId="16" fillId="52" borderId="125" xfId="0" applyFont="1" applyFill="1" applyBorder="1" applyAlignment="1">
      <alignment horizontal="center" vertical="center" wrapText="1"/>
    </xf>
    <xf numFmtId="3" fontId="16" fillId="52" borderId="126" xfId="0" applyNumberFormat="1" applyFont="1" applyFill="1" applyBorder="1" applyAlignment="1">
      <alignment horizontal="center" vertical="center"/>
    </xf>
    <xf numFmtId="0" fontId="16" fillId="52" borderId="123" xfId="0" applyFont="1" applyFill="1" applyBorder="1" applyAlignment="1">
      <alignment horizontal="center" vertical="center" wrapText="1"/>
    </xf>
    <xf numFmtId="0" fontId="16" fillId="52" borderId="116" xfId="0" applyFont="1" applyFill="1" applyBorder="1" applyAlignment="1">
      <alignment horizontal="center" vertical="center" wrapText="1"/>
    </xf>
    <xf numFmtId="0" fontId="16" fillId="52" borderId="127" xfId="0" applyFont="1" applyFill="1" applyBorder="1" applyAlignment="1">
      <alignment horizontal="center" vertical="center" wrapText="1"/>
    </xf>
    <xf numFmtId="0" fontId="0" fillId="52" borderId="128" xfId="0" applyFill="1" applyBorder="1" applyAlignment="1">
      <alignment horizontal="left" vertical="center"/>
    </xf>
    <xf numFmtId="3" fontId="307" fillId="0" borderId="129" xfId="0" applyNumberFormat="1" applyFont="1" applyBorder="1" applyAlignment="1">
      <alignment horizontal="right" vertical="center"/>
    </xf>
    <xf numFmtId="0" fontId="16" fillId="52" borderId="128" xfId="0" applyFont="1" applyFill="1" applyBorder="1" applyAlignment="1">
      <alignment horizontal="left" vertical="center" wrapText="1"/>
    </xf>
    <xf numFmtId="0" fontId="0" fillId="52" borderId="130" xfId="0" applyFill="1" applyBorder="1" applyAlignment="1">
      <alignment horizontal="left" vertical="center"/>
    </xf>
    <xf numFmtId="0" fontId="0" fillId="52" borderId="131" xfId="0" applyFill="1" applyBorder="1" applyAlignment="1">
      <alignment horizontal="left" vertical="center"/>
    </xf>
    <xf numFmtId="3" fontId="322" fillId="0" borderId="132" xfId="0" applyNumberFormat="1" applyFont="1" applyBorder="1" applyAlignment="1">
      <alignment horizontal="center" vertical="center"/>
    </xf>
    <xf numFmtId="3" fontId="307" fillId="0" borderId="132" xfId="0" applyNumberFormat="1" applyFont="1" applyBorder="1" applyAlignment="1">
      <alignment horizontal="right" vertical="center"/>
    </xf>
    <xf numFmtId="3" fontId="307" fillId="0" borderId="133" xfId="0" applyNumberFormat="1" applyFont="1" applyBorder="1" applyAlignment="1">
      <alignment horizontal="right" vertical="center"/>
    </xf>
    <xf numFmtId="0" fontId="0" fillId="0" borderId="107" xfId="0" applyBorder="1"/>
    <xf numFmtId="0" fontId="0" fillId="0" borderId="50" xfId="0" applyBorder="1"/>
    <xf numFmtId="0" fontId="0" fillId="0" borderId="86" xfId="0" applyBorder="1"/>
    <xf numFmtId="173" fontId="308" fillId="41" borderId="16" xfId="3" applyNumberFormat="1" applyFont="1" applyFill="1" applyBorder="1" applyAlignment="1">
      <alignment horizontal="center"/>
    </xf>
    <xf numFmtId="260" fontId="308" fillId="50" borderId="28" xfId="14626" applyNumberFormat="1" applyFont="1" applyFill="1" applyBorder="1" applyAlignment="1">
      <alignment horizontal="center"/>
    </xf>
    <xf numFmtId="3" fontId="39" fillId="0" borderId="22" xfId="14627" quotePrefix="1" applyNumberFormat="1" applyFont="1" applyBorder="1" applyAlignment="1">
      <alignment horizontal="center"/>
    </xf>
    <xf numFmtId="0" fontId="43" fillId="43" borderId="10" xfId="6443" applyFont="1" applyFill="1" applyBorder="1" applyAlignment="1">
      <alignment vertical="center"/>
    </xf>
    <xf numFmtId="0" fontId="21" fillId="43" borderId="0" xfId="6443" applyFont="1" applyFill="1" applyAlignment="1">
      <alignment vertical="center"/>
    </xf>
    <xf numFmtId="0" fontId="39" fillId="0" borderId="0" xfId="13" applyFont="1"/>
    <xf numFmtId="10" fontId="39" fillId="0" borderId="29" xfId="10" applyNumberFormat="1" applyFont="1" applyFill="1" applyBorder="1" applyAlignment="1"/>
    <xf numFmtId="174" fontId="39" fillId="0" borderId="32" xfId="10" applyNumberFormat="1" applyFont="1" applyFill="1" applyBorder="1" applyAlignment="1"/>
    <xf numFmtId="172" fontId="39" fillId="0" borderId="32" xfId="10" applyNumberFormat="1" applyFont="1" applyBorder="1" applyAlignment="1"/>
    <xf numFmtId="173" fontId="38" fillId="0" borderId="32" xfId="4" applyNumberFormat="1" applyFont="1" applyBorder="1"/>
    <xf numFmtId="0" fontId="39" fillId="0" borderId="134" xfId="14627" applyFont="1" applyBorder="1" applyAlignment="1">
      <alignment horizontal="left" indent="1"/>
    </xf>
    <xf numFmtId="3" fontId="39" fillId="0" borderId="134" xfId="14627" applyNumberFormat="1" applyFont="1" applyBorder="1" applyAlignment="1">
      <alignment horizontal="center"/>
    </xf>
    <xf numFmtId="0" fontId="39" fillId="0" borderId="24" xfId="13" applyFont="1" applyBorder="1" applyAlignment="1">
      <alignment horizontal="left"/>
    </xf>
    <xf numFmtId="0" fontId="39" fillId="0" borderId="135" xfId="13" applyFont="1" applyBorder="1" applyAlignment="1">
      <alignment horizontal="left"/>
    </xf>
    <xf numFmtId="173" fontId="308" fillId="41" borderId="16" xfId="3" applyNumberFormat="1" applyFont="1" applyFill="1" applyBorder="1"/>
    <xf numFmtId="173" fontId="308" fillId="41" borderId="17" xfId="3" applyNumberFormat="1" applyFont="1" applyFill="1" applyBorder="1"/>
    <xf numFmtId="173" fontId="308" fillId="0" borderId="29" xfId="3" applyNumberFormat="1" applyFont="1" applyBorder="1"/>
    <xf numFmtId="173" fontId="308" fillId="0" borderId="32" xfId="3" applyNumberFormat="1" applyFont="1" applyBorder="1"/>
    <xf numFmtId="173" fontId="308" fillId="0" borderId="27" xfId="3" applyNumberFormat="1" applyFont="1" applyBorder="1"/>
    <xf numFmtId="173" fontId="308" fillId="0" borderId="30" xfId="3" applyNumberFormat="1" applyFont="1" applyBorder="1"/>
    <xf numFmtId="173" fontId="48" fillId="52" borderId="17" xfId="3" applyNumberFormat="1" applyFont="1" applyFill="1" applyBorder="1"/>
    <xf numFmtId="0" fontId="39" fillId="40" borderId="0" xfId="4" applyFont="1" applyFill="1"/>
    <xf numFmtId="0" fontId="39" fillId="40" borderId="0" xfId="3" applyFont="1" applyFill="1"/>
    <xf numFmtId="0" fontId="38" fillId="40" borderId="0" xfId="3" applyFont="1" applyFill="1" applyAlignment="1">
      <alignment vertical="center"/>
    </xf>
    <xf numFmtId="0" fontId="41" fillId="40" borderId="0" xfId="4" applyFont="1" applyFill="1" applyAlignment="1">
      <alignment vertical="top"/>
    </xf>
    <xf numFmtId="0" fontId="39" fillId="40" borderId="0" xfId="4" applyFont="1" applyFill="1" applyAlignment="1">
      <alignment vertical="top"/>
    </xf>
    <xf numFmtId="0" fontId="39" fillId="40" borderId="0" xfId="12" applyFont="1" applyFill="1" applyAlignment="1">
      <alignment vertical="top"/>
    </xf>
    <xf numFmtId="0" fontId="45" fillId="40" borderId="0" xfId="4" applyFont="1" applyFill="1"/>
    <xf numFmtId="172" fontId="39" fillId="40" borderId="0" xfId="11" applyNumberFormat="1" applyFont="1" applyFill="1" applyBorder="1" applyAlignment="1"/>
    <xf numFmtId="3" fontId="39" fillId="0" borderId="17" xfId="12" applyNumberFormat="1" applyFont="1" applyBorder="1"/>
    <xf numFmtId="3" fontId="39" fillId="41" borderId="28" xfId="12" applyNumberFormat="1" applyFont="1" applyFill="1" applyBorder="1"/>
    <xf numFmtId="173" fontId="39" fillId="41" borderId="34" xfId="4" applyNumberFormat="1" applyFont="1" applyFill="1" applyBorder="1"/>
    <xf numFmtId="10" fontId="39" fillId="41" borderId="29" xfId="10" applyNumberFormat="1" applyFont="1" applyFill="1" applyBorder="1" applyAlignment="1"/>
    <xf numFmtId="174" fontId="39" fillId="41" borderId="32" xfId="10" applyNumberFormat="1" applyFont="1" applyFill="1" applyBorder="1" applyAlignment="1"/>
    <xf numFmtId="4" fontId="38" fillId="0" borderId="32" xfId="4" applyNumberFormat="1" applyFont="1" applyBorder="1"/>
    <xf numFmtId="172" fontId="39" fillId="0" borderId="35" xfId="10" applyNumberFormat="1" applyFont="1" applyBorder="1" applyAlignment="1"/>
    <xf numFmtId="268" fontId="39" fillId="0" borderId="0" xfId="14626" applyNumberFormat="1" applyFont="1" applyFill="1" applyBorder="1" applyAlignment="1">
      <alignment vertical="center"/>
    </xf>
    <xf numFmtId="172" fontId="39" fillId="0" borderId="32" xfId="10" applyNumberFormat="1" applyFont="1" applyFill="1" applyBorder="1" applyAlignment="1"/>
    <xf numFmtId="172" fontId="39" fillId="0" borderId="35" xfId="10" applyNumberFormat="1" applyFont="1" applyFill="1" applyBorder="1" applyAlignment="1"/>
    <xf numFmtId="173" fontId="308" fillId="40" borderId="33" xfId="3" applyNumberFormat="1" applyFont="1" applyFill="1" applyBorder="1"/>
    <xf numFmtId="173" fontId="308" fillId="40" borderId="34" xfId="3" applyNumberFormat="1" applyFont="1" applyFill="1" applyBorder="1"/>
    <xf numFmtId="173" fontId="308" fillId="40" borderId="35" xfId="3" applyNumberFormat="1" applyFont="1" applyFill="1" applyBorder="1"/>
    <xf numFmtId="173" fontId="320" fillId="47" borderId="32" xfId="14627" applyNumberFormat="1" applyFont="1" applyFill="1" applyBorder="1"/>
    <xf numFmtId="0" fontId="317" fillId="0" borderId="40" xfId="14627" applyFont="1" applyBorder="1"/>
    <xf numFmtId="3" fontId="39" fillId="0" borderId="40" xfId="14627" applyNumberFormat="1" applyFont="1" applyBorder="1" applyAlignment="1">
      <alignment horizontal="center"/>
    </xf>
    <xf numFmtId="0" fontId="39" fillId="0" borderId="40" xfId="13" applyFont="1" applyBorder="1" applyAlignment="1">
      <alignment horizontal="left"/>
    </xf>
    <xf numFmtId="3" fontId="39" fillId="0" borderId="40" xfId="14627" applyNumberFormat="1" applyFont="1" applyBorder="1"/>
    <xf numFmtId="3" fontId="319" fillId="47" borderId="17" xfId="14627" applyNumberFormat="1" applyFont="1" applyFill="1" applyBorder="1" applyAlignment="1">
      <alignment horizontal="center"/>
    </xf>
    <xf numFmtId="3" fontId="39" fillId="0" borderId="17" xfId="14627" applyNumberFormat="1" applyFont="1" applyBorder="1" applyAlignment="1">
      <alignment horizontal="center"/>
    </xf>
    <xf numFmtId="3" fontId="39" fillId="47" borderId="134" xfId="14627" applyNumberFormat="1" applyFont="1" applyFill="1" applyBorder="1" applyAlignment="1">
      <alignment horizontal="center"/>
    </xf>
    <xf numFmtId="3" fontId="39" fillId="40" borderId="22" xfId="14627" applyNumberFormat="1" applyFont="1" applyFill="1" applyBorder="1" applyAlignment="1">
      <alignment horizontal="center"/>
    </xf>
    <xf numFmtId="3" fontId="39" fillId="40" borderId="22" xfId="14627" quotePrefix="1" applyNumberFormat="1" applyFont="1" applyFill="1" applyBorder="1" applyAlignment="1">
      <alignment horizontal="center"/>
    </xf>
    <xf numFmtId="3" fontId="39" fillId="40" borderId="23" xfId="14627" quotePrefix="1" applyNumberFormat="1" applyFont="1" applyFill="1" applyBorder="1" applyAlignment="1">
      <alignment horizontal="center"/>
    </xf>
    <xf numFmtId="3" fontId="38" fillId="40" borderId="14" xfId="14627" applyNumberFormat="1" applyFont="1" applyFill="1" applyBorder="1" applyAlignment="1">
      <alignment horizontal="center"/>
    </xf>
    <xf numFmtId="3" fontId="38" fillId="40" borderId="18" xfId="14627" applyNumberFormat="1" applyFont="1" applyFill="1" applyBorder="1" applyAlignment="1">
      <alignment horizontal="center"/>
    </xf>
    <xf numFmtId="3" fontId="38" fillId="40" borderId="16" xfId="14627" applyNumberFormat="1" applyFont="1" applyFill="1" applyBorder="1" applyAlignment="1">
      <alignment horizontal="center"/>
    </xf>
    <xf numFmtId="3" fontId="38" fillId="40" borderId="100" xfId="14627" applyNumberFormat="1" applyFont="1" applyFill="1" applyBorder="1" applyAlignment="1">
      <alignment horizontal="center"/>
    </xf>
    <xf numFmtId="3" fontId="39" fillId="40" borderId="30" xfId="14627" applyNumberFormat="1" applyFont="1" applyFill="1" applyBorder="1" applyAlignment="1">
      <alignment horizontal="center"/>
    </xf>
    <xf numFmtId="3" fontId="39" fillId="40" borderId="34" xfId="14627" applyNumberFormat="1" applyFont="1" applyFill="1" applyBorder="1" applyAlignment="1">
      <alignment horizontal="center"/>
    </xf>
    <xf numFmtId="3" fontId="320" fillId="40" borderId="31" xfId="14627" applyNumberFormat="1" applyFont="1" applyFill="1" applyBorder="1" applyAlignment="1">
      <alignment horizontal="center"/>
    </xf>
    <xf numFmtId="0" fontId="322" fillId="0" borderId="0" xfId="0" applyFont="1"/>
    <xf numFmtId="3" fontId="39" fillId="40" borderId="21" xfId="14627" applyNumberFormat="1" applyFont="1" applyFill="1" applyBorder="1" applyAlignment="1">
      <alignment horizontal="center"/>
    </xf>
    <xf numFmtId="3" fontId="39" fillId="40" borderId="28" xfId="14627" applyNumberFormat="1" applyFont="1" applyFill="1" applyBorder="1" applyAlignment="1">
      <alignment horizontal="center"/>
    </xf>
    <xf numFmtId="3" fontId="39" fillId="40" borderId="32" xfId="14627" applyNumberFormat="1" applyFont="1" applyFill="1" applyBorder="1" applyAlignment="1">
      <alignment horizontal="center"/>
    </xf>
    <xf numFmtId="3" fontId="39" fillId="40" borderId="14" xfId="14627" applyNumberFormat="1" applyFont="1" applyFill="1" applyBorder="1" applyAlignment="1">
      <alignment horizontal="center"/>
    </xf>
    <xf numFmtId="3" fontId="39" fillId="40" borderId="29" xfId="14627" applyNumberFormat="1" applyFont="1" applyFill="1" applyBorder="1" applyAlignment="1">
      <alignment horizontal="center"/>
    </xf>
    <xf numFmtId="3" fontId="39" fillId="40" borderId="15" xfId="14627" applyNumberFormat="1" applyFont="1" applyFill="1" applyBorder="1" applyAlignment="1">
      <alignment horizontal="center"/>
    </xf>
    <xf numFmtId="3" fontId="39" fillId="40" borderId="16" xfId="14627" applyNumberFormat="1" applyFont="1" applyFill="1" applyBorder="1" applyAlignment="1">
      <alignment horizontal="center"/>
    </xf>
    <xf numFmtId="3" fontId="39" fillId="40" borderId="17" xfId="14627" applyNumberFormat="1" applyFont="1" applyFill="1" applyBorder="1" applyAlignment="1">
      <alignment horizontal="center"/>
    </xf>
    <xf numFmtId="3" fontId="39" fillId="40" borderId="23" xfId="14627" applyNumberFormat="1" applyFont="1" applyFill="1" applyBorder="1" applyAlignment="1">
      <alignment horizontal="center"/>
    </xf>
    <xf numFmtId="3" fontId="320" fillId="40" borderId="34" xfId="14627" applyNumberFormat="1" applyFont="1" applyFill="1" applyBorder="1" applyAlignment="1">
      <alignment horizontal="center"/>
    </xf>
    <xf numFmtId="168" fontId="20" fillId="0" borderId="0" xfId="4" applyNumberFormat="1" applyFont="1" applyAlignment="1">
      <alignment horizontal="left"/>
    </xf>
    <xf numFmtId="0" fontId="20" fillId="34" borderId="0" xfId="3" applyFont="1" applyFill="1" applyAlignment="1">
      <alignment horizontal="left"/>
    </xf>
    <xf numFmtId="0" fontId="21" fillId="34" borderId="0" xfId="2" applyFont="1" applyFill="1" applyAlignment="1">
      <alignment horizontal="left"/>
    </xf>
    <xf numFmtId="169" fontId="31" fillId="0" borderId="0" xfId="4" applyNumberFormat="1" applyFont="1" applyAlignment="1">
      <alignment horizontal="left"/>
    </xf>
    <xf numFmtId="0" fontId="31" fillId="34" borderId="0" xfId="3" applyFont="1" applyFill="1" applyAlignment="1">
      <alignment horizontal="left"/>
    </xf>
    <xf numFmtId="171" fontId="31" fillId="0" borderId="0" xfId="1884" applyNumberFormat="1" applyFont="1" applyFill="1" applyBorder="1" applyAlignment="1">
      <alignment horizontal="left"/>
    </xf>
    <xf numFmtId="0" fontId="26" fillId="45" borderId="15" xfId="2" applyFont="1" applyFill="1" applyBorder="1" applyAlignment="1">
      <alignment horizontal="center" vertical="center" wrapText="1"/>
    </xf>
    <xf numFmtId="0" fontId="324" fillId="44" borderId="10" xfId="6657" applyFont="1" applyFill="1" applyBorder="1" applyAlignment="1">
      <alignment vertical="center"/>
    </xf>
    <xf numFmtId="0" fontId="337" fillId="34" borderId="0" xfId="9" applyFont="1" applyFill="1" applyAlignment="1">
      <alignment vertical="center"/>
    </xf>
    <xf numFmtId="0" fontId="337" fillId="34" borderId="0" xfId="3" applyFont="1" applyFill="1" applyAlignment="1">
      <alignment vertical="center"/>
    </xf>
    <xf numFmtId="0" fontId="39" fillId="0" borderId="10" xfId="1884" applyFont="1" applyFill="1" applyBorder="1" applyAlignment="1">
      <alignment vertical="center"/>
    </xf>
    <xf numFmtId="168" fontId="20" fillId="0" borderId="0" xfId="4" quotePrefix="1" applyNumberFormat="1" applyFont="1"/>
    <xf numFmtId="10" fontId="31" fillId="0" borderId="0" xfId="4" quotePrefix="1" applyNumberFormat="1" applyFont="1"/>
    <xf numFmtId="0" fontId="34" fillId="0" borderId="0" xfId="1936" applyFont="1" applyFill="1" applyAlignment="1">
      <alignment horizontal="center" vertical="center"/>
    </xf>
    <xf numFmtId="4" fontId="31" fillId="0" borderId="0" xfId="4" quotePrefix="1" applyNumberFormat="1" applyFont="1"/>
    <xf numFmtId="0" fontId="30" fillId="0" borderId="0" xfId="5" applyFont="1" applyFill="1" applyAlignment="1">
      <alignment horizontal="left" indent="2"/>
    </xf>
    <xf numFmtId="172" fontId="39" fillId="40" borderId="28" xfId="10" applyNumberFormat="1" applyFont="1" applyFill="1" applyBorder="1" applyAlignment="1">
      <alignment vertical="center"/>
    </xf>
    <xf numFmtId="0" fontId="318" fillId="40" borderId="0" xfId="14873" applyFont="1" applyFill="1"/>
    <xf numFmtId="0" fontId="318" fillId="127" borderId="0" xfId="14873" applyFont="1" applyFill="1"/>
    <xf numFmtId="0" fontId="338" fillId="40" borderId="0" xfId="14873" applyFont="1" applyFill="1" applyBorder="1" applyAlignment="1">
      <alignment horizontal="centerContinuous" vertical="center"/>
    </xf>
    <xf numFmtId="0" fontId="338" fillId="40" borderId="0" xfId="14873" applyFont="1" applyFill="1" applyBorder="1" applyAlignment="1">
      <alignment horizontal="centerContinuous"/>
    </xf>
    <xf numFmtId="0" fontId="318" fillId="40" borderId="0" xfId="14873" applyFont="1" applyFill="1" applyBorder="1"/>
    <xf numFmtId="0" fontId="338" fillId="40" borderId="0" xfId="14873" applyFont="1" applyFill="1"/>
    <xf numFmtId="0" fontId="338" fillId="40" borderId="0" xfId="14873" applyFont="1" applyFill="1" applyBorder="1" applyAlignment="1">
      <alignment horizontal="left" vertical="center"/>
    </xf>
    <xf numFmtId="0" fontId="318" fillId="40" borderId="0" xfId="14873" applyFont="1" applyFill="1" applyBorder="1" applyAlignment="1" applyProtection="1">
      <alignment horizontal="left" vertical="center"/>
      <protection locked="0"/>
    </xf>
    <xf numFmtId="0" fontId="318" fillId="40" borderId="0" xfId="14873" applyFont="1" applyFill="1" applyBorder="1" applyAlignment="1" applyProtection="1">
      <alignment horizontal="left" vertical="center" indent="1"/>
      <protection locked="0"/>
    </xf>
    <xf numFmtId="0" fontId="338" fillId="40" borderId="0" xfId="14873" applyFont="1" applyFill="1" applyBorder="1" applyAlignment="1">
      <alignment horizontal="right" vertical="center"/>
    </xf>
    <xf numFmtId="0" fontId="338" fillId="45" borderId="15" xfId="0" applyFont="1" applyFill="1" applyBorder="1" applyAlignment="1">
      <alignment horizontal="center" wrapText="1"/>
    </xf>
    <xf numFmtId="0" fontId="338" fillId="45" borderId="16" xfId="0" applyFont="1" applyFill="1" applyBorder="1" applyAlignment="1">
      <alignment horizontal="center" wrapText="1"/>
    </xf>
    <xf numFmtId="0" fontId="338" fillId="45" borderId="17" xfId="0" applyFont="1" applyFill="1" applyBorder="1" applyAlignment="1">
      <alignment horizontal="center" wrapText="1"/>
    </xf>
    <xf numFmtId="0" fontId="338" fillId="40" borderId="103" xfId="14873" applyFont="1" applyFill="1" applyBorder="1" applyAlignment="1">
      <alignment horizontal="right"/>
    </xf>
    <xf numFmtId="3" fontId="318" fillId="40" borderId="0" xfId="14873" applyNumberFormat="1" applyFont="1" applyFill="1"/>
    <xf numFmtId="0" fontId="338" fillId="40" borderId="0" xfId="14873" applyFont="1" applyFill="1" applyBorder="1" applyAlignment="1">
      <alignment horizontal="center"/>
    </xf>
    <xf numFmtId="3" fontId="338" fillId="40" borderId="0" xfId="14873" applyNumberFormat="1" applyFont="1" applyFill="1" applyBorder="1" applyAlignment="1">
      <alignment horizontal="center"/>
    </xf>
    <xf numFmtId="3" fontId="318" fillId="40" borderId="0" xfId="14873" applyNumberFormat="1" applyFont="1" applyFill="1" applyBorder="1"/>
    <xf numFmtId="0" fontId="338" fillId="40" borderId="0" xfId="14873" applyFont="1" applyFill="1" applyBorder="1" applyAlignment="1">
      <alignment horizontal="right"/>
    </xf>
    <xf numFmtId="3" fontId="318" fillId="40" borderId="21" xfId="14873" applyNumberFormat="1" applyFont="1" applyFill="1" applyBorder="1"/>
    <xf numFmtId="3" fontId="318" fillId="40" borderId="27" xfId="14873" applyNumberFormat="1" applyFont="1" applyFill="1" applyBorder="1" applyAlignment="1">
      <alignment horizontal="right"/>
    </xf>
    <xf numFmtId="3" fontId="318" fillId="40" borderId="28" xfId="14873" applyNumberFormat="1" applyFont="1" applyFill="1" applyBorder="1" applyAlignment="1">
      <alignment horizontal="right"/>
    </xf>
    <xf numFmtId="3" fontId="318" fillId="40" borderId="29" xfId="14873" applyNumberFormat="1" applyFont="1" applyFill="1" applyBorder="1" applyAlignment="1">
      <alignment horizontal="right"/>
    </xf>
    <xf numFmtId="3" fontId="338" fillId="40" borderId="0" xfId="14873" applyNumberFormat="1" applyFont="1" applyFill="1" applyBorder="1" applyAlignment="1">
      <alignment horizontal="right"/>
    </xf>
    <xf numFmtId="3" fontId="318" fillId="40" borderId="22" xfId="14873" applyNumberFormat="1" applyFont="1" applyFill="1" applyBorder="1"/>
    <xf numFmtId="3" fontId="318" fillId="40" borderId="30" xfId="14873" applyNumberFormat="1" applyFont="1" applyFill="1" applyBorder="1" applyAlignment="1">
      <alignment horizontal="right"/>
    </xf>
    <xf numFmtId="3" fontId="318" fillId="40" borderId="31" xfId="14873" applyNumberFormat="1" applyFont="1" applyFill="1" applyBorder="1" applyAlignment="1">
      <alignment horizontal="right"/>
    </xf>
    <xf numFmtId="3" fontId="318" fillId="40" borderId="32" xfId="14873" applyNumberFormat="1" applyFont="1" applyFill="1" applyBorder="1" applyAlignment="1">
      <alignment horizontal="right"/>
    </xf>
    <xf numFmtId="0" fontId="318" fillId="40" borderId="22" xfId="0" applyFont="1" applyFill="1" applyBorder="1"/>
    <xf numFmtId="0" fontId="318" fillId="40" borderId="0" xfId="0" applyFont="1" applyFill="1"/>
    <xf numFmtId="0" fontId="318" fillId="40" borderId="22" xfId="14873" applyFont="1" applyFill="1" applyBorder="1"/>
    <xf numFmtId="3" fontId="318" fillId="40" borderId="33" xfId="14873" applyNumberFormat="1" applyFont="1" applyFill="1" applyBorder="1" applyAlignment="1">
      <alignment horizontal="right"/>
    </xf>
    <xf numFmtId="3" fontId="318" fillId="40" borderId="34" xfId="14873" applyNumberFormat="1" applyFont="1" applyFill="1" applyBorder="1" applyAlignment="1">
      <alignment horizontal="right"/>
    </xf>
    <xf numFmtId="3" fontId="318" fillId="40" borderId="35" xfId="14873" applyNumberFormat="1" applyFont="1" applyFill="1" applyBorder="1" applyAlignment="1">
      <alignment horizontal="right"/>
    </xf>
    <xf numFmtId="3" fontId="338" fillId="40" borderId="18" xfId="14873" applyNumberFormat="1" applyFont="1" applyFill="1" applyBorder="1" applyAlignment="1">
      <alignment horizontal="right"/>
    </xf>
    <xf numFmtId="3" fontId="338" fillId="40" borderId="17" xfId="14873" applyNumberFormat="1" applyFont="1" applyFill="1" applyBorder="1" applyAlignment="1">
      <alignment horizontal="right"/>
    </xf>
    <xf numFmtId="3" fontId="338" fillId="40" borderId="15" xfId="14873" applyNumberFormat="1" applyFont="1" applyFill="1" applyBorder="1" applyAlignment="1">
      <alignment horizontal="right"/>
    </xf>
    <xf numFmtId="3" fontId="338" fillId="40" borderId="16" xfId="14873" applyNumberFormat="1" applyFont="1" applyFill="1" applyBorder="1" applyAlignment="1">
      <alignment horizontal="right"/>
    </xf>
    <xf numFmtId="3" fontId="39" fillId="47" borderId="36" xfId="14627" applyNumberFormat="1" applyFont="1" applyFill="1" applyBorder="1" applyAlignment="1">
      <alignment horizontal="center"/>
    </xf>
    <xf numFmtId="0" fontId="38" fillId="40" borderId="0" xfId="14627" applyFont="1" applyFill="1"/>
    <xf numFmtId="0" fontId="321" fillId="40" borderId="0" xfId="0" applyFont="1" applyFill="1"/>
    <xf numFmtId="0" fontId="321" fillId="40" borderId="0" xfId="0" applyFont="1" applyFill="1" applyAlignment="1" applyProtection="1">
      <alignment wrapText="1"/>
      <protection locked="0"/>
    </xf>
    <xf numFmtId="167" fontId="335" fillId="0" borderId="115" xfId="14626" applyFont="1" applyFill="1" applyBorder="1" applyAlignment="1" applyProtection="1">
      <alignment horizontal="center" vertical="center"/>
    </xf>
    <xf numFmtId="0" fontId="39" fillId="0" borderId="25" xfId="14627" applyFont="1" applyBorder="1" applyAlignment="1">
      <alignment horizontal="left" indent="1"/>
    </xf>
    <xf numFmtId="0" fontId="39" fillId="0" borderId="136" xfId="14627" applyFont="1" applyBorder="1" applyAlignment="1">
      <alignment horizontal="left" indent="1"/>
    </xf>
    <xf numFmtId="3" fontId="39" fillId="0" borderId="21" xfId="13" applyNumberFormat="1" applyFont="1" applyBorder="1" applyAlignment="1">
      <alignment horizontal="center"/>
    </xf>
    <xf numFmtId="0" fontId="39" fillId="47" borderId="27" xfId="13" applyFont="1" applyFill="1" applyBorder="1" applyAlignment="1">
      <alignment horizontal="left"/>
    </xf>
    <xf numFmtId="0" fontId="39" fillId="47" borderId="28" xfId="13" applyFont="1" applyFill="1" applyBorder="1" applyAlignment="1">
      <alignment horizontal="left"/>
    </xf>
    <xf numFmtId="3" fontId="319" fillId="47" borderId="35" xfId="14627" applyNumberFormat="1" applyFont="1" applyFill="1" applyBorder="1"/>
    <xf numFmtId="0" fontId="339" fillId="40" borderId="0" xfId="0" applyFont="1" applyFill="1"/>
    <xf numFmtId="173" fontId="308" fillId="41" borderId="19" xfId="3" applyNumberFormat="1" applyFont="1" applyFill="1" applyBorder="1"/>
    <xf numFmtId="173" fontId="312" fillId="41" borderId="19" xfId="3" applyNumberFormat="1" applyFont="1" applyFill="1" applyBorder="1"/>
    <xf numFmtId="3" fontId="39" fillId="47" borderId="22" xfId="14627" quotePrefix="1" applyNumberFormat="1" applyFont="1" applyFill="1" applyBorder="1" applyAlignment="1">
      <alignment horizontal="center"/>
    </xf>
    <xf numFmtId="3" fontId="39" fillId="47" borderId="23" xfId="14627" quotePrefix="1" applyNumberFormat="1" applyFont="1" applyFill="1" applyBorder="1" applyAlignment="1">
      <alignment horizontal="center"/>
    </xf>
    <xf numFmtId="3" fontId="38" fillId="47" borderId="15" xfId="14627" applyNumberFormat="1" applyFont="1" applyFill="1" applyBorder="1" applyAlignment="1">
      <alignment horizontal="center"/>
    </xf>
    <xf numFmtId="3" fontId="38" fillId="47" borderId="17" xfId="14627" applyNumberFormat="1" applyFont="1" applyFill="1" applyBorder="1" applyAlignment="1">
      <alignment horizontal="center"/>
    </xf>
    <xf numFmtId="0" fontId="14" fillId="0" borderId="0" xfId="0" applyFont="1"/>
    <xf numFmtId="173" fontId="39" fillId="0" borderId="29" xfId="4" applyNumberFormat="1" applyFont="1" applyBorder="1"/>
    <xf numFmtId="173" fontId="39" fillId="41" borderId="29" xfId="4" applyNumberFormat="1" applyFont="1" applyFill="1" applyBorder="1"/>
    <xf numFmtId="173" fontId="39" fillId="41" borderId="32" xfId="4" applyNumberFormat="1" applyFont="1" applyFill="1" applyBorder="1"/>
    <xf numFmtId="173" fontId="39" fillId="0" borderId="35" xfId="4" applyNumberFormat="1" applyFont="1" applyBorder="1"/>
    <xf numFmtId="172" fontId="39" fillId="41" borderId="29" xfId="10" applyNumberFormat="1" applyFont="1" applyFill="1" applyBorder="1" applyAlignment="1">
      <alignment vertical="center"/>
    </xf>
    <xf numFmtId="172" fontId="39" fillId="41" borderId="32" xfId="10" applyNumberFormat="1" applyFont="1" applyFill="1" applyBorder="1" applyAlignment="1">
      <alignment vertical="center"/>
    </xf>
    <xf numFmtId="172" fontId="39" fillId="41" borderId="35" xfId="10" applyNumberFormat="1" applyFont="1" applyFill="1" applyBorder="1" applyAlignment="1"/>
    <xf numFmtId="172" fontId="39" fillId="40" borderId="29" xfId="10" applyNumberFormat="1" applyFont="1" applyFill="1" applyBorder="1" applyAlignment="1">
      <alignment vertical="center"/>
    </xf>
    <xf numFmtId="172" fontId="39" fillId="0" borderId="29" xfId="10" applyNumberFormat="1" applyFont="1" applyFill="1" applyBorder="1" applyAlignment="1">
      <alignment vertical="center"/>
    </xf>
    <xf numFmtId="172" fontId="39" fillId="0" borderId="32" xfId="10" applyNumberFormat="1" applyFont="1" applyFill="1" applyBorder="1" applyAlignment="1">
      <alignment vertical="center"/>
    </xf>
    <xf numFmtId="173" fontId="38" fillId="0" borderId="35" xfId="4" applyNumberFormat="1" applyFont="1" applyBorder="1"/>
    <xf numFmtId="173" fontId="38" fillId="0" borderId="32" xfId="12" applyNumberFormat="1" applyFont="1" applyBorder="1"/>
    <xf numFmtId="0" fontId="334" fillId="0" borderId="0" xfId="0" applyFont="1"/>
    <xf numFmtId="0" fontId="41" fillId="0" borderId="0" xfId="3" applyFont="1"/>
    <xf numFmtId="3" fontId="39" fillId="41" borderId="29" xfId="12" applyNumberFormat="1" applyFont="1" applyFill="1" applyBorder="1"/>
    <xf numFmtId="173" fontId="41" fillId="0" borderId="0" xfId="4" applyNumberFormat="1" applyFont="1"/>
    <xf numFmtId="4" fontId="39" fillId="0" borderId="0" xfId="11" applyNumberFormat="1" applyFont="1" applyFill="1" applyBorder="1" applyAlignment="1">
      <alignment horizontal="left" vertical="center"/>
    </xf>
    <xf numFmtId="167" fontId="45" fillId="0" borderId="0" xfId="14626" applyFont="1" applyFill="1" applyBorder="1" applyAlignment="1">
      <alignment vertical="center"/>
    </xf>
    <xf numFmtId="268" fontId="45" fillId="0" borderId="0" xfId="14626" applyNumberFormat="1" applyFont="1" applyFill="1" applyBorder="1" applyAlignment="1">
      <alignment vertical="center"/>
    </xf>
    <xf numFmtId="173" fontId="39" fillId="41" borderId="35" xfId="4" applyNumberFormat="1" applyFont="1" applyFill="1" applyBorder="1"/>
    <xf numFmtId="270" fontId="39" fillId="0" borderId="0" xfId="3" applyNumberFormat="1" applyFont="1"/>
    <xf numFmtId="10" fontId="39" fillId="0" borderId="0" xfId="11" applyNumberFormat="1" applyFont="1" applyFill="1" applyBorder="1" applyAlignment="1">
      <alignment horizontal="left" vertical="center" indent="2"/>
    </xf>
    <xf numFmtId="0" fontId="38" fillId="0" borderId="0" xfId="4" applyFont="1" applyAlignment="1">
      <alignment horizontal="centerContinuous"/>
    </xf>
    <xf numFmtId="166" fontId="308" fillId="0" borderId="0" xfId="3712" applyFont="1" applyFill="1" applyBorder="1"/>
    <xf numFmtId="166" fontId="308" fillId="40" borderId="0" xfId="3712" applyFont="1" applyFill="1" applyBorder="1"/>
    <xf numFmtId="170" fontId="313" fillId="0" borderId="0" xfId="0" applyNumberFormat="1" applyFont="1"/>
    <xf numFmtId="262" fontId="308" fillId="0" borderId="35" xfId="14626" applyNumberFormat="1" applyFont="1" applyFill="1" applyBorder="1"/>
    <xf numFmtId="4" fontId="39" fillId="0" borderId="0" xfId="3" applyNumberFormat="1" applyFont="1" applyAlignment="1">
      <alignment vertical="center"/>
    </xf>
    <xf numFmtId="3" fontId="43" fillId="0" borderId="0" xfId="13" applyNumberFormat="1" applyFont="1" applyAlignment="1">
      <alignment vertical="center"/>
    </xf>
    <xf numFmtId="4" fontId="38" fillId="0" borderId="0" xfId="3" applyNumberFormat="1" applyFont="1" applyAlignment="1">
      <alignment vertical="center"/>
    </xf>
    <xf numFmtId="166" fontId="48" fillId="0" borderId="0" xfId="3712" applyFont="1" applyFill="1" applyBorder="1" applyAlignment="1">
      <alignment vertical="center"/>
    </xf>
    <xf numFmtId="264" fontId="313" fillId="0" borderId="0" xfId="0" applyNumberFormat="1" applyFont="1"/>
    <xf numFmtId="173" fontId="48" fillId="52" borderId="15" xfId="3" applyNumberFormat="1" applyFont="1" applyFill="1" applyBorder="1"/>
    <xf numFmtId="4" fontId="39" fillId="0" borderId="0" xfId="3" applyNumberFormat="1" applyFont="1"/>
    <xf numFmtId="0" fontId="318" fillId="0" borderId="0" xfId="0" applyFont="1"/>
    <xf numFmtId="3" fontId="340" fillId="0" borderId="105" xfId="0" applyNumberFormat="1" applyFont="1" applyBorder="1" applyAlignment="1">
      <alignment horizontal="center" vertical="center"/>
    </xf>
    <xf numFmtId="0" fontId="308" fillId="141" borderId="106" xfId="0" applyFont="1" applyFill="1" applyBorder="1" applyAlignment="1">
      <alignment horizontal="right" vertical="center" wrapText="1"/>
    </xf>
    <xf numFmtId="3" fontId="341" fillId="0" borderId="0" xfId="3" applyNumberFormat="1" applyFont="1"/>
    <xf numFmtId="266" fontId="341" fillId="0" borderId="0" xfId="14626" applyNumberFormat="1" applyFont="1"/>
    <xf numFmtId="0" fontId="341" fillId="0" borderId="0" xfId="3" applyFont="1"/>
    <xf numFmtId="0" fontId="342" fillId="0" borderId="0" xfId="4" applyFont="1" applyAlignment="1">
      <alignment horizontal="centerContinuous"/>
    </xf>
    <xf numFmtId="0" fontId="342" fillId="40" borderId="0" xfId="4" applyFont="1" applyFill="1" applyAlignment="1">
      <alignment horizontal="centerContinuous"/>
    </xf>
    <xf numFmtId="0" fontId="343" fillId="0" borderId="0" xfId="4" applyFont="1" applyAlignment="1">
      <alignment horizontal="centerContinuous"/>
    </xf>
    <xf numFmtId="0" fontId="343" fillId="0" borderId="0" xfId="4" applyFont="1"/>
    <xf numFmtId="0" fontId="343" fillId="40" borderId="0" xfId="4" applyFont="1" applyFill="1"/>
    <xf numFmtId="0" fontId="343" fillId="0" borderId="0" xfId="3" applyFont="1"/>
    <xf numFmtId="0" fontId="342" fillId="0" borderId="21" xfId="4" applyFont="1" applyBorder="1"/>
    <xf numFmtId="0" fontId="343" fillId="40" borderId="0" xfId="3" applyFont="1" applyFill="1"/>
    <xf numFmtId="0" fontId="344" fillId="0" borderId="0" xfId="0" applyFont="1"/>
    <xf numFmtId="0" fontId="342" fillId="0" borderId="22" xfId="4" applyFont="1" applyBorder="1"/>
    <xf numFmtId="0" fontId="342" fillId="40" borderId="0" xfId="3" applyFont="1" applyFill="1"/>
    <xf numFmtId="0" fontId="342" fillId="0" borderId="23" xfId="4" applyFont="1" applyBorder="1"/>
    <xf numFmtId="0" fontId="343" fillId="0" borderId="0" xfId="3" applyFont="1" applyAlignment="1">
      <alignment vertical="center"/>
    </xf>
    <xf numFmtId="0" fontId="343" fillId="40" borderId="0" xfId="3" applyFont="1" applyFill="1" applyAlignment="1">
      <alignment vertical="center"/>
    </xf>
    <xf numFmtId="0" fontId="345" fillId="40" borderId="0" xfId="3" applyFont="1" applyFill="1" applyAlignment="1">
      <alignment vertical="center"/>
    </xf>
    <xf numFmtId="0" fontId="346" fillId="0" borderId="0" xfId="3" applyFont="1" applyAlignment="1">
      <alignment vertical="center"/>
    </xf>
    <xf numFmtId="0" fontId="342" fillId="45" borderId="14" xfId="3" applyFont="1" applyFill="1" applyBorder="1" applyAlignment="1">
      <alignment horizontal="center" wrapText="1"/>
    </xf>
    <xf numFmtId="0" fontId="342" fillId="142" borderId="0" xfId="0" applyFont="1" applyFill="1" applyAlignment="1">
      <alignment horizontal="center" wrapText="1"/>
    </xf>
    <xf numFmtId="0" fontId="342" fillId="45" borderId="15" xfId="0" applyFont="1" applyFill="1" applyBorder="1" applyAlignment="1">
      <alignment horizontal="center" wrapText="1"/>
    </xf>
    <xf numFmtId="0" fontId="342" fillId="45" borderId="16" xfId="0" applyFont="1" applyFill="1" applyBorder="1" applyAlignment="1">
      <alignment horizontal="center" wrapText="1"/>
    </xf>
    <xf numFmtId="0" fontId="342" fillId="45" borderId="17" xfId="0" applyFont="1" applyFill="1" applyBorder="1" applyAlignment="1">
      <alignment horizontal="center" wrapText="1"/>
    </xf>
    <xf numFmtId="0" fontId="342" fillId="0" borderId="15" xfId="0" applyFont="1" applyBorder="1" applyAlignment="1">
      <alignment horizontal="center" wrapText="1"/>
    </xf>
    <xf numFmtId="0" fontId="342" fillId="0" borderId="16" xfId="0" applyFont="1" applyBorder="1" applyAlignment="1">
      <alignment horizontal="center" wrapText="1"/>
    </xf>
    <xf numFmtId="0" fontId="342" fillId="0" borderId="0" xfId="0" applyFont="1" applyAlignment="1">
      <alignment horizontal="center" wrapText="1"/>
    </xf>
    <xf numFmtId="0" fontId="342" fillId="0" borderId="0" xfId="4" applyFont="1" applyAlignment="1">
      <alignment vertical="center"/>
    </xf>
    <xf numFmtId="0" fontId="342" fillId="40" borderId="0" xfId="4" applyFont="1" applyFill="1" applyAlignment="1">
      <alignment vertical="center"/>
    </xf>
    <xf numFmtId="0" fontId="343" fillId="0" borderId="0" xfId="4" applyFont="1" applyAlignment="1">
      <alignment vertical="center"/>
    </xf>
    <xf numFmtId="3" fontId="343" fillId="0" borderId="0" xfId="4" applyNumberFormat="1" applyFont="1" applyAlignment="1">
      <alignment vertical="center"/>
    </xf>
    <xf numFmtId="0" fontId="343" fillId="0" borderId="12" xfId="4" applyFont="1" applyBorder="1" applyAlignment="1">
      <alignment vertical="center"/>
    </xf>
    <xf numFmtId="0" fontId="343" fillId="0" borderId="26" xfId="4" applyFont="1" applyBorder="1"/>
    <xf numFmtId="0" fontId="343" fillId="0" borderId="25" xfId="4" applyFont="1" applyBorder="1"/>
    <xf numFmtId="3" fontId="343" fillId="40" borderId="0" xfId="0" applyNumberFormat="1" applyFont="1" applyFill="1"/>
    <xf numFmtId="3" fontId="343" fillId="0" borderId="27" xfId="0" applyNumberFormat="1" applyFont="1" applyBorder="1"/>
    <xf numFmtId="3" fontId="343" fillId="0" borderId="28" xfId="0" applyNumberFormat="1" applyFont="1" applyBorder="1"/>
    <xf numFmtId="3" fontId="343" fillId="0" borderId="29" xfId="0" applyNumberFormat="1" applyFont="1" applyBorder="1"/>
    <xf numFmtId="3" fontId="343" fillId="0" borderId="0" xfId="0" applyNumberFormat="1" applyFont="1"/>
    <xf numFmtId="3" fontId="343" fillId="0" borderId="28" xfId="4" applyNumberFormat="1" applyFont="1" applyBorder="1"/>
    <xf numFmtId="3" fontId="343" fillId="40" borderId="0" xfId="4" applyNumberFormat="1" applyFont="1" applyFill="1"/>
    <xf numFmtId="3" fontId="343" fillId="41" borderId="30" xfId="4" applyNumberFormat="1" applyFont="1" applyFill="1" applyBorder="1"/>
    <xf numFmtId="3" fontId="343" fillId="41" borderId="31" xfId="4" applyNumberFormat="1" applyFont="1" applyFill="1" applyBorder="1"/>
    <xf numFmtId="3" fontId="343" fillId="41" borderId="32" xfId="4" applyNumberFormat="1" applyFont="1" applyFill="1" applyBorder="1"/>
    <xf numFmtId="3" fontId="343" fillId="0" borderId="30" xfId="0" applyNumberFormat="1" applyFont="1" applyBorder="1"/>
    <xf numFmtId="3" fontId="343" fillId="0" borderId="31" xfId="0" applyNumberFormat="1" applyFont="1" applyBorder="1"/>
    <xf numFmtId="3" fontId="343" fillId="0" borderId="32" xfId="0" applyNumberFormat="1" applyFont="1" applyBorder="1"/>
    <xf numFmtId="3" fontId="343" fillId="0" borderId="31" xfId="4" applyNumberFormat="1" applyFont="1" applyBorder="1"/>
    <xf numFmtId="0" fontId="342" fillId="0" borderId="25" xfId="4" applyFont="1" applyBorder="1" applyAlignment="1">
      <alignment horizontal="left"/>
    </xf>
    <xf numFmtId="0" fontId="343" fillId="0" borderId="25" xfId="4" applyFont="1" applyBorder="1" applyAlignment="1">
      <alignment horizontal="left"/>
    </xf>
    <xf numFmtId="3" fontId="342" fillId="40" borderId="0" xfId="4" applyNumberFormat="1" applyFont="1" applyFill="1"/>
    <xf numFmtId="3" fontId="342" fillId="0" borderId="30" xfId="4" applyNumberFormat="1" applyFont="1" applyBorder="1"/>
    <xf numFmtId="3" fontId="342" fillId="0" borderId="31" xfId="4" applyNumberFormat="1" applyFont="1" applyBorder="1"/>
    <xf numFmtId="3" fontId="342" fillId="0" borderId="32" xfId="4" applyNumberFormat="1" applyFont="1" applyBorder="1"/>
    <xf numFmtId="0" fontId="343" fillId="0" borderId="23" xfId="4" applyFont="1" applyBorder="1" applyAlignment="1">
      <alignment horizontal="left" indent="3"/>
    </xf>
    <xf numFmtId="0" fontId="343" fillId="0" borderId="0" xfId="4" applyFont="1" applyAlignment="1">
      <alignment horizontal="left" indent="1"/>
    </xf>
    <xf numFmtId="172" fontId="343" fillId="40" borderId="0" xfId="4" applyNumberFormat="1" applyFont="1" applyFill="1"/>
    <xf numFmtId="172" fontId="343" fillId="0" borderId="33" xfId="4" applyNumberFormat="1" applyFont="1" applyBorder="1"/>
    <xf numFmtId="172" fontId="343" fillId="0" borderId="34" xfId="4" applyNumberFormat="1" applyFont="1" applyBorder="1"/>
    <xf numFmtId="172" fontId="343" fillId="0" borderId="35" xfId="4" applyNumberFormat="1" applyFont="1" applyBorder="1"/>
    <xf numFmtId="172" fontId="343" fillId="41" borderId="34" xfId="4" applyNumberFormat="1" applyFont="1" applyFill="1" applyBorder="1"/>
    <xf numFmtId="0" fontId="343" fillId="40" borderId="0" xfId="4" applyFont="1" applyFill="1" applyAlignment="1">
      <alignment horizontal="left" indent="1"/>
    </xf>
    <xf numFmtId="172" fontId="343" fillId="0" borderId="0" xfId="4" applyNumberFormat="1" applyFont="1"/>
    <xf numFmtId="0" fontId="343" fillId="0" borderId="21" xfId="4" applyFont="1" applyBorder="1"/>
    <xf numFmtId="3" fontId="343" fillId="0" borderId="27" xfId="4" applyNumberFormat="1" applyFont="1" applyBorder="1"/>
    <xf numFmtId="3" fontId="343" fillId="0" borderId="29" xfId="4" applyNumberFormat="1" applyFont="1" applyBorder="1"/>
    <xf numFmtId="0" fontId="343" fillId="0" borderId="22" xfId="4" applyFont="1" applyBorder="1"/>
    <xf numFmtId="3" fontId="343" fillId="0" borderId="30" xfId="4" applyNumberFormat="1" applyFont="1" applyBorder="1"/>
    <xf numFmtId="3" fontId="343" fillId="0" borderId="32" xfId="4" applyNumberFormat="1" applyFont="1" applyBorder="1"/>
    <xf numFmtId="0" fontId="342" fillId="0" borderId="22" xfId="4" applyFont="1" applyBorder="1" applyAlignment="1">
      <alignment horizontal="left"/>
    </xf>
    <xf numFmtId="3" fontId="342" fillId="40" borderId="0" xfId="0" applyNumberFormat="1" applyFont="1" applyFill="1"/>
    <xf numFmtId="3" fontId="342" fillId="0" borderId="30" xfId="0" applyNumberFormat="1" applyFont="1" applyBorder="1"/>
    <xf numFmtId="3" fontId="342" fillId="0" borderId="31" xfId="0" applyNumberFormat="1" applyFont="1" applyBorder="1"/>
    <xf numFmtId="3" fontId="342" fillId="0" borderId="32" xfId="0" applyNumberFormat="1" applyFont="1" applyBorder="1"/>
    <xf numFmtId="0" fontId="343" fillId="0" borderId="25" xfId="4" applyFont="1" applyBorder="1" applyAlignment="1">
      <alignment horizontal="left" indent="1"/>
    </xf>
    <xf numFmtId="0" fontId="343" fillId="0" borderId="21" xfId="3" applyFont="1" applyBorder="1"/>
    <xf numFmtId="3" fontId="343" fillId="41" borderId="28" xfId="4" applyNumberFormat="1" applyFont="1" applyFill="1" applyBorder="1"/>
    <xf numFmtId="0" fontId="343" fillId="0" borderId="22" xfId="3" applyFont="1" applyBorder="1"/>
    <xf numFmtId="0" fontId="343" fillId="0" borderId="23" xfId="3" applyFont="1" applyBorder="1"/>
    <xf numFmtId="3" fontId="342" fillId="0" borderId="33" xfId="4" applyNumberFormat="1" applyFont="1" applyBorder="1"/>
    <xf numFmtId="3" fontId="342" fillId="0" borderId="34" xfId="4" applyNumberFormat="1" applyFont="1" applyBorder="1"/>
    <xf numFmtId="3" fontId="342" fillId="0" borderId="35" xfId="4" applyNumberFormat="1" applyFont="1" applyBorder="1"/>
    <xf numFmtId="3" fontId="342" fillId="41" borderId="34" xfId="4" applyNumberFormat="1" applyFont="1" applyFill="1" applyBorder="1"/>
    <xf numFmtId="3" fontId="343" fillId="0" borderId="34" xfId="4" applyNumberFormat="1" applyFont="1" applyBorder="1"/>
    <xf numFmtId="0" fontId="343" fillId="40" borderId="0" xfId="4" applyFont="1" applyFill="1" applyAlignment="1">
      <alignment vertical="center"/>
    </xf>
    <xf numFmtId="0" fontId="343" fillId="0" borderId="21" xfId="4" applyFont="1" applyBorder="1" applyAlignment="1">
      <alignment vertical="center"/>
    </xf>
    <xf numFmtId="10" fontId="343" fillId="40" borderId="0" xfId="10" applyNumberFormat="1" applyFont="1" applyFill="1" applyBorder="1" applyAlignment="1">
      <alignment horizontal="right" vertical="center"/>
    </xf>
    <xf numFmtId="10" fontId="343" fillId="41" borderId="27" xfId="10" applyNumberFormat="1" applyFont="1" applyFill="1" applyBorder="1" applyAlignment="1">
      <alignment horizontal="right" vertical="center"/>
    </xf>
    <xf numFmtId="10" fontId="343" fillId="41" borderId="28" xfId="10" applyNumberFormat="1" applyFont="1" applyFill="1" applyBorder="1" applyAlignment="1">
      <alignment horizontal="right" vertical="center"/>
    </xf>
    <xf numFmtId="10" fontId="343" fillId="41" borderId="29" xfId="10" applyNumberFormat="1" applyFont="1" applyFill="1" applyBorder="1" applyAlignment="1">
      <alignment horizontal="right" vertical="center"/>
    </xf>
    <xf numFmtId="10" fontId="343" fillId="41" borderId="28" xfId="10" applyNumberFormat="1" applyFont="1" applyFill="1" applyBorder="1" applyAlignment="1">
      <alignment vertical="center"/>
    </xf>
    <xf numFmtId="0" fontId="343" fillId="0" borderId="22" xfId="4" applyFont="1" applyBorder="1" applyAlignment="1">
      <alignment vertical="center"/>
    </xf>
    <xf numFmtId="10" fontId="343" fillId="41" borderId="30" xfId="10" applyNumberFormat="1" applyFont="1" applyFill="1" applyBorder="1" applyAlignment="1">
      <alignment horizontal="right" vertical="center"/>
    </xf>
    <xf numFmtId="10" fontId="343" fillId="41" borderId="31" xfId="10" applyNumberFormat="1" applyFont="1" applyFill="1" applyBorder="1" applyAlignment="1">
      <alignment horizontal="right" vertical="center"/>
    </xf>
    <xf numFmtId="10" fontId="343" fillId="41" borderId="32" xfId="10" applyNumberFormat="1" applyFont="1" applyFill="1" applyBorder="1" applyAlignment="1">
      <alignment horizontal="right" vertical="center"/>
    </xf>
    <xf numFmtId="10" fontId="343" fillId="41" borderId="31" xfId="10" applyNumberFormat="1" applyFont="1" applyFill="1" applyBorder="1" applyAlignment="1">
      <alignment vertical="center"/>
    </xf>
    <xf numFmtId="0" fontId="343" fillId="0" borderId="23" xfId="4" applyFont="1" applyBorder="1" applyAlignment="1">
      <alignment vertical="center"/>
    </xf>
    <xf numFmtId="10" fontId="343" fillId="41" borderId="33" xfId="10" applyNumberFormat="1" applyFont="1" applyFill="1" applyBorder="1" applyAlignment="1">
      <alignment horizontal="right" vertical="center"/>
    </xf>
    <xf numFmtId="10" fontId="343" fillId="41" borderId="34" xfId="10" applyNumberFormat="1" applyFont="1" applyFill="1" applyBorder="1" applyAlignment="1">
      <alignment horizontal="right" vertical="center"/>
    </xf>
    <xf numFmtId="10" fontId="343" fillId="41" borderId="35" xfId="10" applyNumberFormat="1" applyFont="1" applyFill="1" applyBorder="1" applyAlignment="1">
      <alignment horizontal="right" vertical="center"/>
    </xf>
    <xf numFmtId="10" fontId="343" fillId="41" borderId="34" xfId="10" applyNumberFormat="1" applyFont="1" applyFill="1" applyBorder="1" applyAlignment="1">
      <alignment vertical="center"/>
    </xf>
    <xf numFmtId="10" fontId="343" fillId="0" borderId="0" xfId="10" applyNumberFormat="1" applyFont="1" applyFill="1" applyBorder="1" applyAlignment="1">
      <alignment horizontal="right" vertical="center"/>
    </xf>
    <xf numFmtId="10" fontId="343" fillId="0" borderId="0" xfId="10" applyNumberFormat="1" applyFont="1" applyBorder="1" applyAlignment="1">
      <alignment vertical="center"/>
    </xf>
    <xf numFmtId="0" fontId="342" fillId="0" borderId="0" xfId="4" applyFont="1" applyAlignment="1">
      <alignment vertical="top"/>
    </xf>
    <xf numFmtId="173" fontId="343" fillId="0" borderId="0" xfId="4" applyNumberFormat="1" applyFont="1"/>
    <xf numFmtId="0" fontId="343" fillId="0" borderId="14" xfId="3" applyFont="1" applyBorder="1" applyAlignment="1">
      <alignment horizontal="left"/>
    </xf>
    <xf numFmtId="0" fontId="343" fillId="0" borderId="0" xfId="12" applyFont="1"/>
    <xf numFmtId="3" fontId="343" fillId="40" borderId="0" xfId="12" applyNumberFormat="1" applyFont="1" applyFill="1"/>
    <xf numFmtId="3" fontId="343" fillId="0" borderId="15" xfId="12" applyNumberFormat="1" applyFont="1" applyBorder="1"/>
    <xf numFmtId="3" fontId="343" fillId="0" borderId="16" xfId="12" applyNumberFormat="1" applyFont="1" applyBorder="1"/>
    <xf numFmtId="3" fontId="343" fillId="0" borderId="17" xfId="12" applyNumberFormat="1" applyFont="1" applyBorder="1"/>
    <xf numFmtId="3" fontId="343" fillId="0" borderId="0" xfId="4" applyNumberFormat="1" applyFont="1"/>
    <xf numFmtId="3" fontId="343" fillId="0" borderId="0" xfId="10" applyNumberFormat="1" applyFont="1" applyFill="1" applyBorder="1" applyAlignment="1">
      <alignment horizontal="right" vertical="center"/>
    </xf>
    <xf numFmtId="3" fontId="343" fillId="0" borderId="0" xfId="10" applyNumberFormat="1" applyFont="1" applyBorder="1" applyAlignment="1">
      <alignment vertical="center"/>
    </xf>
    <xf numFmtId="3" fontId="343" fillId="41" borderId="27" xfId="4" applyNumberFormat="1" applyFont="1" applyFill="1" applyBorder="1"/>
    <xf numFmtId="3" fontId="343" fillId="41" borderId="29" xfId="4" applyNumberFormat="1" applyFont="1" applyFill="1" applyBorder="1"/>
    <xf numFmtId="3" fontId="343" fillId="41" borderId="33" xfId="4" applyNumberFormat="1" applyFont="1" applyFill="1" applyBorder="1"/>
    <xf numFmtId="3" fontId="343" fillId="41" borderId="34" xfId="4" applyNumberFormat="1" applyFont="1" applyFill="1" applyBorder="1"/>
    <xf numFmtId="3" fontId="343" fillId="41" borderId="35" xfId="4" applyNumberFormat="1" applyFont="1" applyFill="1" applyBorder="1"/>
    <xf numFmtId="3" fontId="343" fillId="0" borderId="33" xfId="4" applyNumberFormat="1" applyFont="1" applyBorder="1"/>
    <xf numFmtId="3" fontId="343" fillId="0" borderId="35" xfId="4" applyNumberFormat="1" applyFont="1" applyBorder="1"/>
    <xf numFmtId="0" fontId="343" fillId="0" borderId="21" xfId="3" applyFont="1" applyBorder="1" applyAlignment="1">
      <alignment horizontal="left"/>
    </xf>
    <xf numFmtId="173" fontId="343" fillId="40" borderId="0" xfId="12" applyNumberFormat="1" applyFont="1" applyFill="1"/>
    <xf numFmtId="173" fontId="343" fillId="41" borderId="27" xfId="12" applyNumberFormat="1" applyFont="1" applyFill="1" applyBorder="1"/>
    <xf numFmtId="173" fontId="343" fillId="41" borderId="28" xfId="12" applyNumberFormat="1" applyFont="1" applyFill="1" applyBorder="1"/>
    <xf numFmtId="173" fontId="343" fillId="41" borderId="29" xfId="12" applyNumberFormat="1" applyFont="1" applyFill="1" applyBorder="1"/>
    <xf numFmtId="0" fontId="343" fillId="0" borderId="0" xfId="4" applyFont="1" applyAlignment="1">
      <alignment vertical="center" wrapText="1"/>
    </xf>
    <xf numFmtId="0" fontId="347" fillId="0" borderId="0" xfId="4" applyFont="1"/>
    <xf numFmtId="3" fontId="347" fillId="40" borderId="0" xfId="4" applyNumberFormat="1" applyFont="1" applyFill="1"/>
    <xf numFmtId="3" fontId="347" fillId="0" borderId="0" xfId="4" applyNumberFormat="1" applyFont="1"/>
    <xf numFmtId="3" fontId="343" fillId="0" borderId="0" xfId="12" applyNumberFormat="1" applyFont="1"/>
    <xf numFmtId="173" fontId="343" fillId="0" borderId="0" xfId="12" applyNumberFormat="1" applyFont="1"/>
    <xf numFmtId="3" fontId="342" fillId="40" borderId="0" xfId="4" applyNumberFormat="1" applyFont="1" applyFill="1" applyAlignment="1">
      <alignment vertical="center"/>
    </xf>
    <xf numFmtId="3" fontId="342" fillId="0" borderId="0" xfId="4" applyNumberFormat="1" applyFont="1" applyAlignment="1">
      <alignment vertical="center"/>
    </xf>
    <xf numFmtId="3" fontId="343" fillId="0" borderId="12" xfId="4" applyNumberFormat="1" applyFont="1" applyBorder="1" applyAlignment="1">
      <alignment vertical="center"/>
    </xf>
    <xf numFmtId="0" fontId="343" fillId="0" borderId="21" xfId="4" applyFont="1" applyBorder="1" applyAlignment="1">
      <alignment vertical="center" wrapText="1"/>
    </xf>
    <xf numFmtId="0" fontId="342" fillId="0" borderId="23" xfId="3" applyFont="1" applyBorder="1"/>
    <xf numFmtId="0" fontId="342" fillId="0" borderId="25" xfId="4" applyFont="1" applyBorder="1"/>
    <xf numFmtId="172" fontId="343" fillId="0" borderId="0" xfId="10" applyNumberFormat="1" applyFont="1" applyFill="1" applyBorder="1" applyAlignment="1">
      <alignment vertical="center"/>
    </xf>
    <xf numFmtId="172" fontId="343" fillId="0" borderId="0" xfId="10" applyNumberFormat="1" applyFont="1" applyBorder="1" applyAlignment="1">
      <alignment vertical="center"/>
    </xf>
    <xf numFmtId="10" fontId="343" fillId="40" borderId="0" xfId="10" applyNumberFormat="1" applyFont="1" applyFill="1" applyBorder="1" applyAlignment="1"/>
    <xf numFmtId="10" fontId="343" fillId="0" borderId="27" xfId="10" applyNumberFormat="1" applyFont="1" applyFill="1" applyBorder="1" applyAlignment="1"/>
    <xf numFmtId="10" fontId="343" fillId="0" borderId="28" xfId="10" applyNumberFormat="1" applyFont="1" applyFill="1" applyBorder="1" applyAlignment="1"/>
    <xf numFmtId="10" fontId="343" fillId="0" borderId="29" xfId="10" applyNumberFormat="1" applyFont="1" applyFill="1" applyBorder="1" applyAlignment="1"/>
    <xf numFmtId="10" fontId="343" fillId="41" borderId="28" xfId="10" applyNumberFormat="1" applyFont="1" applyFill="1" applyBorder="1" applyAlignment="1"/>
    <xf numFmtId="174" fontId="343" fillId="40" borderId="0" xfId="10" applyNumberFormat="1" applyFont="1" applyFill="1" applyBorder="1" applyAlignment="1"/>
    <xf numFmtId="174" fontId="343" fillId="0" borderId="30" xfId="10" applyNumberFormat="1" applyFont="1" applyFill="1" applyBorder="1" applyAlignment="1"/>
    <xf numFmtId="174" fontId="343" fillId="0" borderId="31" xfId="10" applyNumberFormat="1" applyFont="1" applyFill="1" applyBorder="1" applyAlignment="1"/>
    <xf numFmtId="174" fontId="343" fillId="0" borderId="32" xfId="10" applyNumberFormat="1" applyFont="1" applyFill="1" applyBorder="1" applyAlignment="1"/>
    <xf numFmtId="174" fontId="343" fillId="41" borderId="31" xfId="10" applyNumberFormat="1" applyFont="1" applyFill="1" applyBorder="1" applyAlignment="1"/>
    <xf numFmtId="0" fontId="342" fillId="0" borderId="22" xfId="3" applyFont="1" applyBorder="1"/>
    <xf numFmtId="0" fontId="342" fillId="0" borderId="0" xfId="4" applyFont="1"/>
    <xf numFmtId="0" fontId="343" fillId="0" borderId="22" xfId="4" applyFont="1" applyBorder="1" applyAlignment="1">
      <alignment horizontal="left" indent="3"/>
    </xf>
    <xf numFmtId="172" fontId="343" fillId="40" borderId="0" xfId="10" applyNumberFormat="1" applyFont="1" applyFill="1" applyBorder="1" applyAlignment="1"/>
    <xf numFmtId="172" fontId="343" fillId="0" borderId="30" xfId="10" applyNumberFormat="1" applyFont="1" applyBorder="1" applyAlignment="1"/>
    <xf numFmtId="172" fontId="343" fillId="0" borderId="31" xfId="10" applyNumberFormat="1" applyFont="1" applyBorder="1" applyAlignment="1"/>
    <xf numFmtId="172" fontId="343" fillId="0" borderId="31" xfId="10" applyNumberFormat="1" applyFont="1" applyFill="1" applyBorder="1" applyAlignment="1"/>
    <xf numFmtId="172" fontId="343" fillId="0" borderId="32" xfId="10" applyNumberFormat="1" applyFont="1" applyBorder="1" applyAlignment="1"/>
    <xf numFmtId="172" fontId="343" fillId="0" borderId="30" xfId="10" applyNumberFormat="1" applyFont="1" applyFill="1" applyBorder="1" applyAlignment="1"/>
    <xf numFmtId="172" fontId="343" fillId="41" borderId="31" xfId="10" applyNumberFormat="1" applyFont="1" applyFill="1" applyBorder="1" applyAlignment="1"/>
    <xf numFmtId="172" fontId="343" fillId="0" borderId="32" xfId="10" applyNumberFormat="1" applyFont="1" applyFill="1" applyBorder="1" applyAlignment="1"/>
    <xf numFmtId="0" fontId="342" fillId="0" borderId="22" xfId="3" applyFont="1" applyBorder="1" applyAlignment="1">
      <alignment horizontal="left"/>
    </xf>
    <xf numFmtId="0" fontId="342" fillId="0" borderId="0" xfId="3" applyFont="1" applyAlignment="1">
      <alignment vertical="center"/>
    </xf>
    <xf numFmtId="173" fontId="342" fillId="40" borderId="0" xfId="4" applyNumberFormat="1" applyFont="1" applyFill="1"/>
    <xf numFmtId="173" fontId="342" fillId="0" borderId="30" xfId="4" applyNumberFormat="1" applyFont="1" applyBorder="1"/>
    <xf numFmtId="173" fontId="342" fillId="0" borderId="31" xfId="4" applyNumberFormat="1" applyFont="1" applyBorder="1"/>
    <xf numFmtId="173" fontId="342" fillId="0" borderId="32" xfId="4" applyNumberFormat="1" applyFont="1" applyBorder="1"/>
    <xf numFmtId="4" fontId="342" fillId="40" borderId="0" xfId="4" applyNumberFormat="1" applyFont="1" applyFill="1"/>
    <xf numFmtId="4" fontId="342" fillId="0" borderId="30" xfId="4" applyNumberFormat="1" applyFont="1" applyBorder="1"/>
    <xf numFmtId="4" fontId="342" fillId="0" borderId="31" xfId="4" applyNumberFormat="1" applyFont="1" applyBorder="1"/>
    <xf numFmtId="4" fontId="342" fillId="0" borderId="32" xfId="4" applyNumberFormat="1" applyFont="1" applyBorder="1"/>
    <xf numFmtId="172" fontId="343" fillId="0" borderId="33" xfId="10" applyNumberFormat="1" applyFont="1" applyBorder="1" applyAlignment="1"/>
    <xf numFmtId="172" fontId="343" fillId="0" borderId="34" xfId="10" applyNumberFormat="1" applyFont="1" applyBorder="1" applyAlignment="1"/>
    <xf numFmtId="172" fontId="343" fillId="0" borderId="34" xfId="10" applyNumberFormat="1" applyFont="1" applyFill="1" applyBorder="1" applyAlignment="1"/>
    <xf numFmtId="172" fontId="343" fillId="0" borderId="35" xfId="10" applyNumberFormat="1" applyFont="1" applyBorder="1" applyAlignment="1"/>
    <xf numFmtId="172" fontId="343" fillId="0" borderId="33" xfId="10" applyNumberFormat="1" applyFont="1" applyFill="1" applyBorder="1" applyAlignment="1"/>
    <xf numFmtId="172" fontId="343" fillId="41" borderId="34" xfId="10" applyNumberFormat="1" applyFont="1" applyFill="1" applyBorder="1" applyAlignment="1"/>
    <xf numFmtId="172" fontId="343" fillId="0" borderId="35" xfId="10" applyNumberFormat="1" applyFont="1" applyFill="1" applyBorder="1" applyAlignment="1"/>
    <xf numFmtId="10" fontId="348" fillId="0" borderId="28" xfId="10" applyNumberFormat="1" applyFont="1" applyFill="1" applyBorder="1" applyAlignment="1"/>
    <xf numFmtId="173" fontId="349" fillId="0" borderId="31" xfId="4" applyNumberFormat="1" applyFont="1" applyBorder="1"/>
    <xf numFmtId="3" fontId="343" fillId="40" borderId="31" xfId="4" applyNumberFormat="1" applyFont="1" applyFill="1" applyBorder="1"/>
    <xf numFmtId="3" fontId="343" fillId="40" borderId="32" xfId="4" applyNumberFormat="1" applyFont="1" applyFill="1" applyBorder="1"/>
    <xf numFmtId="3" fontId="343" fillId="40" borderId="28" xfId="4" applyNumberFormat="1" applyFont="1" applyFill="1" applyBorder="1"/>
    <xf numFmtId="3" fontId="343" fillId="40" borderId="29" xfId="4" applyNumberFormat="1" applyFont="1" applyFill="1" applyBorder="1"/>
    <xf numFmtId="3" fontId="343" fillId="41" borderId="30" xfId="0" applyNumberFormat="1" applyFont="1" applyFill="1" applyBorder="1"/>
    <xf numFmtId="3" fontId="343" fillId="41" borderId="31" xfId="0" applyNumberFormat="1" applyFont="1" applyFill="1" applyBorder="1"/>
    <xf numFmtId="3" fontId="343" fillId="41" borderId="32" xfId="0" applyNumberFormat="1" applyFont="1" applyFill="1" applyBorder="1"/>
    <xf numFmtId="10" fontId="343" fillId="0" borderId="27" xfId="10" applyNumberFormat="1" applyFont="1" applyFill="1" applyBorder="1" applyAlignment="1">
      <alignment horizontal="right" vertical="center"/>
    </xf>
    <xf numFmtId="10" fontId="343" fillId="0" borderId="28" xfId="10" applyNumberFormat="1" applyFont="1" applyFill="1" applyBorder="1" applyAlignment="1">
      <alignment horizontal="right" vertical="center"/>
    </xf>
    <xf numFmtId="10" fontId="343" fillId="0" borderId="29" xfId="10" applyNumberFormat="1" applyFont="1" applyFill="1" applyBorder="1" applyAlignment="1">
      <alignment horizontal="right" vertical="center"/>
    </xf>
    <xf numFmtId="10" fontId="343" fillId="0" borderId="30" xfId="10" applyNumberFormat="1" applyFont="1" applyFill="1" applyBorder="1" applyAlignment="1">
      <alignment horizontal="right" vertical="center"/>
    </xf>
    <xf numFmtId="10" fontId="343" fillId="0" borderId="31" xfId="10" applyNumberFormat="1" applyFont="1" applyFill="1" applyBorder="1" applyAlignment="1">
      <alignment horizontal="right" vertical="center"/>
    </xf>
    <xf numFmtId="10" fontId="343" fillId="0" borderId="32" xfId="10" applyNumberFormat="1" applyFont="1" applyFill="1" applyBorder="1" applyAlignment="1">
      <alignment horizontal="right" vertical="center"/>
    </xf>
    <xf numFmtId="10" fontId="343" fillId="0" borderId="33" xfId="10" applyNumberFormat="1" applyFont="1" applyFill="1" applyBorder="1" applyAlignment="1">
      <alignment horizontal="right" vertical="center"/>
    </xf>
    <xf numFmtId="10" fontId="343" fillId="0" borderId="34" xfId="10" applyNumberFormat="1" applyFont="1" applyFill="1" applyBorder="1" applyAlignment="1">
      <alignment horizontal="right" vertical="center"/>
    </xf>
    <xf numFmtId="10" fontId="343" fillId="0" borderId="35" xfId="10" applyNumberFormat="1" applyFont="1" applyFill="1" applyBorder="1" applyAlignment="1">
      <alignment horizontal="right" vertical="center"/>
    </xf>
    <xf numFmtId="167" fontId="343" fillId="40" borderId="0" xfId="14626" applyFont="1" applyFill="1" applyBorder="1" applyAlignment="1"/>
    <xf numFmtId="173" fontId="350" fillId="0" borderId="0" xfId="4" applyNumberFormat="1" applyFont="1"/>
    <xf numFmtId="0" fontId="347" fillId="40" borderId="0" xfId="4" applyFont="1" applyFill="1"/>
    <xf numFmtId="3" fontId="348" fillId="0" borderId="28" xfId="0" applyNumberFormat="1" applyFont="1" applyBorder="1"/>
    <xf numFmtId="3" fontId="348" fillId="40" borderId="31" xfId="4" applyNumberFormat="1" applyFont="1" applyFill="1" applyBorder="1"/>
    <xf numFmtId="3" fontId="348" fillId="0" borderId="31" xfId="0" applyNumberFormat="1" applyFont="1" applyBorder="1"/>
    <xf numFmtId="3" fontId="348" fillId="0" borderId="31" xfId="4" applyNumberFormat="1" applyFont="1" applyBorder="1"/>
    <xf numFmtId="3" fontId="348" fillId="41" borderId="31" xfId="4" applyNumberFormat="1" applyFont="1" applyFill="1" applyBorder="1"/>
    <xf numFmtId="3" fontId="348" fillId="0" borderId="28" xfId="4" applyNumberFormat="1" applyFont="1" applyBorder="1"/>
    <xf numFmtId="10" fontId="348" fillId="0" borderId="31" xfId="10" applyNumberFormat="1" applyFont="1" applyFill="1" applyBorder="1" applyAlignment="1">
      <alignment horizontal="right" vertical="center"/>
    </xf>
    <xf numFmtId="10" fontId="348" fillId="0" borderId="34" xfId="10" applyNumberFormat="1" applyFont="1" applyFill="1" applyBorder="1" applyAlignment="1">
      <alignment horizontal="right" vertical="center"/>
    </xf>
    <xf numFmtId="3" fontId="348" fillId="0" borderId="16" xfId="12" applyNumberFormat="1" applyFont="1" applyBorder="1"/>
    <xf numFmtId="3" fontId="348" fillId="0" borderId="34" xfId="4" applyNumberFormat="1" applyFont="1" applyBorder="1"/>
    <xf numFmtId="173" fontId="348" fillId="41" borderId="28" xfId="12" applyNumberFormat="1" applyFont="1" applyFill="1" applyBorder="1"/>
    <xf numFmtId="10" fontId="348" fillId="41" borderId="34" xfId="10" applyNumberFormat="1" applyFont="1" applyFill="1" applyBorder="1" applyAlignment="1">
      <alignment horizontal="right" vertical="center"/>
    </xf>
    <xf numFmtId="0" fontId="342" fillId="0" borderId="21" xfId="3" applyFont="1" applyBorder="1"/>
    <xf numFmtId="3" fontId="343" fillId="40" borderId="15" xfId="12" applyNumberFormat="1" applyFont="1" applyFill="1" applyBorder="1"/>
    <xf numFmtId="3" fontId="343" fillId="40" borderId="16" xfId="12" applyNumberFormat="1" applyFont="1" applyFill="1" applyBorder="1"/>
    <xf numFmtId="3" fontId="343" fillId="40" borderId="17" xfId="12" applyNumberFormat="1" applyFont="1" applyFill="1" applyBorder="1"/>
    <xf numFmtId="3" fontId="348" fillId="41" borderId="28" xfId="4" applyNumberFormat="1" applyFont="1" applyFill="1" applyBorder="1"/>
    <xf numFmtId="3" fontId="348" fillId="40" borderId="16" xfId="12" applyNumberFormat="1" applyFont="1" applyFill="1" applyBorder="1"/>
    <xf numFmtId="10" fontId="343" fillId="0" borderId="28" xfId="1" applyNumberFormat="1" applyFont="1" applyFill="1" applyBorder="1" applyAlignment="1"/>
    <xf numFmtId="10" fontId="343" fillId="0" borderId="31" xfId="1" applyNumberFormat="1" applyFont="1" applyFill="1" applyBorder="1" applyAlignment="1"/>
    <xf numFmtId="10" fontId="343" fillId="0" borderId="34" xfId="1" applyNumberFormat="1" applyFont="1" applyFill="1" applyBorder="1" applyAlignment="1"/>
    <xf numFmtId="173" fontId="343" fillId="41" borderId="27" xfId="4" applyNumberFormat="1" applyFont="1" applyFill="1" applyBorder="1"/>
    <xf numFmtId="173" fontId="343" fillId="41" borderId="28" xfId="4" applyNumberFormat="1" applyFont="1" applyFill="1" applyBorder="1"/>
    <xf numFmtId="173" fontId="343" fillId="41" borderId="29" xfId="4" applyNumberFormat="1" applyFont="1" applyFill="1" applyBorder="1"/>
    <xf numFmtId="173" fontId="343" fillId="41" borderId="30" xfId="4" applyNumberFormat="1" applyFont="1" applyFill="1" applyBorder="1"/>
    <xf numFmtId="173" fontId="343" fillId="41" borderId="31" xfId="4" applyNumberFormat="1" applyFont="1" applyFill="1" applyBorder="1"/>
    <xf numFmtId="173" fontId="343" fillId="41" borderId="32" xfId="4" applyNumberFormat="1" applyFont="1" applyFill="1" applyBorder="1"/>
    <xf numFmtId="173" fontId="343" fillId="41" borderId="33" xfId="4" applyNumberFormat="1" applyFont="1" applyFill="1" applyBorder="1"/>
    <xf numFmtId="173" fontId="343" fillId="41" borderId="34" xfId="4" applyNumberFormat="1" applyFont="1" applyFill="1" applyBorder="1"/>
    <xf numFmtId="173" fontId="343" fillId="41" borderId="35" xfId="4" applyNumberFormat="1" applyFont="1" applyFill="1" applyBorder="1"/>
    <xf numFmtId="3" fontId="343" fillId="41" borderId="27" xfId="12" applyNumberFormat="1" applyFont="1" applyFill="1" applyBorder="1"/>
    <xf numFmtId="3" fontId="343" fillId="41" borderId="28" xfId="12" applyNumberFormat="1" applyFont="1" applyFill="1" applyBorder="1"/>
    <xf numFmtId="3" fontId="343" fillId="41" borderId="29" xfId="12" applyNumberFormat="1" applyFont="1" applyFill="1" applyBorder="1"/>
    <xf numFmtId="10" fontId="343" fillId="41" borderId="27" xfId="10" applyNumberFormat="1" applyFont="1" applyFill="1" applyBorder="1" applyAlignment="1"/>
    <xf numFmtId="10" fontId="343" fillId="41" borderId="29" xfId="10" applyNumberFormat="1" applyFont="1" applyFill="1" applyBorder="1" applyAlignment="1"/>
    <xf numFmtId="174" fontId="343" fillId="41" borderId="30" xfId="10" applyNumberFormat="1" applyFont="1" applyFill="1" applyBorder="1" applyAlignment="1"/>
    <xf numFmtId="174" fontId="343" fillId="41" borderId="32" xfId="10" applyNumberFormat="1" applyFont="1" applyFill="1" applyBorder="1" applyAlignment="1"/>
    <xf numFmtId="173" fontId="348" fillId="41" borderId="28" xfId="4" applyNumberFormat="1" applyFont="1" applyFill="1" applyBorder="1"/>
    <xf numFmtId="173" fontId="348" fillId="41" borderId="31" xfId="4" applyNumberFormat="1" applyFont="1" applyFill="1" applyBorder="1"/>
    <xf numFmtId="173" fontId="348" fillId="41" borderId="34" xfId="4" applyNumberFormat="1" applyFont="1" applyFill="1" applyBorder="1"/>
    <xf numFmtId="3" fontId="348" fillId="41" borderId="28" xfId="12" applyNumberFormat="1" applyFont="1" applyFill="1" applyBorder="1"/>
    <xf numFmtId="3" fontId="348" fillId="41" borderId="34" xfId="4" applyNumberFormat="1" applyFont="1" applyFill="1" applyBorder="1"/>
    <xf numFmtId="10" fontId="343" fillId="40" borderId="27" xfId="10" applyNumberFormat="1" applyFont="1" applyFill="1" applyBorder="1" applyAlignment="1">
      <alignment horizontal="right" vertical="center"/>
    </xf>
    <xf numFmtId="10" fontId="343" fillId="40" borderId="28" xfId="10" applyNumberFormat="1" applyFont="1" applyFill="1" applyBorder="1" applyAlignment="1">
      <alignment horizontal="right" vertical="center"/>
    </xf>
    <xf numFmtId="10" fontId="343" fillId="40" borderId="29" xfId="10" applyNumberFormat="1" applyFont="1" applyFill="1" applyBorder="1" applyAlignment="1">
      <alignment horizontal="right" vertical="center"/>
    </xf>
    <xf numFmtId="10" fontId="348" fillId="41" borderId="31" xfId="10" applyNumberFormat="1" applyFont="1" applyFill="1" applyBorder="1" applyAlignment="1">
      <alignment horizontal="right" vertical="center"/>
    </xf>
    <xf numFmtId="173" fontId="308" fillId="143" borderId="31" xfId="3" applyNumberFormat="1" applyFont="1" applyFill="1" applyBorder="1"/>
    <xf numFmtId="173" fontId="48" fillId="143" borderId="18" xfId="3" applyNumberFormat="1" applyFont="1" applyFill="1" applyBorder="1"/>
    <xf numFmtId="0" fontId="352" fillId="0" borderId="0" xfId="3" applyFont="1"/>
    <xf numFmtId="0" fontId="353" fillId="0" borderId="0" xfId="0" applyFont="1"/>
    <xf numFmtId="0" fontId="354" fillId="0" borderId="0" xfId="0" applyFont="1"/>
    <xf numFmtId="0" fontId="351" fillId="45" borderId="16" xfId="0" applyFont="1" applyFill="1" applyBorder="1" applyAlignment="1">
      <alignment horizontal="center" wrapText="1"/>
    </xf>
    <xf numFmtId="260" fontId="351" fillId="0" borderId="0" xfId="14626" applyNumberFormat="1" applyFont="1" applyFill="1" applyBorder="1"/>
    <xf numFmtId="260" fontId="352" fillId="50" borderId="16" xfId="14626" applyNumberFormat="1" applyFont="1" applyFill="1" applyBorder="1"/>
    <xf numFmtId="263" fontId="351" fillId="0" borderId="16" xfId="14626" applyNumberFormat="1" applyFont="1" applyFill="1" applyBorder="1"/>
    <xf numFmtId="173" fontId="352" fillId="0" borderId="0" xfId="3" applyNumberFormat="1" applyFont="1"/>
    <xf numFmtId="173" fontId="352" fillId="50" borderId="16" xfId="14626" applyNumberFormat="1" applyFont="1" applyFill="1" applyBorder="1"/>
    <xf numFmtId="173" fontId="352" fillId="0" borderId="31" xfId="14626" applyNumberFormat="1" applyFont="1" applyFill="1" applyBorder="1"/>
    <xf numFmtId="173" fontId="352" fillId="41" borderId="31" xfId="14626" applyNumberFormat="1" applyFont="1" applyFill="1" applyBorder="1"/>
    <xf numFmtId="173" fontId="352" fillId="41" borderId="31" xfId="3" applyNumberFormat="1" applyFont="1" applyFill="1" applyBorder="1"/>
    <xf numFmtId="173" fontId="352" fillId="0" borderId="31" xfId="3" applyNumberFormat="1" applyFont="1" applyBorder="1"/>
    <xf numFmtId="172" fontId="352" fillId="41" borderId="31" xfId="1" applyNumberFormat="1" applyFont="1" applyFill="1" applyBorder="1"/>
    <xf numFmtId="172" fontId="352" fillId="0" borderId="31" xfId="1" applyNumberFormat="1" applyFont="1" applyFill="1" applyBorder="1"/>
    <xf numFmtId="4" fontId="352" fillId="0" borderId="31" xfId="3" applyNumberFormat="1" applyFont="1" applyBorder="1"/>
    <xf numFmtId="173" fontId="351" fillId="0" borderId="16" xfId="3" applyNumberFormat="1" applyFont="1" applyBorder="1"/>
    <xf numFmtId="173" fontId="352" fillId="0" borderId="16" xfId="3" applyNumberFormat="1" applyFont="1" applyBorder="1"/>
    <xf numFmtId="173" fontId="352" fillId="0" borderId="28" xfId="3" applyNumberFormat="1" applyFont="1" applyBorder="1"/>
    <xf numFmtId="9" fontId="352" fillId="0" borderId="31" xfId="15" applyFont="1" applyBorder="1" applyAlignment="1"/>
    <xf numFmtId="173" fontId="352" fillId="0" borderId="38" xfId="3" applyNumberFormat="1" applyFont="1" applyBorder="1"/>
    <xf numFmtId="172" fontId="352" fillId="0" borderId="34" xfId="15" applyNumberFormat="1" applyFont="1" applyBorder="1" applyAlignment="1"/>
    <xf numFmtId="9" fontId="352" fillId="0" borderId="34" xfId="15" applyFont="1" applyBorder="1" applyAlignment="1"/>
    <xf numFmtId="271" fontId="352" fillId="0" borderId="31" xfId="14626" applyNumberFormat="1" applyFont="1" applyFill="1" applyBorder="1"/>
    <xf numFmtId="262" fontId="352" fillId="0" borderId="31" xfId="14626" applyNumberFormat="1" applyFont="1" applyFill="1" applyBorder="1"/>
    <xf numFmtId="263" fontId="352" fillId="0" borderId="31" xfId="14626" applyNumberFormat="1" applyFont="1" applyFill="1" applyBorder="1"/>
    <xf numFmtId="3" fontId="352" fillId="0" borderId="31" xfId="14626" applyNumberFormat="1" applyFont="1" applyFill="1" applyBorder="1"/>
    <xf numFmtId="173" fontId="351" fillId="41" borderId="16" xfId="3" applyNumberFormat="1" applyFont="1" applyFill="1" applyBorder="1"/>
    <xf numFmtId="261" fontId="351" fillId="0" borderId="0" xfId="14626" applyNumberFormat="1" applyFont="1" applyFill="1" applyBorder="1"/>
    <xf numFmtId="3" fontId="351" fillId="0" borderId="16" xfId="3" applyNumberFormat="1" applyFont="1" applyBorder="1"/>
    <xf numFmtId="173" fontId="352" fillId="41" borderId="16" xfId="3" applyNumberFormat="1" applyFont="1" applyFill="1" applyBorder="1" applyAlignment="1">
      <alignment horizontal="center"/>
    </xf>
    <xf numFmtId="167" fontId="352" fillId="0" borderId="16" xfId="14626" applyFont="1" applyFill="1" applyBorder="1"/>
    <xf numFmtId="3" fontId="352" fillId="0" borderId="16" xfId="3" applyNumberFormat="1" applyFont="1" applyBorder="1"/>
    <xf numFmtId="173" fontId="352" fillId="41" borderId="16" xfId="3" applyNumberFormat="1" applyFont="1" applyFill="1" applyBorder="1"/>
    <xf numFmtId="260" fontId="352" fillId="50" borderId="28" xfId="14626" applyNumberFormat="1" applyFont="1" applyFill="1" applyBorder="1"/>
    <xf numFmtId="3" fontId="351" fillId="0" borderId="0" xfId="3" applyNumberFormat="1" applyFont="1"/>
    <xf numFmtId="260" fontId="352" fillId="50" borderId="28" xfId="14626" applyNumberFormat="1" applyFont="1" applyFill="1" applyBorder="1" applyAlignment="1">
      <alignment horizontal="center"/>
    </xf>
    <xf numFmtId="173" fontId="351" fillId="0" borderId="0" xfId="3" applyNumberFormat="1" applyFont="1"/>
    <xf numFmtId="173" fontId="351" fillId="52" borderId="15" xfId="3" applyNumberFormat="1" applyFont="1" applyFill="1" applyBorder="1"/>
    <xf numFmtId="173" fontId="351" fillId="52" borderId="16" xfId="3" applyNumberFormat="1" applyFont="1" applyFill="1" applyBorder="1"/>
    <xf numFmtId="3" fontId="352" fillId="0" borderId="0" xfId="3" applyNumberFormat="1" applyFont="1"/>
    <xf numFmtId="262" fontId="352" fillId="0" borderId="28" xfId="14626" applyNumberFormat="1" applyFont="1" applyFill="1" applyBorder="1"/>
    <xf numFmtId="262" fontId="352" fillId="0" borderId="34" xfId="14626" applyNumberFormat="1" applyFont="1" applyFill="1" applyBorder="1"/>
    <xf numFmtId="173" fontId="351" fillId="0" borderId="36" xfId="3" applyNumberFormat="1" applyFont="1" applyBorder="1"/>
    <xf numFmtId="173" fontId="351" fillId="0" borderId="19" xfId="3" applyNumberFormat="1" applyFont="1" applyBorder="1"/>
    <xf numFmtId="4" fontId="351" fillId="0" borderId="19" xfId="14626" applyNumberFormat="1" applyFont="1" applyBorder="1"/>
    <xf numFmtId="4" fontId="351" fillId="0" borderId="19" xfId="14626" applyNumberFormat="1" applyFont="1" applyFill="1" applyBorder="1"/>
    <xf numFmtId="4" fontId="351" fillId="52" borderId="15" xfId="3" applyNumberFormat="1" applyFont="1" applyFill="1" applyBorder="1"/>
    <xf numFmtId="173" fontId="355" fillId="0" borderId="28" xfId="3" applyNumberFormat="1" applyFont="1" applyBorder="1"/>
    <xf numFmtId="173" fontId="355" fillId="0" borderId="29" xfId="3" applyNumberFormat="1" applyFont="1" applyBorder="1"/>
    <xf numFmtId="173" fontId="355" fillId="0" borderId="31" xfId="3" applyNumberFormat="1" applyFont="1" applyBorder="1"/>
    <xf numFmtId="173" fontId="355" fillId="0" borderId="32" xfId="3" applyNumberFormat="1" applyFont="1" applyBorder="1"/>
    <xf numFmtId="4" fontId="356" fillId="0" borderId="19" xfId="14626" applyNumberFormat="1" applyFont="1" applyBorder="1"/>
    <xf numFmtId="173" fontId="352" fillId="143" borderId="31" xfId="3" applyNumberFormat="1" applyFont="1" applyFill="1" applyBorder="1"/>
    <xf numFmtId="173" fontId="351" fillId="143" borderId="16" xfId="3" applyNumberFormat="1" applyFont="1" applyFill="1" applyBorder="1"/>
    <xf numFmtId="3" fontId="355" fillId="0" borderId="28" xfId="3" applyNumberFormat="1" applyFont="1" applyBorder="1"/>
    <xf numFmtId="3" fontId="355" fillId="0" borderId="36" xfId="3" applyNumberFormat="1" applyFont="1" applyBorder="1"/>
    <xf numFmtId="173" fontId="355" fillId="41" borderId="31" xfId="3" applyNumberFormat="1" applyFont="1" applyFill="1" applyBorder="1"/>
    <xf numFmtId="3" fontId="355" fillId="41" borderId="31" xfId="3" applyNumberFormat="1" applyFont="1" applyFill="1" applyBorder="1"/>
    <xf numFmtId="3" fontId="355" fillId="41" borderId="10" xfId="3" applyNumberFormat="1" applyFont="1" applyFill="1" applyBorder="1"/>
    <xf numFmtId="3" fontId="355" fillId="0" borderId="31" xfId="3" applyNumberFormat="1" applyFont="1" applyBorder="1"/>
    <xf numFmtId="3" fontId="355" fillId="0" borderId="10" xfId="3" applyNumberFormat="1" applyFont="1" applyBorder="1"/>
    <xf numFmtId="263" fontId="352" fillId="0" borderId="28" xfId="14626" applyNumberFormat="1" applyFont="1" applyFill="1" applyBorder="1"/>
    <xf numFmtId="3" fontId="352" fillId="41" borderId="31" xfId="14626" applyNumberFormat="1" applyFont="1" applyFill="1" applyBorder="1"/>
    <xf numFmtId="173" fontId="352" fillId="41" borderId="31" xfId="15" applyNumberFormat="1" applyFont="1" applyFill="1" applyBorder="1" applyAlignment="1"/>
    <xf numFmtId="9" fontId="352" fillId="41" borderId="31" xfId="15" applyFont="1" applyFill="1" applyBorder="1" applyAlignment="1"/>
    <xf numFmtId="173" fontId="351" fillId="41" borderId="18" xfId="3" applyNumberFormat="1" applyFont="1" applyFill="1" applyBorder="1"/>
    <xf numFmtId="167" fontId="352" fillId="0" borderId="28" xfId="14626" applyFont="1" applyFill="1" applyBorder="1"/>
    <xf numFmtId="263" fontId="352" fillId="41" borderId="28" xfId="14626" applyNumberFormat="1" applyFont="1" applyFill="1" applyBorder="1"/>
    <xf numFmtId="260" fontId="352" fillId="41" borderId="31" xfId="14626" applyNumberFormat="1" applyFont="1" applyFill="1" applyBorder="1"/>
    <xf numFmtId="4" fontId="352" fillId="41" borderId="31" xfId="3" applyNumberFormat="1" applyFont="1" applyFill="1" applyBorder="1"/>
    <xf numFmtId="263" fontId="351" fillId="41" borderId="16" xfId="14626" applyNumberFormat="1" applyFont="1" applyFill="1" applyBorder="1"/>
    <xf numFmtId="262" fontId="352" fillId="41" borderId="31" xfId="14626" applyNumberFormat="1" applyFont="1" applyFill="1" applyBorder="1"/>
    <xf numFmtId="3" fontId="352" fillId="41" borderId="16" xfId="3" applyNumberFormat="1" applyFont="1" applyFill="1" applyBorder="1"/>
    <xf numFmtId="173" fontId="351" fillId="0" borderId="15" xfId="3" applyNumberFormat="1" applyFont="1" applyBorder="1"/>
    <xf numFmtId="3" fontId="352" fillId="143" borderId="31" xfId="3" applyNumberFormat="1" applyFont="1" applyFill="1" applyBorder="1"/>
    <xf numFmtId="173" fontId="351" fillId="143" borderId="18" xfId="3" applyNumberFormat="1" applyFont="1" applyFill="1" applyBorder="1"/>
    <xf numFmtId="0" fontId="343" fillId="0" borderId="0" xfId="13" applyFont="1" applyAlignment="1">
      <alignment horizontal="left"/>
    </xf>
    <xf numFmtId="0" fontId="357" fillId="0" borderId="0" xfId="13" applyFont="1"/>
    <xf numFmtId="0" fontId="342" fillId="0" borderId="0" xfId="14627" applyFont="1" applyAlignment="1">
      <alignment horizontal="center"/>
    </xf>
    <xf numFmtId="0" fontId="358" fillId="0" borderId="0" xfId="13" applyFont="1"/>
    <xf numFmtId="0" fontId="343" fillId="0" borderId="0" xfId="14627" applyFont="1"/>
    <xf numFmtId="0" fontId="342" fillId="45" borderId="14" xfId="3" applyFont="1" applyFill="1" applyBorder="1" applyAlignment="1">
      <alignment horizontal="center" vertical="center" wrapText="1"/>
    </xf>
    <xf numFmtId="0" fontId="342" fillId="45" borderId="20" xfId="3" applyFont="1" applyFill="1" applyBorder="1" applyAlignment="1">
      <alignment horizontal="center" vertical="center" wrapText="1"/>
    </xf>
    <xf numFmtId="0" fontId="342" fillId="45" borderId="15" xfId="3" applyFont="1" applyFill="1" applyBorder="1" applyAlignment="1">
      <alignment horizontal="center" vertical="center" wrapText="1"/>
    </xf>
    <xf numFmtId="0" fontId="342" fillId="45" borderId="16" xfId="3" applyFont="1" applyFill="1" applyBorder="1" applyAlignment="1">
      <alignment horizontal="center" vertical="center" wrapText="1"/>
    </xf>
    <xf numFmtId="0" fontId="357" fillId="0" borderId="24" xfId="13" applyFont="1" applyBorder="1"/>
    <xf numFmtId="0" fontId="357" fillId="0" borderId="24" xfId="13" applyFont="1" applyBorder="1" applyAlignment="1">
      <alignment horizontal="center"/>
    </xf>
    <xf numFmtId="0" fontId="343" fillId="0" borderId="21" xfId="14627" applyFont="1" applyBorder="1" applyAlignment="1">
      <alignment horizontal="left" indent="1"/>
    </xf>
    <xf numFmtId="3" fontId="343" fillId="0" borderId="21" xfId="14627" applyNumberFormat="1" applyFont="1" applyBorder="1" applyAlignment="1">
      <alignment horizontal="center"/>
    </xf>
    <xf numFmtId="3" fontId="343" fillId="40" borderId="27" xfId="14627" applyNumberFormat="1" applyFont="1" applyFill="1" applyBorder="1" applyAlignment="1">
      <alignment horizontal="center"/>
    </xf>
    <xf numFmtId="3" fontId="343" fillId="51" borderId="28" xfId="14627" applyNumberFormat="1" applyFont="1" applyFill="1" applyBorder="1" applyAlignment="1">
      <alignment horizontal="center"/>
    </xf>
    <xf numFmtId="3" fontId="343" fillId="47" borderId="28" xfId="14627" applyNumberFormat="1" applyFont="1" applyFill="1" applyBorder="1" applyAlignment="1">
      <alignment horizontal="center"/>
    </xf>
    <xf numFmtId="0" fontId="343" fillId="0" borderId="22" xfId="14627" applyFont="1" applyBorder="1" applyAlignment="1">
      <alignment horizontal="left" indent="1"/>
    </xf>
    <xf numFmtId="3" fontId="343" fillId="0" borderId="22" xfId="14627" applyNumberFormat="1" applyFont="1" applyBorder="1" applyAlignment="1">
      <alignment horizontal="center"/>
    </xf>
    <xf numFmtId="3" fontId="343" fillId="51" borderId="30" xfId="14627" applyNumberFormat="1" applyFont="1" applyFill="1" applyBorder="1" applyAlignment="1">
      <alignment horizontal="center"/>
    </xf>
    <xf numFmtId="3" fontId="343" fillId="40" borderId="31" xfId="14627" applyNumberFormat="1" applyFont="1" applyFill="1" applyBorder="1" applyAlignment="1">
      <alignment horizontal="center"/>
    </xf>
    <xf numFmtId="3" fontId="343" fillId="47" borderId="31" xfId="14627" applyNumberFormat="1" applyFont="1" applyFill="1" applyBorder="1" applyAlignment="1">
      <alignment horizontal="center"/>
    </xf>
    <xf numFmtId="0" fontId="343" fillId="0" borderId="14" xfId="14627" applyFont="1" applyBorder="1" applyAlignment="1">
      <alignment vertical="center"/>
    </xf>
    <xf numFmtId="3" fontId="343" fillId="0" borderId="14" xfId="14627" applyNumberFormat="1" applyFont="1" applyBorder="1" applyAlignment="1">
      <alignment horizontal="center"/>
    </xf>
    <xf numFmtId="3" fontId="343" fillId="0" borderId="15" xfId="14627" applyNumberFormat="1" applyFont="1" applyBorder="1" applyAlignment="1">
      <alignment horizontal="center"/>
    </xf>
    <xf numFmtId="3" fontId="343" fillId="0" borderId="16" xfId="14627" applyNumberFormat="1" applyFont="1" applyBorder="1" applyAlignment="1">
      <alignment horizontal="center"/>
    </xf>
    <xf numFmtId="3" fontId="343" fillId="47" borderId="16" xfId="14627" applyNumberFormat="1" applyFont="1" applyFill="1" applyBorder="1" applyAlignment="1">
      <alignment horizontal="center"/>
    </xf>
    <xf numFmtId="0" fontId="343" fillId="0" borderId="24" xfId="13" applyFont="1" applyBorder="1" applyAlignment="1">
      <alignment horizontal="left"/>
    </xf>
    <xf numFmtId="3" fontId="343" fillId="51" borderId="31" xfId="14627" applyNumberFormat="1" applyFont="1" applyFill="1" applyBorder="1" applyAlignment="1">
      <alignment horizontal="center"/>
    </xf>
    <xf numFmtId="3" fontId="343" fillId="0" borderId="31" xfId="14627" applyNumberFormat="1" applyFont="1" applyBorder="1" applyAlignment="1">
      <alignment horizontal="center"/>
    </xf>
    <xf numFmtId="0" fontId="343" fillId="0" borderId="23" xfId="14627" applyFont="1" applyBorder="1" applyAlignment="1">
      <alignment horizontal="left" indent="1"/>
    </xf>
    <xf numFmtId="3" fontId="343" fillId="0" borderId="23" xfId="14627" applyNumberFormat="1" applyFont="1" applyBorder="1" applyAlignment="1">
      <alignment horizontal="center"/>
    </xf>
    <xf numFmtId="3" fontId="343" fillId="51" borderId="33" xfId="14627" applyNumberFormat="1" applyFont="1" applyFill="1" applyBorder="1" applyAlignment="1">
      <alignment horizontal="center"/>
    </xf>
    <xf numFmtId="3" fontId="343" fillId="51" borderId="34" xfId="14627" applyNumberFormat="1" applyFont="1" applyFill="1" applyBorder="1" applyAlignment="1">
      <alignment horizontal="center"/>
    </xf>
    <xf numFmtId="0" fontId="342" fillId="0" borderId="14" xfId="14627" applyFont="1" applyBorder="1" applyAlignment="1">
      <alignment vertical="center"/>
    </xf>
    <xf numFmtId="3" fontId="342" fillId="0" borderId="14" xfId="14627" applyNumberFormat="1" applyFont="1" applyBorder="1" applyAlignment="1">
      <alignment horizontal="center"/>
    </xf>
    <xf numFmtId="3" fontId="342" fillId="0" borderId="18" xfId="14627" applyNumberFormat="1" applyFont="1" applyBorder="1" applyAlignment="1">
      <alignment horizontal="center"/>
    </xf>
    <xf numFmtId="3" fontId="342" fillId="0" borderId="16" xfId="14627" applyNumberFormat="1" applyFont="1" applyBorder="1" applyAlignment="1">
      <alignment horizontal="center"/>
    </xf>
    <xf numFmtId="0" fontId="357" fillId="0" borderId="0" xfId="13" applyFont="1" applyAlignment="1">
      <alignment horizontal="left"/>
    </xf>
    <xf numFmtId="0" fontId="359" fillId="0" borderId="0" xfId="14627" applyFont="1"/>
    <xf numFmtId="0" fontId="359" fillId="0" borderId="12" xfId="14627" applyFont="1" applyBorder="1" applyAlignment="1">
      <alignment horizontal="center"/>
    </xf>
    <xf numFmtId="3" fontId="343" fillId="0" borderId="12" xfId="14627" applyNumberFormat="1" applyFont="1" applyBorder="1" applyAlignment="1">
      <alignment horizontal="center"/>
    </xf>
    <xf numFmtId="3" fontId="343" fillId="0" borderId="27" xfId="14627" applyNumberFormat="1" applyFont="1" applyBorder="1" applyAlignment="1">
      <alignment horizontal="center"/>
    </xf>
    <xf numFmtId="3" fontId="343" fillId="0" borderId="28" xfId="14627" applyNumberFormat="1" applyFont="1" applyBorder="1" applyAlignment="1">
      <alignment horizontal="center"/>
    </xf>
    <xf numFmtId="3" fontId="343" fillId="0" borderId="30" xfId="14627" applyNumberFormat="1" applyFont="1" applyBorder="1" applyAlignment="1">
      <alignment horizontal="center"/>
    </xf>
    <xf numFmtId="3" fontId="343" fillId="0" borderId="34" xfId="14627" applyNumberFormat="1" applyFont="1" applyBorder="1" applyAlignment="1">
      <alignment horizontal="center"/>
    </xf>
    <xf numFmtId="3" fontId="343" fillId="0" borderId="18" xfId="14627" applyNumberFormat="1" applyFont="1" applyBorder="1" applyAlignment="1">
      <alignment horizontal="center"/>
    </xf>
    <xf numFmtId="0" fontId="359" fillId="0" borderId="40" xfId="14627" applyFont="1" applyBorder="1"/>
    <xf numFmtId="0" fontId="359" fillId="0" borderId="40" xfId="14627" applyFont="1" applyBorder="1" applyAlignment="1">
      <alignment horizontal="center"/>
    </xf>
    <xf numFmtId="3" fontId="343" fillId="0" borderId="40" xfId="14627" applyNumberFormat="1" applyFont="1" applyBorder="1" applyAlignment="1">
      <alignment horizontal="center"/>
    </xf>
    <xf numFmtId="0" fontId="343" fillId="0" borderId="135" xfId="13" applyFont="1" applyBorder="1" applyAlignment="1">
      <alignment horizontal="left"/>
    </xf>
    <xf numFmtId="3" fontId="342" fillId="47" borderId="18" xfId="14627" applyNumberFormat="1" applyFont="1" applyFill="1" applyBorder="1" applyAlignment="1">
      <alignment horizontal="center"/>
    </xf>
    <xf numFmtId="3" fontId="342" fillId="47" borderId="16" xfId="14627" applyNumberFormat="1" applyFont="1" applyFill="1" applyBorder="1" applyAlignment="1">
      <alignment horizontal="center"/>
    </xf>
    <xf numFmtId="0" fontId="359" fillId="0" borderId="0" xfId="14627" applyFont="1" applyAlignment="1">
      <alignment horizontal="center"/>
    </xf>
    <xf numFmtId="3" fontId="343" fillId="0" borderId="0" xfId="14627" applyNumberFormat="1" applyFont="1" applyAlignment="1">
      <alignment horizontal="center"/>
    </xf>
    <xf numFmtId="3" fontId="343" fillId="47" borderId="21" xfId="14627" applyNumberFormat="1" applyFont="1" applyFill="1" applyBorder="1" applyAlignment="1">
      <alignment horizontal="center"/>
    </xf>
    <xf numFmtId="3" fontId="343" fillId="47" borderId="27" xfId="14627" applyNumberFormat="1" applyFont="1" applyFill="1" applyBorder="1" applyAlignment="1">
      <alignment horizontal="center"/>
    </xf>
    <xf numFmtId="3" fontId="343" fillId="47" borderId="25" xfId="14627" applyNumberFormat="1" applyFont="1" applyFill="1" applyBorder="1" applyAlignment="1">
      <alignment horizontal="center"/>
    </xf>
    <xf numFmtId="3" fontId="343" fillId="47" borderId="30" xfId="14627" applyNumberFormat="1" applyFont="1" applyFill="1" applyBorder="1" applyAlignment="1">
      <alignment horizontal="center"/>
    </xf>
    <xf numFmtId="0" fontId="343" fillId="0" borderId="134" xfId="14627" applyFont="1" applyBorder="1" applyAlignment="1">
      <alignment horizontal="left" indent="1"/>
    </xf>
    <xf numFmtId="3" fontId="343" fillId="47" borderId="136" xfId="14627" applyNumberFormat="1" applyFont="1" applyFill="1" applyBorder="1" applyAlignment="1">
      <alignment horizontal="center"/>
    </xf>
    <xf numFmtId="3" fontId="343" fillId="47" borderId="33" xfId="14627" applyNumberFormat="1" applyFont="1" applyFill="1" applyBorder="1" applyAlignment="1">
      <alignment horizontal="center"/>
    </xf>
    <xf numFmtId="3" fontId="343" fillId="47" borderId="34" xfId="14627" applyNumberFormat="1" applyFont="1" applyFill="1" applyBorder="1" applyAlignment="1">
      <alignment horizontal="center"/>
    </xf>
    <xf numFmtId="3" fontId="342" fillId="47" borderId="14" xfId="14627" applyNumberFormat="1" applyFont="1" applyFill="1" applyBorder="1" applyAlignment="1">
      <alignment horizontal="center"/>
    </xf>
    <xf numFmtId="3" fontId="343" fillId="51" borderId="27" xfId="14627" applyNumberFormat="1" applyFont="1" applyFill="1" applyBorder="1" applyAlignment="1">
      <alignment horizontal="center"/>
    </xf>
    <xf numFmtId="3" fontId="343" fillId="0" borderId="134" xfId="14627" applyNumberFormat="1" applyFont="1" applyBorder="1" applyAlignment="1">
      <alignment horizontal="center"/>
    </xf>
    <xf numFmtId="0" fontId="343" fillId="0" borderId="40" xfId="13" applyFont="1" applyBorder="1" applyAlignment="1">
      <alignment horizontal="left"/>
    </xf>
    <xf numFmtId="0" fontId="343" fillId="0" borderId="25" xfId="14627" applyFont="1" applyBorder="1" applyAlignment="1">
      <alignment horizontal="left" indent="1"/>
    </xf>
    <xf numFmtId="0" fontId="343" fillId="0" borderId="136" xfId="14627" applyFont="1" applyBorder="1" applyAlignment="1">
      <alignment horizontal="left" indent="1"/>
    </xf>
    <xf numFmtId="0" fontId="357" fillId="0" borderId="0" xfId="13" applyFont="1" applyAlignment="1">
      <alignment horizontal="center"/>
    </xf>
    <xf numFmtId="0" fontId="358" fillId="0" borderId="0" xfId="13" applyFont="1" applyAlignment="1">
      <alignment horizontal="center"/>
    </xf>
    <xf numFmtId="3" fontId="343" fillId="40" borderId="21" xfId="14627" applyNumberFormat="1" applyFont="1" applyFill="1" applyBorder="1" applyAlignment="1">
      <alignment horizontal="center"/>
    </xf>
    <xf numFmtId="3" fontId="343" fillId="40" borderId="28" xfId="14627" applyNumberFormat="1" applyFont="1" applyFill="1" applyBorder="1" applyAlignment="1">
      <alignment horizontal="center"/>
    </xf>
    <xf numFmtId="3" fontId="343" fillId="40" borderId="22" xfId="14627" applyNumberFormat="1" applyFont="1" applyFill="1" applyBorder="1" applyAlignment="1">
      <alignment horizontal="center"/>
    </xf>
    <xf numFmtId="3" fontId="343" fillId="40" borderId="30" xfId="14627" applyNumberFormat="1" applyFont="1" applyFill="1" applyBorder="1" applyAlignment="1">
      <alignment horizontal="center"/>
    </xf>
    <xf numFmtId="3" fontId="343" fillId="40" borderId="14" xfId="14627" applyNumberFormat="1" applyFont="1" applyFill="1" applyBorder="1" applyAlignment="1">
      <alignment horizontal="center"/>
    </xf>
    <xf numFmtId="3" fontId="343" fillId="40" borderId="15" xfId="14627" applyNumberFormat="1" applyFont="1" applyFill="1" applyBorder="1" applyAlignment="1">
      <alignment horizontal="center"/>
    </xf>
    <xf numFmtId="3" fontId="343" fillId="40" borderId="16" xfId="14627" applyNumberFormat="1" applyFont="1" applyFill="1" applyBorder="1" applyAlignment="1">
      <alignment horizontal="center"/>
    </xf>
    <xf numFmtId="3" fontId="343" fillId="40" borderId="22" xfId="14627" quotePrefix="1" applyNumberFormat="1" applyFont="1" applyFill="1" applyBorder="1" applyAlignment="1">
      <alignment horizontal="center"/>
    </xf>
    <xf numFmtId="3" fontId="343" fillId="40" borderId="23" xfId="14627" quotePrefix="1" applyNumberFormat="1" applyFont="1" applyFill="1" applyBorder="1" applyAlignment="1">
      <alignment horizontal="center"/>
    </xf>
    <xf numFmtId="3" fontId="342" fillId="40" borderId="14" xfId="14627" applyNumberFormat="1" applyFont="1" applyFill="1" applyBorder="1" applyAlignment="1">
      <alignment horizontal="center"/>
    </xf>
    <xf numFmtId="3" fontId="342" fillId="40" borderId="18" xfId="14627" applyNumberFormat="1" applyFont="1" applyFill="1" applyBorder="1" applyAlignment="1">
      <alignment horizontal="center"/>
    </xf>
    <xf numFmtId="3" fontId="342" fillId="40" borderId="16" xfId="14627" applyNumberFormat="1" applyFont="1" applyFill="1" applyBorder="1" applyAlignment="1">
      <alignment horizontal="center"/>
    </xf>
    <xf numFmtId="3" fontId="343" fillId="47" borderId="22" xfId="14627" applyNumberFormat="1" applyFont="1" applyFill="1" applyBorder="1" applyAlignment="1">
      <alignment horizontal="center"/>
    </xf>
    <xf numFmtId="3" fontId="343" fillId="47" borderId="22" xfId="14627" quotePrefix="1" applyNumberFormat="1" applyFont="1" applyFill="1" applyBorder="1" applyAlignment="1">
      <alignment horizontal="center"/>
    </xf>
    <xf numFmtId="3" fontId="343" fillId="47" borderId="23" xfId="14627" quotePrefix="1" applyNumberFormat="1" applyFont="1" applyFill="1" applyBorder="1" applyAlignment="1">
      <alignment horizontal="center"/>
    </xf>
    <xf numFmtId="0" fontId="357" fillId="0" borderId="40" xfId="13" applyFont="1" applyBorder="1"/>
    <xf numFmtId="0" fontId="357" fillId="0" borderId="40" xfId="13" applyFont="1" applyBorder="1" applyAlignment="1">
      <alignment horizontal="center"/>
    </xf>
    <xf numFmtId="0" fontId="358" fillId="0" borderId="40" xfId="13" applyFont="1" applyBorder="1" applyAlignment="1">
      <alignment horizontal="center"/>
    </xf>
    <xf numFmtId="3" fontId="343" fillId="47" borderId="28" xfId="14627" applyNumberFormat="1" applyFont="1" applyFill="1" applyBorder="1"/>
    <xf numFmtId="3" fontId="343" fillId="47" borderId="31" xfId="14627" applyNumberFormat="1" applyFont="1" applyFill="1" applyBorder="1"/>
    <xf numFmtId="3" fontId="343" fillId="47" borderId="16" xfId="14627" applyNumberFormat="1" applyFont="1" applyFill="1" applyBorder="1"/>
    <xf numFmtId="3" fontId="343" fillId="51" borderId="34" xfId="14627" applyNumberFormat="1" applyFont="1" applyFill="1" applyBorder="1"/>
    <xf numFmtId="3" fontId="343" fillId="0" borderId="12" xfId="14627" applyNumberFormat="1" applyFont="1" applyBorder="1"/>
    <xf numFmtId="3" fontId="343" fillId="0" borderId="40" xfId="14627" applyNumberFormat="1" applyFont="1" applyBorder="1"/>
    <xf numFmtId="3" fontId="343" fillId="47" borderId="34" xfId="14627" applyNumberFormat="1" applyFont="1" applyFill="1" applyBorder="1"/>
    <xf numFmtId="3" fontId="342" fillId="47" borderId="16" xfId="14627" applyNumberFormat="1" applyFont="1" applyFill="1" applyBorder="1"/>
    <xf numFmtId="3" fontId="343" fillId="0" borderId="0" xfId="14627" applyNumberFormat="1" applyFont="1"/>
    <xf numFmtId="3" fontId="343" fillId="51" borderId="31" xfId="14627" applyNumberFormat="1" applyFont="1" applyFill="1" applyBorder="1"/>
    <xf numFmtId="3" fontId="348" fillId="0" borderId="32" xfId="14627" applyNumberFormat="1" applyFont="1" applyBorder="1" applyAlignment="1">
      <alignment horizontal="center"/>
    </xf>
    <xf numFmtId="0" fontId="360" fillId="40" borderId="0" xfId="0" applyFont="1" applyFill="1"/>
    <xf numFmtId="0" fontId="342" fillId="40" borderId="14" xfId="3" applyFont="1" applyFill="1" applyBorder="1"/>
    <xf numFmtId="0" fontId="361" fillId="41" borderId="15" xfId="0" applyFont="1" applyFill="1" applyBorder="1" applyAlignment="1">
      <alignment horizontal="center" vertical="center" wrapText="1"/>
    </xf>
    <xf numFmtId="0" fontId="361" fillId="41" borderId="17" xfId="0" applyFont="1" applyFill="1" applyBorder="1" applyAlignment="1">
      <alignment horizontal="center" vertical="center" wrapText="1"/>
    </xf>
    <xf numFmtId="0" fontId="361" fillId="41" borderId="18" xfId="0" applyFont="1" applyFill="1" applyBorder="1" applyAlignment="1">
      <alignment horizontal="center" vertical="center" wrapText="1"/>
    </xf>
    <xf numFmtId="0" fontId="361" fillId="41" borderId="15" xfId="0" applyFont="1" applyFill="1" applyBorder="1" applyAlignment="1">
      <alignment horizontal="center" vertical="center"/>
    </xf>
    <xf numFmtId="0" fontId="361" fillId="41" borderId="16" xfId="0" applyFont="1" applyFill="1" applyBorder="1" applyAlignment="1">
      <alignment horizontal="center" vertical="center"/>
    </xf>
    <xf numFmtId="0" fontId="361" fillId="41" borderId="17" xfId="0" applyFont="1" applyFill="1" applyBorder="1" applyAlignment="1">
      <alignment horizontal="center" vertical="center"/>
    </xf>
    <xf numFmtId="0" fontId="360" fillId="40" borderId="27" xfId="0" applyFont="1" applyFill="1" applyBorder="1" applyAlignment="1">
      <alignment horizontal="left" vertical="center"/>
    </xf>
    <xf numFmtId="0" fontId="360" fillId="40" borderId="138" xfId="0" applyFont="1" applyFill="1" applyBorder="1" applyAlignment="1">
      <alignment horizontal="left" vertical="center"/>
    </xf>
    <xf numFmtId="3" fontId="360" fillId="40" borderId="27" xfId="0" applyNumberFormat="1" applyFont="1" applyFill="1" applyBorder="1" applyAlignment="1">
      <alignment horizontal="right" vertical="center" shrinkToFit="1"/>
    </xf>
    <xf numFmtId="3" fontId="360" fillId="40" borderId="29" xfId="0" applyNumberFormat="1" applyFont="1" applyFill="1" applyBorder="1" applyAlignment="1">
      <alignment horizontal="right" vertical="center" shrinkToFit="1"/>
    </xf>
    <xf numFmtId="3" fontId="360" fillId="40" borderId="37" xfId="0" applyNumberFormat="1" applyFont="1" applyFill="1" applyBorder="1" applyAlignment="1">
      <alignment horizontal="right" vertical="center" shrinkToFit="1"/>
    </xf>
    <xf numFmtId="3" fontId="360" fillId="40" borderId="21" xfId="0" applyNumberFormat="1" applyFont="1" applyFill="1" applyBorder="1" applyAlignment="1">
      <alignment horizontal="right" vertical="center" shrinkToFit="1"/>
    </xf>
    <xf numFmtId="3" fontId="360" fillId="40" borderId="28" xfId="0" applyNumberFormat="1" applyFont="1" applyFill="1" applyBorder="1" applyAlignment="1">
      <alignment horizontal="right" vertical="center" shrinkToFit="1"/>
    </xf>
    <xf numFmtId="3" fontId="360" fillId="40" borderId="138" xfId="0" applyNumberFormat="1" applyFont="1" applyFill="1" applyBorder="1" applyAlignment="1">
      <alignment horizontal="right" vertical="center" shrinkToFit="1"/>
    </xf>
    <xf numFmtId="0" fontId="360" fillId="40" borderId="30" xfId="0" applyFont="1" applyFill="1" applyBorder="1" applyAlignment="1">
      <alignment horizontal="left" vertical="center"/>
    </xf>
    <xf numFmtId="0" fontId="360" fillId="40" borderId="39" xfId="0" applyFont="1" applyFill="1" applyBorder="1" applyAlignment="1">
      <alignment horizontal="left" vertical="center"/>
    </xf>
    <xf numFmtId="3" fontId="360" fillId="40" borderId="30" xfId="0" applyNumberFormat="1" applyFont="1" applyFill="1" applyBorder="1" applyAlignment="1">
      <alignment horizontal="right" vertical="center" shrinkToFit="1"/>
    </xf>
    <xf numFmtId="3" fontId="360" fillId="40" borderId="32" xfId="0" applyNumberFormat="1" applyFont="1" applyFill="1" applyBorder="1" applyAlignment="1">
      <alignment horizontal="right" vertical="center" shrinkToFit="1"/>
    </xf>
    <xf numFmtId="3" fontId="360" fillId="40" borderId="38" xfId="0" applyNumberFormat="1" applyFont="1" applyFill="1" applyBorder="1" applyAlignment="1">
      <alignment horizontal="right" vertical="center" shrinkToFit="1"/>
    </xf>
    <xf numFmtId="3" fontId="360" fillId="40" borderId="22" xfId="0" applyNumberFormat="1" applyFont="1" applyFill="1" applyBorder="1" applyAlignment="1">
      <alignment horizontal="right" vertical="center" shrinkToFit="1"/>
    </xf>
    <xf numFmtId="3" fontId="360" fillId="40" borderId="31" xfId="0" applyNumberFormat="1" applyFont="1" applyFill="1" applyBorder="1" applyAlignment="1">
      <alignment horizontal="right" vertical="center" shrinkToFit="1"/>
    </xf>
    <xf numFmtId="3" fontId="360" fillId="40" borderId="39" xfId="0" applyNumberFormat="1" applyFont="1" applyFill="1" applyBorder="1" applyAlignment="1">
      <alignment horizontal="right" vertical="center" shrinkToFit="1"/>
    </xf>
    <xf numFmtId="0" fontId="360" fillId="40" borderId="32" xfId="0" applyFont="1" applyFill="1" applyBorder="1" applyAlignment="1">
      <alignment horizontal="left" vertical="center"/>
    </xf>
    <xf numFmtId="0" fontId="360" fillId="40" borderId="33" xfId="0" applyFont="1" applyFill="1" applyBorder="1" applyAlignment="1">
      <alignment horizontal="left" vertical="center"/>
    </xf>
    <xf numFmtId="0" fontId="360" fillId="40" borderId="139" xfId="0" applyFont="1" applyFill="1" applyBorder="1" applyAlignment="1">
      <alignment horizontal="left" vertical="center"/>
    </xf>
    <xf numFmtId="0" fontId="360" fillId="40" borderId="35" xfId="0" applyFont="1" applyFill="1" applyBorder="1" applyAlignment="1">
      <alignment horizontal="left" vertical="center"/>
    </xf>
    <xf numFmtId="3" fontId="360" fillId="40" borderId="140" xfId="0" applyNumberFormat="1" applyFont="1" applyFill="1" applyBorder="1" applyAlignment="1">
      <alignment horizontal="right" vertical="center" shrinkToFit="1"/>
    </xf>
    <xf numFmtId="3" fontId="360" fillId="40" borderId="35" xfId="0" applyNumberFormat="1" applyFont="1" applyFill="1" applyBorder="1" applyAlignment="1">
      <alignment horizontal="right" vertical="center" shrinkToFit="1"/>
    </xf>
    <xf numFmtId="3" fontId="360" fillId="40" borderId="134" xfId="0" applyNumberFormat="1" applyFont="1" applyFill="1" applyBorder="1" applyAlignment="1">
      <alignment horizontal="right" vertical="center" shrinkToFit="1"/>
    </xf>
    <xf numFmtId="3" fontId="360" fillId="40" borderId="33" xfId="0" applyNumberFormat="1" applyFont="1" applyFill="1" applyBorder="1" applyAlignment="1">
      <alignment horizontal="right" vertical="center" shrinkToFit="1"/>
    </xf>
    <xf numFmtId="3" fontId="360" fillId="40" borderId="34" xfId="0" applyNumberFormat="1" applyFont="1" applyFill="1" applyBorder="1" applyAlignment="1">
      <alignment horizontal="right" vertical="center" shrinkToFit="1"/>
    </xf>
    <xf numFmtId="3" fontId="360" fillId="40" borderId="139" xfId="0" applyNumberFormat="1" applyFont="1" applyFill="1" applyBorder="1" applyAlignment="1">
      <alignment horizontal="right" vertical="center" shrinkToFit="1"/>
    </xf>
    <xf numFmtId="0" fontId="360" fillId="40" borderId="134" xfId="0" applyFont="1" applyFill="1" applyBorder="1" applyAlignment="1">
      <alignment horizontal="left" vertical="center"/>
    </xf>
    <xf numFmtId="0" fontId="360" fillId="40" borderId="136" xfId="0" applyFont="1" applyFill="1" applyBorder="1" applyAlignment="1">
      <alignment horizontal="left" vertical="center"/>
    </xf>
    <xf numFmtId="3" fontId="360" fillId="40" borderId="137" xfId="0" applyNumberFormat="1" applyFont="1" applyFill="1" applyBorder="1" applyAlignment="1">
      <alignment horizontal="right" vertical="center" shrinkToFit="1"/>
    </xf>
    <xf numFmtId="3" fontId="360" fillId="40" borderId="136" xfId="0" applyNumberFormat="1" applyFont="1" applyFill="1" applyBorder="1" applyAlignment="1">
      <alignment horizontal="right" vertical="center" shrinkToFit="1"/>
    </xf>
    <xf numFmtId="0" fontId="360" fillId="40" borderId="14" xfId="0" applyFont="1" applyFill="1" applyBorder="1" applyAlignment="1">
      <alignment horizontal="left" vertical="center"/>
    </xf>
    <xf numFmtId="0" fontId="360" fillId="40" borderId="20" xfId="0" applyFont="1" applyFill="1" applyBorder="1" applyAlignment="1">
      <alignment horizontal="left" vertical="center"/>
    </xf>
    <xf numFmtId="3" fontId="360" fillId="40" borderId="19" xfId="0" applyNumberFormat="1" applyFont="1" applyFill="1" applyBorder="1" applyAlignment="1">
      <alignment horizontal="right" vertical="center" shrinkToFit="1"/>
    </xf>
    <xf numFmtId="3" fontId="360" fillId="40" borderId="14" xfId="0" applyNumberFormat="1" applyFont="1" applyFill="1" applyBorder="1" applyAlignment="1">
      <alignment horizontal="right" vertical="center" shrinkToFit="1"/>
    </xf>
    <xf numFmtId="3" fontId="360" fillId="40" borderId="20" xfId="0" applyNumberFormat="1" applyFont="1" applyFill="1" applyBorder="1" applyAlignment="1">
      <alignment horizontal="right" vertical="center" shrinkToFit="1"/>
    </xf>
    <xf numFmtId="0" fontId="361" fillId="40" borderId="15" xfId="0" applyFont="1" applyFill="1" applyBorder="1" applyAlignment="1">
      <alignment horizontal="left" vertical="center"/>
    </xf>
    <xf numFmtId="0" fontId="361" fillId="40" borderId="17" xfId="0" applyFont="1" applyFill="1" applyBorder="1" applyAlignment="1">
      <alignment horizontal="left" vertical="center"/>
    </xf>
    <xf numFmtId="3" fontId="361" fillId="40" borderId="18" xfId="0" applyNumberFormat="1" applyFont="1" applyFill="1" applyBorder="1" applyAlignment="1">
      <alignment horizontal="right" vertical="center" shrinkToFit="1"/>
    </xf>
    <xf numFmtId="3" fontId="361" fillId="40" borderId="17" xfId="0" applyNumberFormat="1" applyFont="1" applyFill="1" applyBorder="1" applyAlignment="1">
      <alignment horizontal="right" vertical="center" shrinkToFit="1"/>
    </xf>
    <xf numFmtId="3" fontId="361" fillId="40" borderId="14" xfId="0" applyNumberFormat="1" applyFont="1" applyFill="1" applyBorder="1" applyAlignment="1">
      <alignment horizontal="right" vertical="center" shrinkToFit="1"/>
    </xf>
    <xf numFmtId="3" fontId="361" fillId="40" borderId="16" xfId="0" applyNumberFormat="1" applyFont="1" applyFill="1" applyBorder="1" applyAlignment="1">
      <alignment horizontal="right" vertical="center" shrinkToFit="1"/>
    </xf>
    <xf numFmtId="3" fontId="361" fillId="40" borderId="100" xfId="0" applyNumberFormat="1" applyFont="1" applyFill="1" applyBorder="1" applyAlignment="1">
      <alignment horizontal="right" vertical="center" shrinkToFit="1"/>
    </xf>
    <xf numFmtId="0" fontId="360" fillId="40" borderId="0" xfId="0" applyFont="1" applyFill="1" applyAlignment="1" applyProtection="1">
      <alignment wrapText="1"/>
      <protection locked="0"/>
    </xf>
    <xf numFmtId="0" fontId="361" fillId="41" borderId="100" xfId="0" applyFont="1" applyFill="1" applyBorder="1" applyAlignment="1">
      <alignment horizontal="center" vertical="center"/>
    </xf>
    <xf numFmtId="0" fontId="360" fillId="40" borderId="29" xfId="0" applyFont="1" applyFill="1" applyBorder="1" applyAlignment="1">
      <alignment horizontal="left" vertical="center"/>
    </xf>
    <xf numFmtId="0" fontId="360" fillId="40" borderId="0" xfId="0" applyFont="1" applyFill="1" applyAlignment="1">
      <alignment horizontal="left" vertical="center"/>
    </xf>
    <xf numFmtId="0" fontId="360" fillId="40" borderId="135" xfId="0" applyFont="1" applyFill="1" applyBorder="1" applyAlignment="1">
      <alignment horizontal="left" vertical="center"/>
    </xf>
    <xf numFmtId="0" fontId="360" fillId="40" borderId="25" xfId="0" applyFont="1" applyFill="1" applyBorder="1" applyAlignment="1">
      <alignment horizontal="left" vertical="center"/>
    </xf>
    <xf numFmtId="0" fontId="360" fillId="40" borderId="38" xfId="0" applyFont="1" applyFill="1" applyBorder="1" applyAlignment="1">
      <alignment horizontal="left" vertical="center"/>
    </xf>
    <xf numFmtId="3" fontId="361" fillId="40" borderId="15" xfId="0" applyNumberFormat="1" applyFont="1" applyFill="1" applyBorder="1" applyAlignment="1">
      <alignment horizontal="right" vertical="center" shrinkToFit="1"/>
    </xf>
    <xf numFmtId="0" fontId="344" fillId="40" borderId="0" xfId="0" applyFont="1" applyFill="1"/>
    <xf numFmtId="170" fontId="344" fillId="40" borderId="0" xfId="14626" applyNumberFormat="1" applyFont="1" applyFill="1"/>
    <xf numFmtId="9" fontId="344" fillId="40" borderId="0" xfId="0" applyNumberFormat="1" applyFont="1" applyFill="1"/>
    <xf numFmtId="9" fontId="344" fillId="40" borderId="0" xfId="1" applyFont="1" applyFill="1"/>
    <xf numFmtId="166" fontId="344" fillId="40" borderId="0" xfId="0" applyNumberFormat="1" applyFont="1" applyFill="1"/>
    <xf numFmtId="167" fontId="344" fillId="40" borderId="0" xfId="14626" applyFont="1" applyFill="1"/>
    <xf numFmtId="173" fontId="312" fillId="0" borderId="31" xfId="3" applyNumberFormat="1" applyFont="1" applyBorder="1"/>
    <xf numFmtId="173" fontId="312" fillId="40" borderId="34" xfId="3" applyNumberFormat="1" applyFont="1" applyFill="1" applyBorder="1"/>
    <xf numFmtId="3" fontId="339" fillId="40" borderId="28" xfId="0" applyNumberFormat="1" applyFont="1" applyFill="1" applyBorder="1" applyAlignment="1">
      <alignment horizontal="right" vertical="center" shrinkToFit="1"/>
    </xf>
    <xf numFmtId="3" fontId="339" fillId="40" borderId="31" xfId="0" applyNumberFormat="1" applyFont="1" applyFill="1" applyBorder="1" applyAlignment="1">
      <alignment horizontal="right" vertical="center" shrinkToFit="1"/>
    </xf>
    <xf numFmtId="3" fontId="348" fillId="0" borderId="141" xfId="0" applyNumberFormat="1" applyFont="1" applyBorder="1"/>
    <xf numFmtId="3" fontId="348" fillId="0" borderId="31" xfId="0" applyNumberFormat="1" applyFont="1" applyBorder="1"/>
    <xf numFmtId="3" fontId="348" fillId="0" borderId="31" xfId="4" applyNumberFormat="1" applyFont="1" applyBorder="1"/>
    <xf numFmtId="3" fontId="348" fillId="0" borderId="31" xfId="4" applyNumberFormat="1" applyFont="1" applyBorder="1"/>
    <xf numFmtId="173" fontId="39" fillId="0" borderId="0" xfId="3" applyNumberFormat="1" applyFont="1"/>
    <xf numFmtId="3" fontId="348" fillId="0" borderId="31" xfId="0" applyNumberFormat="1" applyFont="1" applyFill="1" applyBorder="1"/>
    <xf numFmtId="173" fontId="308" fillId="0" borderId="28" xfId="3" applyNumberFormat="1" applyFont="1" applyFill="1" applyBorder="1"/>
    <xf numFmtId="3" fontId="348" fillId="0" borderId="28" xfId="4" applyNumberFormat="1" applyFont="1" applyFill="1" applyBorder="1"/>
    <xf numFmtId="3" fontId="348" fillId="0" borderId="31" xfId="4" applyNumberFormat="1" applyFont="1" applyFill="1" applyBorder="1"/>
    <xf numFmtId="3" fontId="39" fillId="0" borderId="0" xfId="3" applyNumberFormat="1" applyFont="1"/>
    <xf numFmtId="0" fontId="26" fillId="42" borderId="14" xfId="3" applyFont="1" applyFill="1" applyBorder="1" applyAlignment="1">
      <alignment horizontal="center" vertical="center"/>
    </xf>
    <xf numFmtId="0" fontId="27" fillId="43" borderId="0" xfId="6443" applyFont="1" applyFill="1" applyAlignment="1">
      <alignment horizontal="center" vertical="center"/>
    </xf>
    <xf numFmtId="0" fontId="23" fillId="40" borderId="0" xfId="2" applyFont="1" applyFill="1" applyAlignment="1">
      <alignment horizontal="center" vertical="center"/>
    </xf>
    <xf numFmtId="0" fontId="26" fillId="44" borderId="20" xfId="3" applyFont="1" applyFill="1" applyBorder="1" applyAlignment="1">
      <alignment horizontal="center" vertical="center"/>
    </xf>
    <xf numFmtId="0" fontId="26" fillId="44" borderId="24" xfId="3" applyFont="1" applyFill="1" applyBorder="1" applyAlignment="1">
      <alignment horizontal="center" vertical="center"/>
    </xf>
    <xf numFmtId="0" fontId="26" fillId="44" borderId="19" xfId="3" applyFont="1" applyFill="1" applyBorder="1" applyAlignment="1">
      <alignment horizontal="center" vertical="center"/>
    </xf>
    <xf numFmtId="0" fontId="27" fillId="43" borderId="14" xfId="2" applyFont="1" applyFill="1" applyBorder="1" applyAlignment="1">
      <alignment horizontal="center"/>
    </xf>
    <xf numFmtId="0" fontId="26" fillId="49" borderId="20" xfId="3" applyFont="1" applyFill="1" applyBorder="1" applyAlignment="1">
      <alignment horizontal="center"/>
    </xf>
    <xf numFmtId="0" fontId="26" fillId="49" borderId="24" xfId="3" applyFont="1" applyFill="1" applyBorder="1" applyAlignment="1">
      <alignment horizontal="center"/>
    </xf>
    <xf numFmtId="0" fontId="26" fillId="42" borderId="20" xfId="3" applyFont="1" applyFill="1" applyBorder="1" applyAlignment="1">
      <alignment horizontal="center" vertical="center"/>
    </xf>
    <xf numFmtId="0" fontId="26" fillId="42" borderId="24" xfId="3" applyFont="1" applyFill="1" applyBorder="1" applyAlignment="1">
      <alignment horizontal="center" vertical="center"/>
    </xf>
    <xf numFmtId="0" fontId="26" fillId="42" borderId="19" xfId="3" applyFont="1" applyFill="1" applyBorder="1" applyAlignment="1">
      <alignment horizontal="center" vertical="center"/>
    </xf>
    <xf numFmtId="0" fontId="24" fillId="39" borderId="0" xfId="2" applyFont="1" applyFill="1" applyAlignment="1">
      <alignment horizontal="center" vertical="center"/>
    </xf>
    <xf numFmtId="0" fontId="19" fillId="33" borderId="0" xfId="2" applyFont="1" applyFill="1" applyAlignment="1">
      <alignment horizontal="center" vertical="center"/>
    </xf>
    <xf numFmtId="0" fontId="22" fillId="35" borderId="0" xfId="2" applyFont="1" applyFill="1" applyAlignment="1">
      <alignment horizontal="center" vertical="center"/>
    </xf>
    <xf numFmtId="0" fontId="23" fillId="37" borderId="0" xfId="2" applyFont="1" applyFill="1" applyAlignment="1">
      <alignment horizontal="center" vertical="center"/>
    </xf>
    <xf numFmtId="0" fontId="24" fillId="38" borderId="0" xfId="2" applyFont="1" applyFill="1" applyAlignment="1">
      <alignment horizontal="center" vertical="center"/>
    </xf>
    <xf numFmtId="0" fontId="338" fillId="40" borderId="0" xfId="14873" applyFont="1" applyFill="1" applyAlignment="1">
      <alignment horizontal="center"/>
    </xf>
    <xf numFmtId="0" fontId="40" fillId="33" borderId="20" xfId="3" applyFont="1" applyFill="1" applyBorder="1" applyAlignment="1">
      <alignment horizontal="center" vertical="center"/>
    </xf>
    <xf numFmtId="0" fontId="40" fillId="33" borderId="24" xfId="3" applyFont="1" applyFill="1" applyBorder="1" applyAlignment="1">
      <alignment horizontal="center" vertical="center"/>
    </xf>
    <xf numFmtId="0" fontId="40" fillId="33" borderId="19" xfId="3" applyFont="1" applyFill="1" applyBorder="1" applyAlignment="1">
      <alignment horizontal="center" vertical="center"/>
    </xf>
    <xf numFmtId="0" fontId="40" fillId="49" borderId="20" xfId="3" applyFont="1" applyFill="1" applyBorder="1" applyAlignment="1">
      <alignment horizontal="center" vertical="center"/>
    </xf>
    <xf numFmtId="0" fontId="40" fillId="49" borderId="24" xfId="3" applyFont="1" applyFill="1" applyBorder="1" applyAlignment="1">
      <alignment horizontal="center" vertical="center"/>
    </xf>
    <xf numFmtId="0" fontId="40" fillId="49" borderId="19" xfId="3" applyFont="1" applyFill="1" applyBorder="1" applyAlignment="1">
      <alignment horizontal="center" vertical="center"/>
    </xf>
    <xf numFmtId="0" fontId="318" fillId="40" borderId="20" xfId="0" applyFont="1" applyFill="1" applyBorder="1" applyAlignment="1">
      <alignment horizontal="left"/>
    </xf>
    <xf numFmtId="0" fontId="318" fillId="40" borderId="19" xfId="0" applyFont="1" applyFill="1" applyBorder="1" applyAlignment="1">
      <alignment horizontal="left"/>
    </xf>
    <xf numFmtId="0" fontId="345" fillId="49" borderId="20" xfId="3" applyFont="1" applyFill="1" applyBorder="1" applyAlignment="1">
      <alignment horizontal="center" vertical="center"/>
    </xf>
    <xf numFmtId="0" fontId="345" fillId="49" borderId="24" xfId="3" applyFont="1" applyFill="1" applyBorder="1" applyAlignment="1">
      <alignment horizontal="center" vertical="center"/>
    </xf>
    <xf numFmtId="0" fontId="345" fillId="49" borderId="19" xfId="3" applyFont="1" applyFill="1" applyBorder="1" applyAlignment="1">
      <alignment horizontal="center" vertical="center"/>
    </xf>
    <xf numFmtId="0" fontId="345" fillId="42" borderId="20" xfId="3" applyFont="1" applyFill="1" applyBorder="1" applyAlignment="1">
      <alignment horizontal="center" vertical="center"/>
    </xf>
    <xf numFmtId="0" fontId="345" fillId="42" borderId="24" xfId="3" applyFont="1" applyFill="1" applyBorder="1" applyAlignment="1">
      <alignment horizontal="center" vertical="center"/>
    </xf>
    <xf numFmtId="0" fontId="40" fillId="42" borderId="24" xfId="3" applyFont="1" applyFill="1" applyBorder="1" applyAlignment="1">
      <alignment horizontal="center" vertical="center"/>
    </xf>
    <xf numFmtId="0" fontId="40" fillId="42" borderId="19" xfId="3" applyFont="1" applyFill="1" applyBorder="1" applyAlignment="1">
      <alignment horizontal="center" vertical="center"/>
    </xf>
    <xf numFmtId="0" fontId="345" fillId="42" borderId="19" xfId="3" applyFont="1" applyFill="1" applyBorder="1" applyAlignment="1">
      <alignment horizontal="center" vertical="center"/>
    </xf>
    <xf numFmtId="0" fontId="48" fillId="0" borderId="0" xfId="3" applyFont="1" applyAlignment="1">
      <alignment horizontal="center"/>
    </xf>
    <xf numFmtId="0" fontId="48" fillId="49" borderId="24" xfId="3" applyFont="1" applyFill="1" applyBorder="1" applyAlignment="1">
      <alignment horizontal="center"/>
    </xf>
    <xf numFmtId="0" fontId="48" fillId="49" borderId="19" xfId="3" applyFont="1" applyFill="1" applyBorder="1" applyAlignment="1">
      <alignment horizontal="center"/>
    </xf>
    <xf numFmtId="0" fontId="48" fillId="45" borderId="20" xfId="3" applyFont="1" applyFill="1" applyBorder="1" applyAlignment="1">
      <alignment horizontal="center" vertical="center" wrapText="1"/>
    </xf>
    <xf numFmtId="0" fontId="48" fillId="45" borderId="19" xfId="3" applyFont="1" applyFill="1" applyBorder="1" applyAlignment="1">
      <alignment horizontal="center" vertical="center" wrapText="1"/>
    </xf>
    <xf numFmtId="0" fontId="351" fillId="0" borderId="0" xfId="3" applyFont="1" applyAlignment="1">
      <alignment horizontal="center"/>
    </xf>
    <xf numFmtId="0" fontId="351" fillId="49" borderId="24" xfId="3" applyFont="1" applyFill="1" applyBorder="1" applyAlignment="1">
      <alignment horizontal="center"/>
    </xf>
    <xf numFmtId="0" fontId="342" fillId="0" borderId="0" xfId="14627" applyFont="1" applyAlignment="1">
      <alignment horizontal="center"/>
    </xf>
    <xf numFmtId="0" fontId="38" fillId="0" borderId="0" xfId="14627" applyFont="1" applyAlignment="1">
      <alignment horizontal="center"/>
    </xf>
    <xf numFmtId="0" fontId="342" fillId="40" borderId="0" xfId="14627" applyFont="1" applyFill="1" applyAlignment="1">
      <alignment horizontal="center"/>
    </xf>
    <xf numFmtId="0" fontId="361" fillId="41" borderId="27" xfId="0" applyFont="1" applyFill="1" applyBorder="1" applyAlignment="1">
      <alignment horizontal="center" vertical="center" wrapText="1"/>
    </xf>
    <xf numFmtId="0" fontId="361" fillId="41" borderId="30" xfId="0" applyFont="1" applyFill="1" applyBorder="1" applyAlignment="1">
      <alignment horizontal="center" vertical="center" wrapText="1"/>
    </xf>
    <xf numFmtId="0" fontId="361" fillId="41" borderId="138" xfId="0" applyFont="1" applyFill="1" applyBorder="1" applyAlignment="1">
      <alignment horizontal="center" vertical="center" wrapText="1"/>
    </xf>
    <xf numFmtId="0" fontId="361" fillId="41" borderId="39" xfId="0" applyFont="1" applyFill="1" applyBorder="1" applyAlignment="1">
      <alignment horizontal="center" vertical="center" wrapText="1"/>
    </xf>
    <xf numFmtId="0" fontId="361" fillId="41" borderId="20" xfId="0" applyFont="1" applyFill="1" applyBorder="1" applyAlignment="1">
      <alignment horizontal="center" vertical="center" wrapText="1"/>
    </xf>
    <xf numFmtId="0" fontId="361" fillId="41" borderId="19" xfId="0" applyFont="1" applyFill="1" applyBorder="1" applyAlignment="1">
      <alignment horizontal="center" vertical="center" wrapText="1"/>
    </xf>
    <xf numFmtId="0" fontId="361" fillId="41" borderId="24" xfId="0" applyFont="1" applyFill="1" applyBorder="1" applyAlignment="1">
      <alignment horizontal="center" vertical="center" wrapText="1"/>
    </xf>
    <xf numFmtId="0" fontId="361" fillId="41" borderId="14" xfId="0" applyFont="1" applyFill="1" applyBorder="1" applyAlignment="1">
      <alignment horizontal="center" vertical="center" wrapText="1"/>
    </xf>
    <xf numFmtId="0" fontId="361" fillId="41" borderId="20" xfId="0" applyFont="1" applyFill="1" applyBorder="1" applyAlignment="1">
      <alignment horizontal="center" vertical="center"/>
    </xf>
    <xf numFmtId="0" fontId="361" fillId="41" borderId="24" xfId="0" applyFont="1" applyFill="1" applyBorder="1" applyAlignment="1">
      <alignment horizontal="center" vertical="center"/>
    </xf>
    <xf numFmtId="0" fontId="361" fillId="41" borderId="19" xfId="0" applyFont="1" applyFill="1" applyBorder="1" applyAlignment="1">
      <alignment horizontal="center" vertical="center"/>
    </xf>
    <xf numFmtId="0" fontId="361" fillId="40" borderId="15" xfId="0" applyFont="1" applyFill="1" applyBorder="1" applyAlignment="1">
      <alignment horizontal="left" vertical="center"/>
    </xf>
    <xf numFmtId="0" fontId="361" fillId="40" borderId="100" xfId="0" applyFont="1" applyFill="1" applyBorder="1" applyAlignment="1">
      <alignment horizontal="left" vertical="center"/>
    </xf>
    <xf numFmtId="0" fontId="361" fillId="41" borderId="33" xfId="0" applyFont="1" applyFill="1" applyBorder="1" applyAlignment="1">
      <alignment horizontal="center" vertical="center" wrapText="1"/>
    </xf>
    <xf numFmtId="0" fontId="361" fillId="41" borderId="139" xfId="0" applyFont="1" applyFill="1" applyBorder="1" applyAlignment="1">
      <alignment horizontal="center" vertical="center" wrapText="1"/>
    </xf>
    <xf numFmtId="0" fontId="361" fillId="41" borderId="28" xfId="0" applyFont="1" applyFill="1" applyBorder="1" applyAlignment="1">
      <alignment horizontal="center" vertical="center" wrapText="1"/>
    </xf>
    <xf numFmtId="0" fontId="361" fillId="41" borderId="34" xfId="0" applyFont="1" applyFill="1" applyBorder="1" applyAlignment="1">
      <alignment horizontal="center" vertical="center" wrapText="1"/>
    </xf>
    <xf numFmtId="0" fontId="361" fillId="41" borderId="29" xfId="0" applyFont="1" applyFill="1" applyBorder="1" applyAlignment="1">
      <alignment horizontal="center" vertical="center" wrapText="1"/>
    </xf>
    <xf numFmtId="0" fontId="361" fillId="41" borderId="14" xfId="0" applyFont="1" applyFill="1" applyBorder="1" applyAlignment="1">
      <alignment horizontal="center" vertical="center"/>
    </xf>
    <xf numFmtId="0" fontId="360" fillId="41" borderId="14" xfId="0" applyFont="1" applyFill="1" applyBorder="1" applyAlignment="1">
      <alignment horizontal="center" vertical="center"/>
    </xf>
    <xf numFmtId="0" fontId="360" fillId="40" borderId="26" xfId="0" applyFont="1" applyFill="1" applyBorder="1" applyAlignment="1">
      <alignment horizontal="center" vertical="center"/>
    </xf>
    <xf numFmtId="0" fontId="360" fillId="40" borderId="40" xfId="0" applyFont="1" applyFill="1" applyBorder="1" applyAlignment="1">
      <alignment horizontal="center" vertical="center"/>
    </xf>
    <xf numFmtId="3" fontId="360" fillId="40" borderId="138" xfId="0" applyNumberFormat="1" applyFont="1" applyFill="1" applyBorder="1" applyAlignment="1">
      <alignment horizontal="center" vertical="center"/>
    </xf>
    <xf numFmtId="0" fontId="360" fillId="40" borderId="36" xfId="0" applyFont="1" applyFill="1" applyBorder="1" applyAlignment="1">
      <alignment horizontal="center" vertical="center"/>
    </xf>
    <xf numFmtId="0" fontId="360" fillId="40" borderId="25" xfId="0" applyFont="1" applyFill="1" applyBorder="1" applyAlignment="1">
      <alignment horizontal="center" vertical="center"/>
    </xf>
    <xf numFmtId="0" fontId="360" fillId="40" borderId="0" xfId="0" applyFont="1" applyFill="1" applyAlignment="1">
      <alignment horizontal="center" vertical="center"/>
    </xf>
    <xf numFmtId="3" fontId="360" fillId="40" borderId="39" xfId="0" applyNumberFormat="1" applyFont="1" applyFill="1" applyBorder="1" applyAlignment="1">
      <alignment horizontal="center" vertical="center"/>
    </xf>
    <xf numFmtId="0" fontId="360" fillId="40" borderId="10" xfId="0" applyFont="1" applyFill="1" applyBorder="1" applyAlignment="1">
      <alignment horizontal="center" vertical="center"/>
    </xf>
    <xf numFmtId="0" fontId="360" fillId="40" borderId="39" xfId="0" applyFont="1" applyFill="1" applyBorder="1" applyAlignment="1">
      <alignment horizontal="center" vertical="center"/>
    </xf>
    <xf numFmtId="0" fontId="361" fillId="40" borderId="15" xfId="0" applyFont="1" applyFill="1" applyBorder="1" applyAlignment="1">
      <alignment horizontal="center" vertical="center"/>
    </xf>
    <xf numFmtId="0" fontId="361" fillId="40" borderId="16" xfId="0" applyFont="1" applyFill="1" applyBorder="1" applyAlignment="1">
      <alignment horizontal="center" vertical="center"/>
    </xf>
    <xf numFmtId="3" fontId="361" fillId="40" borderId="16" xfId="0" applyNumberFormat="1" applyFont="1" applyFill="1" applyBorder="1" applyAlignment="1">
      <alignment horizontal="center" vertical="center"/>
    </xf>
    <xf numFmtId="0" fontId="361" fillId="40" borderId="17" xfId="0" applyFont="1" applyFill="1" applyBorder="1" applyAlignment="1">
      <alignment horizontal="center" vertical="center"/>
    </xf>
  </cellXfs>
  <cellStyles count="25424">
    <cellStyle name="------    blanc" xfId="19" xr:uid="{00000000-0005-0000-0000-000000000000}"/>
    <cellStyle name="$1000s (0)" xfId="20" xr:uid="{00000000-0005-0000-0000-000001000000}"/>
    <cellStyle name="%??O%??P%??Q%??R%??S%??T%??U%??V%??W%??X%??Y%??Z%??[%??\%??]%??^%??_%??`%??a%?" xfId="21" xr:uid="{00000000-0005-0000-0000-000002000000}"/>
    <cellStyle name="%_2DP_in" xfId="22" xr:uid="{00000000-0005-0000-0000-000003000000}"/>
    <cellStyle name="%_2DP_out" xfId="23" xr:uid="{00000000-0005-0000-0000-000004000000}"/>
    <cellStyle name="?_x0002_nt?_x0002_ie?_x0002_de?_x0002_ b?_x0002_ch?_x0002_d ?_x0002_re?_x0002_ k?_x0002_we?_x0002_d_x0003_?_x0002_d_x000e_?_x0002_ _x0008_?_x0002__x000e_ ?_x0002_ ‡?_x0002_i`?_x0003_N_x0013_e?_x0003_'|'?_x0002_ve?_x0002_le?_x0002_s ?_x0002_i%?_x0005_größe?_x0002_ a?_x0002_he?_x0002_on?_x0002_rt?_x0002_at?_x0002_e" xfId="24" xr:uid="{00000000-0005-0000-0000-000005000000}"/>
    <cellStyle name="_03 - Synthèse P.207 - format MIOMCTI" xfId="25" xr:uid="{00000000-0005-0000-0000-000006000000}"/>
    <cellStyle name="_1.Fichier de synthèse missions - version brute 10-11-12" xfId="26" xr:uid="{00000000-0005-0000-0000-000007000000}"/>
    <cellStyle name="_1-tendanciel CP" xfId="27" xr:uid="{00000000-0005-0000-0000-000008000000}"/>
    <cellStyle name="_1-tendanciel CP_7BAED_BG_IAI_PMT 23-03 VD" xfId="28" xr:uid="{00000000-0005-0000-0000-000009000000}"/>
    <cellStyle name="_2011-03-31 8BCJS_CULTURE_RETOUR_recalé_cas" xfId="29" xr:uid="{00000000-0005-0000-0000-00000A000000}"/>
    <cellStyle name="_3BEN_BG_SCO_PMT_SYNTHESE_T2_HT2_MIES" xfId="30" xr:uid="{00000000-0005-0000-0000-00000B000000}"/>
    <cellStyle name="_3MIRES_BG_MIRES_PMT_2013-2016_V1" xfId="31" xr:uid="{00000000-0005-0000-0000-00000C000000}"/>
    <cellStyle name="_4BLVT_BG_VILLELOGT_PMT v2" xfId="32" xr:uid="{00000000-0005-0000-0000-00000D000000}"/>
    <cellStyle name="_4BT_BG_EDAD_PMT v04 04 2012 mise à jour Météo-France(2)" xfId="33" xr:uid="{00000000-0005-0000-0000-00000E000000}"/>
    <cellStyle name="_4BT_BG_EDAD_PMT V27 4BT 4BLVT 4BDD T2HT2 " xfId="34" xr:uid="{00000000-0005-0000-0000-00000F000000}"/>
    <cellStyle name="_4BT_EDAD_Vdef" xfId="35" xr:uid="{00000000-0005-0000-0000-000010000000}"/>
    <cellStyle name="_4-mesures économies" xfId="36" xr:uid="{00000000-0005-0000-0000-000011000000}"/>
    <cellStyle name="_5BDM_BG_ANCCOMB_PMT v6" xfId="37" xr:uid="{00000000-0005-0000-0000-000012000000}"/>
    <cellStyle name="_5BDM_BG_DEFENSE_PMTv3" xfId="38" xr:uid="{00000000-0005-0000-0000-000013000000}"/>
    <cellStyle name="_6BEFP_BG_TRAVEMP_PMT" xfId="39" xr:uid="{00000000-0005-0000-0000-000014000000}"/>
    <cellStyle name="_6BEFP_BG_TRAVEMP_PMT (2)" xfId="40" xr:uid="{00000000-0005-0000-0000-000015000000}"/>
    <cellStyle name="_6BEFP_BG_TRAVEMP_PMT envoi synthèse 23032012" xfId="41" xr:uid="{00000000-0005-0000-0000-000016000000}"/>
    <cellStyle name="_6BEFP_TRAVEMP" xfId="42" xr:uid="{00000000-0005-0000-0000-000017000000}"/>
    <cellStyle name="_6BEFP_TRAVEMP_CP-octobre2011 (2)" xfId="43" xr:uid="{00000000-0005-0000-0000-000018000000}"/>
    <cellStyle name="_6BEFP_TRAVEMP-CP-juillet2011" xfId="44" xr:uid="{00000000-0005-0000-0000-000019000000}"/>
    <cellStyle name="_6BRS_BG_RSR_PMT" xfId="45" xr:uid="{00000000-0005-0000-0000-00001A000000}"/>
    <cellStyle name="_6BSI_BG_SOLIDARITE_PMT_synthèse_vf" xfId="46" xr:uid="{00000000-0005-0000-0000-00001B000000}"/>
    <cellStyle name="_6BSI_BG_SOLIDARITE_PMT_synthèse_vfBPB post 1er tour" xfId="47" xr:uid="{00000000-0005-0000-0000-00001C000000}"/>
    <cellStyle name="_7BA_BG_AGRI_PMT" xfId="48" xr:uid="{00000000-0005-0000-0000-00001D000000}"/>
    <cellStyle name="_7BA_BG_AGRI_PMT (feuilles opérateurs)" xfId="49" xr:uid="{00000000-0005-0000-0000-00001E000000}"/>
    <cellStyle name="_7BAED_BG_APD_PMT 23-03 VD" xfId="50" xr:uid="{00000000-0005-0000-0000-00001F000000}"/>
    <cellStyle name="_7BAED_BG_IAI_PMT 23-03 VD" xfId="51" xr:uid="{00000000-0005-0000-0000-000020000000}"/>
    <cellStyle name="_8BCJS_BG_CULTURE_PMT" xfId="52" xr:uid="{00000000-0005-0000-0000-000021000000}"/>
    <cellStyle name="_8BCJS_BG_CULTURE_PMT-opérateurs175V2MPAP" xfId="53" xr:uid="{00000000-0005-0000-0000-000022000000}"/>
    <cellStyle name="_8BEFOM_BG_GFPRH_PMT_V2 avec P309" xfId="54" xr:uid="{00000000-0005-0000-0000-000023000000}"/>
    <cellStyle name="_8BJM_BG_JUSTICE_PMT_v10" xfId="55" xr:uid="{00000000-0005-0000-0000-000024000000}"/>
    <cellStyle name="_8BJM_BG_MEDIAS_PMT_v2emeTour_vdef" xfId="56" xr:uid="{00000000-0005-0000-0000-000025000000}"/>
    <cellStyle name="_8BJM_CCF_AAP_PMT_v2emeTour_def " xfId="57" xr:uid="{00000000-0005-0000-0000-000026000000}"/>
    <cellStyle name="_Assiette Sup PMT 2ème Tour" xfId="58" xr:uid="{00000000-0005-0000-0000-000027000000}"/>
    <cellStyle name="_Assiette Sup PMT 2ème Tour (2)" xfId="59" xr:uid="{00000000-0005-0000-0000-000028000000}"/>
    <cellStyle name="_BP IONIS 11 MARS 2005V2 JMJ" xfId="60" xr:uid="{00000000-0005-0000-0000-000029000000}"/>
    <cellStyle name="_BP IONIS 11 MARS 2005V2 JMJ 2" xfId="61" xr:uid="{00000000-0005-0000-0000-00002A000000}"/>
    <cellStyle name="_BP IONIS 11 MARS 2005V2 JMJ 3" xfId="62" xr:uid="{00000000-0005-0000-0000-00002B000000}"/>
    <cellStyle name="_BRIQUES AE - DEFINITIF 13 avril" xfId="63" xr:uid="{00000000-0005-0000-0000-00002C000000}"/>
    <cellStyle name="_BRIQUES AE - DEFINITIF 13 avril_PLF 2012 - MCC - Arbitrages" xfId="64" xr:uid="{00000000-0005-0000-0000-00002D000000}"/>
    <cellStyle name="_BRIQUES CP - DEFINITIF 13 avril" xfId="65" xr:uid="{00000000-0005-0000-0000-00002E000000}"/>
    <cellStyle name="_BRIQUES CP - DEFINITIF 13 avril_PLF 2012 - MCC - Arbitrages" xfId="66" xr:uid="{00000000-0005-0000-0000-00002F000000}"/>
    <cellStyle name="_CAS AMENDES prev 2012" xfId="67" xr:uid="{00000000-0005-0000-0000-000030000000}"/>
    <cellStyle name="_Champ constant BG 2010 - 2012 _ complet 2709" xfId="68" xr:uid="{00000000-0005-0000-0000-000031000000}"/>
    <cellStyle name="_Classeur1" xfId="69" xr:uid="{00000000-0005-0000-0000-000032000000}"/>
    <cellStyle name="_Classeur1_Classeur3" xfId="70" xr:uid="{00000000-0005-0000-0000-000033000000}"/>
    <cellStyle name="_Classeur10" xfId="71" xr:uid="{00000000-0005-0000-0000-000034000000}"/>
    <cellStyle name="_Classeur11" xfId="72" xr:uid="{00000000-0005-0000-0000-000035000000}"/>
    <cellStyle name="_Classeur12" xfId="73" xr:uid="{00000000-0005-0000-0000-000036000000}"/>
    <cellStyle name="_Classeur13" xfId="74" xr:uid="{00000000-0005-0000-0000-000037000000}"/>
    <cellStyle name="_Classeur14" xfId="75" xr:uid="{00000000-0005-0000-0000-000038000000}"/>
    <cellStyle name="_Classeur15" xfId="76" xr:uid="{00000000-0005-0000-0000-000039000000}"/>
    <cellStyle name="_Classeur16" xfId="77" xr:uid="{00000000-0005-0000-0000-00003A000000}"/>
    <cellStyle name="_Classeur17" xfId="78" xr:uid="{00000000-0005-0000-0000-00003B000000}"/>
    <cellStyle name="_Classeur18" xfId="79" xr:uid="{00000000-0005-0000-0000-00003C000000}"/>
    <cellStyle name="_Classeur19" xfId="80" xr:uid="{00000000-0005-0000-0000-00003D000000}"/>
    <cellStyle name="_Classeur2" xfId="81" xr:uid="{00000000-0005-0000-0000-00003E000000}"/>
    <cellStyle name="_Classeur20" xfId="82" xr:uid="{00000000-0005-0000-0000-00003F000000}"/>
    <cellStyle name="_Classeur3" xfId="83" xr:uid="{00000000-0005-0000-0000-000040000000}"/>
    <cellStyle name="_Classeur4" xfId="84" xr:uid="{00000000-0005-0000-0000-000041000000}"/>
    <cellStyle name="_Classeur5" xfId="85" xr:uid="{00000000-0005-0000-0000-000042000000}"/>
    <cellStyle name="_Classeur6" xfId="86" xr:uid="{00000000-0005-0000-0000-000043000000}"/>
    <cellStyle name="_Classeur7" xfId="87" xr:uid="{00000000-0005-0000-0000-000044000000}"/>
    <cellStyle name="_Classeur8" xfId="88" xr:uid="{00000000-0005-0000-0000-000045000000}"/>
    <cellStyle name="_Classeur8 2" xfId="89" xr:uid="{00000000-0005-0000-0000-000046000000}"/>
    <cellStyle name="_Classeur8_01.P614_DTA JPE 2014_V2-bis" xfId="90" xr:uid="{00000000-0005-0000-0000-000047000000}"/>
    <cellStyle name="_Classeur8_01.P614_DTA JPE 2014_V2-bis 2" xfId="91" xr:uid="{00000000-0005-0000-0000-000048000000}"/>
    <cellStyle name="_Classeur8_1" xfId="92" xr:uid="{00000000-0005-0000-0000-000049000000}"/>
    <cellStyle name="_Classeur8_2013 03 05 ANNEXES circulaire sécurisation" xfId="93" xr:uid="{00000000-0005-0000-0000-00004A000000}"/>
    <cellStyle name="_Classeur8_2013 03 05 arbitrages PLF 2014" xfId="94" xr:uid="{00000000-0005-0000-0000-00004B000000}"/>
    <cellStyle name="_Classeur8_annexe5_arbitrage_OPE" xfId="95" xr:uid="{00000000-0005-0000-0000-00004C000000}"/>
    <cellStyle name="_Classeur8_annexe5_circ_OPE (2)" xfId="96" xr:uid="{00000000-0005-0000-0000-00004D000000}"/>
    <cellStyle name="_Classeur8_Dépenses par titre et par action JPE2014" xfId="97" xr:uid="{00000000-0005-0000-0000-00004E000000}"/>
    <cellStyle name="_Classeur8_M-08_triennal_DSNA" xfId="98" xr:uid="{00000000-0005-0000-0000-00004F000000}"/>
    <cellStyle name="_Classeur8_MEDDE - dossier arbitrage PLF 2013-2015 arbitrage v1" xfId="99" xr:uid="{00000000-0005-0000-0000-000050000000}"/>
    <cellStyle name="_Classeur8_OPE_CAS pension_05juil_18h" xfId="100" xr:uid="{00000000-0005-0000-0000-000051000000}"/>
    <cellStyle name="_Classeur8_Synthèse_CAS_Pensions_17juil_22h30" xfId="101" xr:uid="{00000000-0005-0000-0000-000052000000}"/>
    <cellStyle name="_Classeur8_Synthèse_CAS_Pensions_29juin_19h" xfId="102" xr:uid="{00000000-0005-0000-0000-000053000000}"/>
    <cellStyle name="_Classeur8_Synthèse_CAS_Pensions_30juil_11h" xfId="103" xr:uid="{00000000-0005-0000-0000-000054000000}"/>
    <cellStyle name="_Classeur9" xfId="104" xr:uid="{00000000-0005-0000-0000-000055000000}"/>
    <cellStyle name="_Column1" xfId="105" xr:uid="{00000000-0005-0000-0000-000056000000}"/>
    <cellStyle name="_Column1_ Bremen" xfId="106" xr:uid="{00000000-0005-0000-0000-000057000000}"/>
    <cellStyle name="_Column1_ Dresden" xfId="107" xr:uid="{00000000-0005-0000-0000-000058000000}"/>
    <cellStyle name="_Column1_ Düsseldorf" xfId="108" xr:uid="{00000000-0005-0000-0000-000059000000}"/>
    <cellStyle name="_Column1_ Köln Bonn" xfId="109" xr:uid="{00000000-0005-0000-0000-00005A000000}"/>
    <cellStyle name="_Column1_ München" xfId="110" xr:uid="{00000000-0005-0000-0000-00005B000000}"/>
    <cellStyle name="_Column1_bAV je KTR" xfId="111" xr:uid="{00000000-0005-0000-0000-00005C000000}"/>
    <cellStyle name="_Column1_Berlin BBI" xfId="112" xr:uid="{00000000-0005-0000-0000-00005D000000}"/>
    <cellStyle name="_Column1_Berlin Tegel" xfId="113" xr:uid="{00000000-0005-0000-0000-00005E000000}"/>
    <cellStyle name="_Column1_Brücke Mifri" xfId="114" xr:uid="{00000000-0005-0000-0000-00005F000000}"/>
    <cellStyle name="_Column1_Brücke RP" xfId="115" xr:uid="{00000000-0005-0000-0000-000060000000}"/>
    <cellStyle name="_Column1_Datenbasis-DFS_SAP-DFS2.2014" xfId="116" xr:uid="{00000000-0005-0000-0000-000061000000}"/>
    <cellStyle name="_Column1_Datenbasis-STRECKE_SAP-DFS2.201" xfId="117" xr:uid="{00000000-0005-0000-0000-000062000000}"/>
    <cellStyle name="_Column1_Eingabe-KTR" xfId="118" xr:uid="{00000000-0005-0000-0000-000063000000}"/>
    <cellStyle name="_Column1_Ek Gebühr KCB" xfId="119" xr:uid="{00000000-0005-0000-0000-000064000000}"/>
    <cellStyle name="_Column1_Ek Preisfinanziert" xfId="120" xr:uid="{00000000-0005-0000-0000-000065000000}"/>
    <cellStyle name="_Column1_Enroute" xfId="121" xr:uid="{00000000-0005-0000-0000-000066000000}"/>
    <cellStyle name="_Column1_Erfurt" xfId="122" xr:uid="{00000000-0005-0000-0000-000067000000}"/>
    <cellStyle name="_Column1_ERW2013" xfId="123" xr:uid="{00000000-0005-0000-0000-000068000000}"/>
    <cellStyle name="_Column1_EU-BW" xfId="124" xr:uid="{00000000-0005-0000-0000-000069000000}"/>
    <cellStyle name="_Column1_EU-Tabellen" xfId="125" xr:uid="{00000000-0005-0000-0000-00006A000000}"/>
    <cellStyle name="_Column1_Ford_Verbl LuL" xfId="126" xr:uid="{00000000-0005-0000-0000-00006B000000}"/>
    <cellStyle name="_Column1_Ford_Verbl LuL_Additional information tables" xfId="127" xr:uid="{00000000-0005-0000-0000-00006C000000}"/>
    <cellStyle name="_Column1_Ford_Verbl LuL_Berechnung CoC nach CAPM" xfId="128" xr:uid="{00000000-0005-0000-0000-00006D000000}"/>
    <cellStyle name="_Column1_Ford_Verbl LuL_Berechnung CoC nach CAPM_KTR An-Abflug" xfId="129" xr:uid="{00000000-0005-0000-0000-00006E000000}"/>
    <cellStyle name="_Column1_Ford_Verbl LuL_Berechnung CoC nach CAPM_KTR Strecke" xfId="130" xr:uid="{00000000-0005-0000-0000-00006F000000}"/>
    <cellStyle name="_Column1_Ford_Verbl LuL_KTR An-Abflug" xfId="131" xr:uid="{00000000-0005-0000-0000-000070000000}"/>
    <cellStyle name="_Column1_Ford_Verbl LuL_KTR Strecke" xfId="132" xr:uid="{00000000-0005-0000-0000-000071000000}"/>
    <cellStyle name="_Column1_Ford_Verbl LuL_Regulatory AssetBase mit Ist 13" xfId="133" xr:uid="{00000000-0005-0000-0000-000072000000}"/>
    <cellStyle name="_Column1_Ford_Verbl LuL_Regulatory AssetBase mit Ist 13_KTR An-Abflug" xfId="134" xr:uid="{00000000-0005-0000-0000-000073000000}"/>
    <cellStyle name="_Column1_Ford_Verbl LuL_Regulatory AssetBase mit Ist 13_KTR Strecke" xfId="135" xr:uid="{00000000-0005-0000-0000-000074000000}"/>
    <cellStyle name="_Column1_Ford_Verbl LuL_Tabellarische Darstellung" xfId="136" xr:uid="{00000000-0005-0000-0000-000075000000}"/>
    <cellStyle name="_Column1_Ford_Verbl LuL_Tabellarische Darstellung_KTR An-Abflug" xfId="137" xr:uid="{00000000-0005-0000-0000-000076000000}"/>
    <cellStyle name="_Column1_Ford_Verbl LuL_Tabellarische Darstellung_KTR Strecke" xfId="138" xr:uid="{00000000-0005-0000-0000-000077000000}"/>
    <cellStyle name="_Column1_Frankfurt" xfId="139" xr:uid="{00000000-0005-0000-0000-000078000000}"/>
    <cellStyle name="_Column1_Gebühren JP 2013 Stand 2. SV_Stand 13.12.2012" xfId="140" xr:uid="{00000000-0005-0000-0000-000079000000}"/>
    <cellStyle name="_Column1_Gebühren JP 2013 Stand 2. SV_Stand 13.12.2012_Additional information tables" xfId="141" xr:uid="{00000000-0005-0000-0000-00007A000000}"/>
    <cellStyle name="_Column1_Gebühren JP 2013 Stand 2. SV_Stand 13.12.2012_Berechnung CoC nach CAPM" xfId="142" xr:uid="{00000000-0005-0000-0000-00007B000000}"/>
    <cellStyle name="_Column1_Gebühren JP 2013 Stand 2. SV_Stand 13.12.2012_Berechnung CoC nach CAPM_KTR An-Abflug" xfId="143" xr:uid="{00000000-0005-0000-0000-00007C000000}"/>
    <cellStyle name="_Column1_Gebühren JP 2013 Stand 2. SV_Stand 13.12.2012_Berechnung CoC nach CAPM_KTR Strecke" xfId="144" xr:uid="{00000000-0005-0000-0000-00007D000000}"/>
    <cellStyle name="_Column1_Gebühren JP 2013 Stand 2. SV_Stand 13.12.2012_KTR An-Abflug" xfId="145" xr:uid="{00000000-0005-0000-0000-00007E000000}"/>
    <cellStyle name="_Column1_Gebühren JP 2013 Stand 2. SV_Stand 13.12.2012_KTR Strecke" xfId="146" xr:uid="{00000000-0005-0000-0000-00007F000000}"/>
    <cellStyle name="_Column1_Gebühren JP 2013 Stand 2. SV_Stand 13.12.2012_Regulatory AssetBase mit Ist 13" xfId="147" xr:uid="{00000000-0005-0000-0000-000080000000}"/>
    <cellStyle name="_Column1_Gebühren JP 2013 Stand 2. SV_Stand 13.12.2012_Regulatory AssetBase mit Ist 13_KTR An-Abflug" xfId="148" xr:uid="{00000000-0005-0000-0000-000081000000}"/>
    <cellStyle name="_Column1_Gebühren JP 2013 Stand 2. SV_Stand 13.12.2012_Regulatory AssetBase mit Ist 13_KTR Strecke" xfId="149" xr:uid="{00000000-0005-0000-0000-000082000000}"/>
    <cellStyle name="_Column1_Gebühren JP 2013 Stand 2. SV_Stand 13.12.2012_Tabellarische Darstellung" xfId="150" xr:uid="{00000000-0005-0000-0000-000083000000}"/>
    <cellStyle name="_Column1_Gebühren JP 2013 Stand 2. SV_Stand 13.12.2012_Tabellarische Darstellung_KTR An-Abflug" xfId="151" xr:uid="{00000000-0005-0000-0000-000084000000}"/>
    <cellStyle name="_Column1_Gebühren JP 2013 Stand 2. SV_Stand 13.12.2012_Tabellarische Darstellung_KTR Strecke" xfId="152" xr:uid="{00000000-0005-0000-0000-000085000000}"/>
    <cellStyle name="_Column1_Gebührenbilanz - Aufbau" xfId="153" xr:uid="{00000000-0005-0000-0000-000086000000}"/>
    <cellStyle name="_Column1_Gebührenbilanz - Aufbau_1" xfId="154" xr:uid="{00000000-0005-0000-0000-000087000000}"/>
    <cellStyle name="_Column1_Gebührenbilanz - Aufbau_1_Additional information tables" xfId="155" xr:uid="{00000000-0005-0000-0000-000088000000}"/>
    <cellStyle name="_Column1_Gebührenbilanz - Aufbau_1_Berechnung CoC nach CAPM" xfId="156" xr:uid="{00000000-0005-0000-0000-000089000000}"/>
    <cellStyle name="_Column1_Gebührenbilanz - Aufbau_1_Berechnung CoC nach CAPM_KTR An-Abflug" xfId="157" xr:uid="{00000000-0005-0000-0000-00008A000000}"/>
    <cellStyle name="_Column1_Gebührenbilanz - Aufbau_1_Berechnung CoC nach CAPM_KTR Strecke" xfId="158" xr:uid="{00000000-0005-0000-0000-00008B000000}"/>
    <cellStyle name="_Column1_Gebührenbilanz - Aufbau_1_KTR An-Abflug" xfId="159" xr:uid="{00000000-0005-0000-0000-00008C000000}"/>
    <cellStyle name="_Column1_Gebührenbilanz - Aufbau_1_KTR Strecke" xfId="160" xr:uid="{00000000-0005-0000-0000-00008D000000}"/>
    <cellStyle name="_Column1_Gebührenbilanz - Aufbau_1_Regulatory AssetBase mit Ist 13" xfId="161" xr:uid="{00000000-0005-0000-0000-00008E000000}"/>
    <cellStyle name="_Column1_Gebührenbilanz - Aufbau_1_Regulatory AssetBase mit Ist 13_KTR An-Abflug" xfId="162" xr:uid="{00000000-0005-0000-0000-00008F000000}"/>
    <cellStyle name="_Column1_Gebührenbilanz - Aufbau_1_Regulatory AssetBase mit Ist 13_KTR Strecke" xfId="163" xr:uid="{00000000-0005-0000-0000-000090000000}"/>
    <cellStyle name="_Column1_Gebührenbilanz - Aufbau_1_Tabellarische Darstellung" xfId="164" xr:uid="{00000000-0005-0000-0000-000091000000}"/>
    <cellStyle name="_Column1_Gebührenbilanz - Aufbau_1_Tabellarische Darstellung_KTR An-Abflug" xfId="165" xr:uid="{00000000-0005-0000-0000-000092000000}"/>
    <cellStyle name="_Column1_Gebührenbilanz - Aufbau_1_Tabellarische Darstellung_KTR Strecke" xfId="166" xr:uid="{00000000-0005-0000-0000-000093000000}"/>
    <cellStyle name="_Column1_Gebührenbilanz - Aufbau_BAV" xfId="167" xr:uid="{00000000-0005-0000-0000-000094000000}"/>
    <cellStyle name="_Column1_Gebührenbilanz - Aufbau_Enroute" xfId="168" xr:uid="{00000000-0005-0000-0000-000095000000}"/>
    <cellStyle name="_Column1_Gebührenbilanz - Aufbau_KTR An-Abflug" xfId="169" xr:uid="{00000000-0005-0000-0000-000096000000}"/>
    <cellStyle name="_Column1_Gebührenbilanz - Aufbau_KTR Strecke" xfId="170" xr:uid="{00000000-0005-0000-0000-000097000000}"/>
    <cellStyle name="_Column1_Gesamtbilanz " xfId="171" xr:uid="{00000000-0005-0000-0000-000098000000}"/>
    <cellStyle name="_Column1_Hamburg" xfId="172" xr:uid="{00000000-0005-0000-0000-000099000000}"/>
    <cellStyle name="_Column1_Hannover" xfId="173" xr:uid="{00000000-0005-0000-0000-00009A000000}"/>
    <cellStyle name="_Column1_KTR An-Abflug" xfId="174" xr:uid="{00000000-0005-0000-0000-00009B000000}"/>
    <cellStyle name="_Column1_KTR An-Abflug_BAV" xfId="175" xr:uid="{00000000-0005-0000-0000-00009C000000}"/>
    <cellStyle name="_Column1_KTR An-Abflug_Enroute" xfId="176" xr:uid="{00000000-0005-0000-0000-00009D000000}"/>
    <cellStyle name="_Column1_KTR An-Abflug_KTR An-Abflug" xfId="177" xr:uid="{00000000-0005-0000-0000-00009E000000}"/>
    <cellStyle name="_Column1_KTR An-Abflug_KTR Strecke" xfId="178" xr:uid="{00000000-0005-0000-0000-00009F000000}"/>
    <cellStyle name="_Column1_KTR Strecke" xfId="179" xr:uid="{00000000-0005-0000-0000-0000A0000000}"/>
    <cellStyle name="_Column1_KTR Strecke_KTR An-Abflug" xfId="180" xr:uid="{00000000-0005-0000-0000-0000A1000000}"/>
    <cellStyle name="_Column1_KTR Strecke_KTR Strecke" xfId="181" xr:uid="{00000000-0005-0000-0000-0000A2000000}"/>
    <cellStyle name="_Column1_Leipzig" xfId="182" xr:uid="{00000000-0005-0000-0000-0000A3000000}"/>
    <cellStyle name="_Column1_Münster Osnabrück" xfId="183" xr:uid="{00000000-0005-0000-0000-0000A4000000}"/>
    <cellStyle name="_Column1_Nürnberg" xfId="184" xr:uid="{00000000-0005-0000-0000-0000A5000000}"/>
    <cellStyle name="_Column1_Saarbrücken" xfId="185" xr:uid="{00000000-0005-0000-0000-0000A6000000}"/>
    <cellStyle name="_Column1_Schlüssel BNV" xfId="186" xr:uid="{00000000-0005-0000-0000-0000A7000000}"/>
    <cellStyle name="_Column1_Schlüssel BNV_Additional information tables" xfId="187" xr:uid="{00000000-0005-0000-0000-0000A8000000}"/>
    <cellStyle name="_Column1_Schlüssel BNV_Berechnung CoC nach CAPM" xfId="188" xr:uid="{00000000-0005-0000-0000-0000A9000000}"/>
    <cellStyle name="_Column1_Schlüssel BNV_Berechnung CoC nach CAPM_KTR An-Abflug" xfId="189" xr:uid="{00000000-0005-0000-0000-0000AA000000}"/>
    <cellStyle name="_Column1_Schlüssel BNV_Berechnung CoC nach CAPM_KTR Strecke" xfId="190" xr:uid="{00000000-0005-0000-0000-0000AB000000}"/>
    <cellStyle name="_Column1_Schlüssel BNV_KTR An-Abflug" xfId="191" xr:uid="{00000000-0005-0000-0000-0000AC000000}"/>
    <cellStyle name="_Column1_Schlüssel BNV_KTR Strecke" xfId="192" xr:uid="{00000000-0005-0000-0000-0000AD000000}"/>
    <cellStyle name="_Column1_Schlüssel BNV_Regulatory AssetBase mit Ist 13" xfId="193" xr:uid="{00000000-0005-0000-0000-0000AE000000}"/>
    <cellStyle name="_Column1_Schlüssel BNV_Regulatory AssetBase mit Ist 13_KTR An-Abflug" xfId="194" xr:uid="{00000000-0005-0000-0000-0000AF000000}"/>
    <cellStyle name="_Column1_Schlüssel BNV_Regulatory AssetBase mit Ist 13_KTR Strecke" xfId="195" xr:uid="{00000000-0005-0000-0000-0000B0000000}"/>
    <cellStyle name="_Column1_Schlüssel BNV_Tabellarische Darstellung" xfId="196" xr:uid="{00000000-0005-0000-0000-0000B1000000}"/>
    <cellStyle name="_Column1_Schlüssel BNV_Tabellarische Darstellung_KTR An-Abflug" xfId="197" xr:uid="{00000000-0005-0000-0000-0000B2000000}"/>
    <cellStyle name="_Column1_Schlüssel BNV_Tabellarische Darstellung_KTR Strecke" xfId="198" xr:uid="{00000000-0005-0000-0000-0000B3000000}"/>
    <cellStyle name="_Column1_Stuttgart" xfId="199" xr:uid="{00000000-0005-0000-0000-0000B4000000}"/>
    <cellStyle name="_Column1_Tabelle2" xfId="200" xr:uid="{00000000-0005-0000-0000-0000B5000000}"/>
    <cellStyle name="_Column1_Table 1 ANSP" xfId="201" xr:uid="{00000000-0005-0000-0000-0000B6000000}"/>
    <cellStyle name="_Column1_TABLE 2" xfId="202" xr:uid="{00000000-0005-0000-0000-0000B7000000}"/>
    <cellStyle name="_Column1_TABLE 2 DFS" xfId="203" xr:uid="{00000000-0005-0000-0000-0000B8000000}"/>
    <cellStyle name="_Column1_TWR TXL_BER" xfId="204" xr:uid="{00000000-0005-0000-0000-0000B9000000}"/>
    <cellStyle name="_Column1_TWR TXL_BER_Berlin BBI 2" xfId="205" xr:uid="{00000000-0005-0000-0000-0000BA000000}"/>
    <cellStyle name="_Column1_TWR TXL_BER_Bremen 2" xfId="206" xr:uid="{00000000-0005-0000-0000-0000BB000000}"/>
    <cellStyle name="_Column1_TWR TXL_BER_Dresden2" xfId="207" xr:uid="{00000000-0005-0000-0000-0000BC000000}"/>
    <cellStyle name="_Column1_TWR TXL_BER_Düsseldorf  2" xfId="208" xr:uid="{00000000-0005-0000-0000-0000BD000000}"/>
    <cellStyle name="_Column1_TWR TXL_BER_Erfurt 2" xfId="209" xr:uid="{00000000-0005-0000-0000-0000BE000000}"/>
    <cellStyle name="_Column1_TWR TXL_BER_Frankfurt 2" xfId="210" xr:uid="{00000000-0005-0000-0000-0000BF000000}"/>
    <cellStyle name="_Column1_TWR TXL_BER_Hamburg 2" xfId="211" xr:uid="{00000000-0005-0000-0000-0000C0000000}"/>
    <cellStyle name="_Column1_TWR TXL_BER_Hannover 2" xfId="212" xr:uid="{00000000-0005-0000-0000-0000C1000000}"/>
    <cellStyle name="_Column1_TWR TXL_BER_Köln Bonn 2" xfId="213" xr:uid="{00000000-0005-0000-0000-0000C2000000}"/>
    <cellStyle name="_Column1_TWR TXL_BER_Leipzig 2" xfId="214" xr:uid="{00000000-0005-0000-0000-0000C3000000}"/>
    <cellStyle name="_Column1_TWR TXL_BER_München 2" xfId="215" xr:uid="{00000000-0005-0000-0000-0000C4000000}"/>
    <cellStyle name="_Column1_TWR TXL_BER_Münster 2" xfId="216" xr:uid="{00000000-0005-0000-0000-0000C5000000}"/>
    <cellStyle name="_Column1_TWR TXL_BER_Nürnberg 2" xfId="217" xr:uid="{00000000-0005-0000-0000-0000C6000000}"/>
    <cellStyle name="_Column1_TWR TXL_BER_Saarbrücken 2" xfId="218" xr:uid="{00000000-0005-0000-0000-0000C7000000}"/>
    <cellStyle name="_Column1_TWR TXL_BER_Stuttgart 2" xfId="219" xr:uid="{00000000-0005-0000-0000-0000C8000000}"/>
    <cellStyle name="_Column1_Werte aktualisieren" xfId="233" xr:uid="{00000000-0005-0000-0000-0000C9000000}"/>
    <cellStyle name="_Column1_Übersicht Modelle" xfId="220" xr:uid="{00000000-0005-0000-0000-0000CA000000}"/>
    <cellStyle name="_Column1_Übersicht Modelle_Additional information tables" xfId="221" xr:uid="{00000000-0005-0000-0000-0000CB000000}"/>
    <cellStyle name="_Column1_Übersicht Modelle_Berechnung CoC nach CAPM" xfId="222" xr:uid="{00000000-0005-0000-0000-0000CC000000}"/>
    <cellStyle name="_Column1_Übersicht Modelle_Berechnung CoC nach CAPM_KTR An-Abflug" xfId="223" xr:uid="{00000000-0005-0000-0000-0000CD000000}"/>
    <cellStyle name="_Column1_Übersicht Modelle_Berechnung CoC nach CAPM_KTR Strecke" xfId="224" xr:uid="{00000000-0005-0000-0000-0000CE000000}"/>
    <cellStyle name="_Column1_Übersicht Modelle_KTR An-Abflug" xfId="225" xr:uid="{00000000-0005-0000-0000-0000CF000000}"/>
    <cellStyle name="_Column1_Übersicht Modelle_KTR Strecke" xfId="226" xr:uid="{00000000-0005-0000-0000-0000D0000000}"/>
    <cellStyle name="_Column1_Übersicht Modelle_Regulatory AssetBase mit Ist 13" xfId="227" xr:uid="{00000000-0005-0000-0000-0000D1000000}"/>
    <cellStyle name="_Column1_Übersicht Modelle_Regulatory AssetBase mit Ist 13_KTR An-Abflug" xfId="228" xr:uid="{00000000-0005-0000-0000-0000D2000000}"/>
    <cellStyle name="_Column1_Übersicht Modelle_Regulatory AssetBase mit Ist 13_KTR Strecke" xfId="229" xr:uid="{00000000-0005-0000-0000-0000D3000000}"/>
    <cellStyle name="_Column1_Übersicht Modelle_Tabellarische Darstellung" xfId="230" xr:uid="{00000000-0005-0000-0000-0000D4000000}"/>
    <cellStyle name="_Column1_Übersicht Modelle_Tabellarische Darstellung_KTR An-Abflug" xfId="231" xr:uid="{00000000-0005-0000-0000-0000D5000000}"/>
    <cellStyle name="_Column1_Übersicht Modelle_Tabellarische Darstellung_KTR Strecke" xfId="232" xr:uid="{00000000-0005-0000-0000-0000D6000000}"/>
    <cellStyle name="_Column1_Zsfssg" xfId="234" xr:uid="{00000000-0005-0000-0000-0000D7000000}"/>
    <cellStyle name="_Column2" xfId="235" xr:uid="{00000000-0005-0000-0000-0000D8000000}"/>
    <cellStyle name="_Column2_Aufteilung TWR-Standorte_2010" xfId="236" xr:uid="{00000000-0005-0000-0000-0000D9000000}"/>
    <cellStyle name="_Column2_Bruecke" xfId="238" xr:uid="{00000000-0005-0000-0000-0000DA000000}"/>
    <cellStyle name="_Column2_Brücke" xfId="237" xr:uid="{00000000-0005-0000-0000-0000DB000000}"/>
    <cellStyle name="_Column2_DB_Bereich" xfId="239" xr:uid="{00000000-0005-0000-0000-0000DC000000}"/>
    <cellStyle name="_Column2_Ek Preisfinanziert" xfId="240" xr:uid="{00000000-0005-0000-0000-0000DD000000}"/>
    <cellStyle name="_Column2_Ermittlung Überdeckung-vorl JA" xfId="241" xr:uid="{00000000-0005-0000-0000-0000DE000000}"/>
    <cellStyle name="_Column2_Gebührenbilanz - Aufbau" xfId="242" xr:uid="{00000000-0005-0000-0000-0000DF000000}"/>
    <cellStyle name="_Column2_KER" xfId="243" xr:uid="{00000000-0005-0000-0000-0000E0000000}"/>
    <cellStyle name="_Column2_KER-2007-Überdeckung mit ALEA-mit KTR-Kosten-Herleitung (feste Werte)" xfId="244" xr:uid="{00000000-0005-0000-0000-0000E1000000}"/>
    <cellStyle name="_Column2_KER-2011-Überdeckung mit ALEA-mit KTR-Kosten" xfId="245" xr:uid="{00000000-0005-0000-0000-0000E2000000}"/>
    <cellStyle name="_Column2_MIS_DFS1" xfId="246" xr:uid="{00000000-0005-0000-0000-0000E3000000}"/>
    <cellStyle name="_Column2_MIS_DFS2" xfId="247" xr:uid="{00000000-0005-0000-0000-0000E4000000}"/>
    <cellStyle name="_Column2_Tabelle1" xfId="248" xr:uid="{00000000-0005-0000-0000-0000E5000000}"/>
    <cellStyle name="_Column2_TWR TXL_BER" xfId="249" xr:uid="{00000000-0005-0000-0000-0000E6000000}"/>
    <cellStyle name="_Column2_Überleitung ins EU-Berichtswesen" xfId="250" xr:uid="{00000000-0005-0000-0000-0000E7000000}"/>
    <cellStyle name="_Column3" xfId="251" xr:uid="{00000000-0005-0000-0000-0000E8000000}"/>
    <cellStyle name="_Column3_Aufteilung TWR-Standorte_2010" xfId="252" xr:uid="{00000000-0005-0000-0000-0000E9000000}"/>
    <cellStyle name="_Column3_Bruecke" xfId="254" xr:uid="{00000000-0005-0000-0000-0000EA000000}"/>
    <cellStyle name="_Column3_Brücke" xfId="253" xr:uid="{00000000-0005-0000-0000-0000EB000000}"/>
    <cellStyle name="_Column3_DB_Bereich" xfId="255" xr:uid="{00000000-0005-0000-0000-0000EC000000}"/>
    <cellStyle name="_Column3_Ek Preisfinanziert" xfId="256" xr:uid="{00000000-0005-0000-0000-0000ED000000}"/>
    <cellStyle name="_Column3_Ermittlung Überdeckung-vorl JA" xfId="257" xr:uid="{00000000-0005-0000-0000-0000EE000000}"/>
    <cellStyle name="_Column3_Gebührenbilanz - Aufbau" xfId="258" xr:uid="{00000000-0005-0000-0000-0000EF000000}"/>
    <cellStyle name="_Column3_KER" xfId="259" xr:uid="{00000000-0005-0000-0000-0000F0000000}"/>
    <cellStyle name="_Column3_KER-2007-Überdeckung mit ALEA-mit KTR-Kosten-Herleitung (feste Werte)" xfId="260" xr:uid="{00000000-0005-0000-0000-0000F1000000}"/>
    <cellStyle name="_Column3_KER-2011-Überdeckung mit ALEA-mit KTR-Kosten" xfId="261" xr:uid="{00000000-0005-0000-0000-0000F2000000}"/>
    <cellStyle name="_Column3_MIS_DFS1" xfId="262" xr:uid="{00000000-0005-0000-0000-0000F3000000}"/>
    <cellStyle name="_Column3_MIS_DFS2" xfId="263" xr:uid="{00000000-0005-0000-0000-0000F4000000}"/>
    <cellStyle name="_Column3_Tabelle1" xfId="264" xr:uid="{00000000-0005-0000-0000-0000F5000000}"/>
    <cellStyle name="_Column3_TWR TXL_BER" xfId="265" xr:uid="{00000000-0005-0000-0000-0000F6000000}"/>
    <cellStyle name="_Column3_Überleitung ins EU-Berichtswesen" xfId="266" xr:uid="{00000000-0005-0000-0000-0000F7000000}"/>
    <cellStyle name="_Column4" xfId="267" xr:uid="{00000000-0005-0000-0000-0000F8000000}"/>
    <cellStyle name="_Column4_ Bremen" xfId="268" xr:uid="{00000000-0005-0000-0000-0000F9000000}"/>
    <cellStyle name="_Column4_ Dresden" xfId="269" xr:uid="{00000000-0005-0000-0000-0000FA000000}"/>
    <cellStyle name="_Column4_ Düsseldorf" xfId="270" xr:uid="{00000000-0005-0000-0000-0000FB000000}"/>
    <cellStyle name="_Column4_ Köln Bonn" xfId="271" xr:uid="{00000000-0005-0000-0000-0000FC000000}"/>
    <cellStyle name="_Column4_ München" xfId="272" xr:uid="{00000000-0005-0000-0000-0000FD000000}"/>
    <cellStyle name="_Column4_Aufteilung TWR-Standorte_2010" xfId="273" xr:uid="{00000000-0005-0000-0000-0000FE000000}"/>
    <cellStyle name="_Column4_Aufteilung TWR-Standorte_2010_KTR An-Abflug" xfId="274" xr:uid="{00000000-0005-0000-0000-0000FF000000}"/>
    <cellStyle name="_Column4_Aufteilung TWR-Standorte_2010_KTR Strecke" xfId="275" xr:uid="{00000000-0005-0000-0000-000000010000}"/>
    <cellStyle name="_Column4_bAV je KTR" xfId="276" xr:uid="{00000000-0005-0000-0000-000001010000}"/>
    <cellStyle name="_Column4_Berlin BBI" xfId="277" xr:uid="{00000000-0005-0000-0000-000002010000}"/>
    <cellStyle name="_Column4_Berlin Tegel" xfId="278" xr:uid="{00000000-0005-0000-0000-000003010000}"/>
    <cellStyle name="_Column4_Bruecke" xfId="284" xr:uid="{00000000-0005-0000-0000-000004010000}"/>
    <cellStyle name="_Column4_Bruecke_KTR An-Abflug" xfId="285" xr:uid="{00000000-0005-0000-0000-000005010000}"/>
    <cellStyle name="_Column4_Bruecke_KTR Strecke" xfId="286" xr:uid="{00000000-0005-0000-0000-000006010000}"/>
    <cellStyle name="_Column4_Brücke" xfId="279" xr:uid="{00000000-0005-0000-0000-000007010000}"/>
    <cellStyle name="_Column4_Brücke Mifri" xfId="280" xr:uid="{00000000-0005-0000-0000-000008010000}"/>
    <cellStyle name="_Column4_Brücke RP" xfId="281" xr:uid="{00000000-0005-0000-0000-000009010000}"/>
    <cellStyle name="_Column4_Brücke_KTR An-Abflug" xfId="282" xr:uid="{00000000-0005-0000-0000-00000A010000}"/>
    <cellStyle name="_Column4_Brücke_KTR Strecke" xfId="283" xr:uid="{00000000-0005-0000-0000-00000B010000}"/>
    <cellStyle name="_Column4_Datenbasis-DFS_SAP-DFS2.2014" xfId="287" xr:uid="{00000000-0005-0000-0000-00000C010000}"/>
    <cellStyle name="_Column4_Datenbasis-STRECKE_SAP-DFS2.201" xfId="288" xr:uid="{00000000-0005-0000-0000-00000D010000}"/>
    <cellStyle name="_Column4_DB_Bereich" xfId="289" xr:uid="{00000000-0005-0000-0000-00000E010000}"/>
    <cellStyle name="_Column4_DB_Bereich_KTR An-Abflug" xfId="290" xr:uid="{00000000-0005-0000-0000-00000F010000}"/>
    <cellStyle name="_Column4_DB_Bereich_KTR Strecke" xfId="291" xr:uid="{00000000-0005-0000-0000-000010010000}"/>
    <cellStyle name="_Column4_Eingabe-KTR" xfId="292" xr:uid="{00000000-0005-0000-0000-000011010000}"/>
    <cellStyle name="_Column4_Ek Gebühr KCB" xfId="293" xr:uid="{00000000-0005-0000-0000-000012010000}"/>
    <cellStyle name="_Column4_Ek Preisfinanziert" xfId="294" xr:uid="{00000000-0005-0000-0000-000013010000}"/>
    <cellStyle name="_Column4_Enroute" xfId="295" xr:uid="{00000000-0005-0000-0000-000014010000}"/>
    <cellStyle name="_Column4_Erfurt" xfId="296" xr:uid="{00000000-0005-0000-0000-000015010000}"/>
    <cellStyle name="_Column4_Ermittlung Überdeckung-vorl JA" xfId="297" xr:uid="{00000000-0005-0000-0000-000016010000}"/>
    <cellStyle name="_Column4_Ermittlung Überdeckung-vorl JA_KTR An-Abflug" xfId="298" xr:uid="{00000000-0005-0000-0000-000017010000}"/>
    <cellStyle name="_Column4_Ermittlung Überdeckung-vorl JA_KTR Strecke" xfId="299" xr:uid="{00000000-0005-0000-0000-000018010000}"/>
    <cellStyle name="_Column4_ERW2013" xfId="300" xr:uid="{00000000-0005-0000-0000-000019010000}"/>
    <cellStyle name="_Column4_EU-BW" xfId="301" xr:uid="{00000000-0005-0000-0000-00001A010000}"/>
    <cellStyle name="_Column4_EU-Tabellen" xfId="302" xr:uid="{00000000-0005-0000-0000-00001B010000}"/>
    <cellStyle name="_Column4_Ford_Verbl LuL" xfId="303" xr:uid="{00000000-0005-0000-0000-00001C010000}"/>
    <cellStyle name="_Column4_Ford_Verbl LuL_Additional information tables" xfId="304" xr:uid="{00000000-0005-0000-0000-00001D010000}"/>
    <cellStyle name="_Column4_Ford_Verbl LuL_Berechnung CoC nach CAPM" xfId="305" xr:uid="{00000000-0005-0000-0000-00001E010000}"/>
    <cellStyle name="_Column4_Ford_Verbl LuL_Berechnung CoC nach CAPM_KTR An-Abflug" xfId="306" xr:uid="{00000000-0005-0000-0000-00001F010000}"/>
    <cellStyle name="_Column4_Ford_Verbl LuL_Berechnung CoC nach CAPM_KTR Strecke" xfId="307" xr:uid="{00000000-0005-0000-0000-000020010000}"/>
    <cellStyle name="_Column4_Ford_Verbl LuL_KTR An-Abflug" xfId="308" xr:uid="{00000000-0005-0000-0000-000021010000}"/>
    <cellStyle name="_Column4_Ford_Verbl LuL_KTR Strecke" xfId="309" xr:uid="{00000000-0005-0000-0000-000022010000}"/>
    <cellStyle name="_Column4_Ford_Verbl LuL_Regulatory AssetBase mit Ist 13" xfId="310" xr:uid="{00000000-0005-0000-0000-000023010000}"/>
    <cellStyle name="_Column4_Ford_Verbl LuL_Regulatory AssetBase mit Ist 13_KTR An-Abflug" xfId="311" xr:uid="{00000000-0005-0000-0000-000024010000}"/>
    <cellStyle name="_Column4_Ford_Verbl LuL_Regulatory AssetBase mit Ist 13_KTR Strecke" xfId="312" xr:uid="{00000000-0005-0000-0000-000025010000}"/>
    <cellStyle name="_Column4_Ford_Verbl LuL_Tabellarische Darstellung" xfId="313" xr:uid="{00000000-0005-0000-0000-000026010000}"/>
    <cellStyle name="_Column4_Ford_Verbl LuL_Tabellarische Darstellung_KTR An-Abflug" xfId="314" xr:uid="{00000000-0005-0000-0000-000027010000}"/>
    <cellStyle name="_Column4_Ford_Verbl LuL_Tabellarische Darstellung_KTR Strecke" xfId="315" xr:uid="{00000000-0005-0000-0000-000028010000}"/>
    <cellStyle name="_Column4_Frankfurt" xfId="316" xr:uid="{00000000-0005-0000-0000-000029010000}"/>
    <cellStyle name="_Column4_Gebühren JP 2013 Stand 2. SV_Stand 13.12.2012" xfId="317" xr:uid="{00000000-0005-0000-0000-00002A010000}"/>
    <cellStyle name="_Column4_Gebühren JP 2013 Stand 2. SV_Stand 13.12.2012_Additional information tables" xfId="318" xr:uid="{00000000-0005-0000-0000-00002B010000}"/>
    <cellStyle name="_Column4_Gebühren JP 2013 Stand 2. SV_Stand 13.12.2012_Berechnung CoC nach CAPM" xfId="319" xr:uid="{00000000-0005-0000-0000-00002C010000}"/>
    <cellStyle name="_Column4_Gebühren JP 2013 Stand 2. SV_Stand 13.12.2012_Berechnung CoC nach CAPM_KTR An-Abflug" xfId="320" xr:uid="{00000000-0005-0000-0000-00002D010000}"/>
    <cellStyle name="_Column4_Gebühren JP 2013 Stand 2. SV_Stand 13.12.2012_Berechnung CoC nach CAPM_KTR Strecke" xfId="321" xr:uid="{00000000-0005-0000-0000-00002E010000}"/>
    <cellStyle name="_Column4_Gebühren JP 2013 Stand 2. SV_Stand 13.12.2012_KTR An-Abflug" xfId="322" xr:uid="{00000000-0005-0000-0000-00002F010000}"/>
    <cellStyle name="_Column4_Gebühren JP 2013 Stand 2. SV_Stand 13.12.2012_KTR Strecke" xfId="323" xr:uid="{00000000-0005-0000-0000-000030010000}"/>
    <cellStyle name="_Column4_Gebühren JP 2013 Stand 2. SV_Stand 13.12.2012_Regulatory AssetBase mit Ist 13" xfId="324" xr:uid="{00000000-0005-0000-0000-000031010000}"/>
    <cellStyle name="_Column4_Gebühren JP 2013 Stand 2. SV_Stand 13.12.2012_Regulatory AssetBase mit Ist 13_KTR An-Abflug" xfId="325" xr:uid="{00000000-0005-0000-0000-000032010000}"/>
    <cellStyle name="_Column4_Gebühren JP 2013 Stand 2. SV_Stand 13.12.2012_Regulatory AssetBase mit Ist 13_KTR Strecke" xfId="326" xr:uid="{00000000-0005-0000-0000-000033010000}"/>
    <cellStyle name="_Column4_Gebühren JP 2013 Stand 2. SV_Stand 13.12.2012_Tabellarische Darstellung" xfId="327" xr:uid="{00000000-0005-0000-0000-000034010000}"/>
    <cellStyle name="_Column4_Gebühren JP 2013 Stand 2. SV_Stand 13.12.2012_Tabellarische Darstellung_KTR An-Abflug" xfId="328" xr:uid="{00000000-0005-0000-0000-000035010000}"/>
    <cellStyle name="_Column4_Gebühren JP 2013 Stand 2. SV_Stand 13.12.2012_Tabellarische Darstellung_KTR Strecke" xfId="329" xr:uid="{00000000-0005-0000-0000-000036010000}"/>
    <cellStyle name="_Column4_Gebührenbilanz - Aufbau" xfId="330" xr:uid="{00000000-0005-0000-0000-000037010000}"/>
    <cellStyle name="_Column4_Gebührenbilanz - Aufbau_1" xfId="331" xr:uid="{00000000-0005-0000-0000-000038010000}"/>
    <cellStyle name="_Column4_Gebührenbilanz - Aufbau_1_Additional information tables" xfId="332" xr:uid="{00000000-0005-0000-0000-000039010000}"/>
    <cellStyle name="_Column4_Gebührenbilanz - Aufbau_1_Berechnung CoC nach CAPM" xfId="333" xr:uid="{00000000-0005-0000-0000-00003A010000}"/>
    <cellStyle name="_Column4_Gebührenbilanz - Aufbau_1_Berechnung CoC nach CAPM_KTR An-Abflug" xfId="334" xr:uid="{00000000-0005-0000-0000-00003B010000}"/>
    <cellStyle name="_Column4_Gebührenbilanz - Aufbau_1_Berechnung CoC nach CAPM_KTR Strecke" xfId="335" xr:uid="{00000000-0005-0000-0000-00003C010000}"/>
    <cellStyle name="_Column4_Gebührenbilanz - Aufbau_1_KTR An-Abflug" xfId="336" xr:uid="{00000000-0005-0000-0000-00003D010000}"/>
    <cellStyle name="_Column4_Gebührenbilanz - Aufbau_1_KTR Strecke" xfId="337" xr:uid="{00000000-0005-0000-0000-00003E010000}"/>
    <cellStyle name="_Column4_Gebührenbilanz - Aufbau_1_Regulatory AssetBase mit Ist 13" xfId="338" xr:uid="{00000000-0005-0000-0000-00003F010000}"/>
    <cellStyle name="_Column4_Gebührenbilanz - Aufbau_1_Regulatory AssetBase mit Ist 13_KTR An-Abflug" xfId="339" xr:uid="{00000000-0005-0000-0000-000040010000}"/>
    <cellStyle name="_Column4_Gebührenbilanz - Aufbau_1_Regulatory AssetBase mit Ist 13_KTR Strecke" xfId="340" xr:uid="{00000000-0005-0000-0000-000041010000}"/>
    <cellStyle name="_Column4_Gebührenbilanz - Aufbau_1_Tabellarische Darstellung" xfId="341" xr:uid="{00000000-0005-0000-0000-000042010000}"/>
    <cellStyle name="_Column4_Gebührenbilanz - Aufbau_1_Tabellarische Darstellung_KTR An-Abflug" xfId="342" xr:uid="{00000000-0005-0000-0000-000043010000}"/>
    <cellStyle name="_Column4_Gebührenbilanz - Aufbau_1_Tabellarische Darstellung_KTR Strecke" xfId="343" xr:uid="{00000000-0005-0000-0000-000044010000}"/>
    <cellStyle name="_Column4_Gebührenbilanz - Aufbau_2" xfId="344" xr:uid="{00000000-0005-0000-0000-000045010000}"/>
    <cellStyle name="_Column4_Gebührenbilanz - Aufbau_2_KTR An-Abflug" xfId="345" xr:uid="{00000000-0005-0000-0000-000046010000}"/>
    <cellStyle name="_Column4_Gebührenbilanz - Aufbau_2_KTR Strecke" xfId="346" xr:uid="{00000000-0005-0000-0000-000047010000}"/>
    <cellStyle name="_Column4_Gebührenbilanz - Aufbau_BAV" xfId="347" xr:uid="{00000000-0005-0000-0000-000048010000}"/>
    <cellStyle name="_Column4_Gebührenbilanz - Aufbau_Enroute" xfId="348" xr:uid="{00000000-0005-0000-0000-000049010000}"/>
    <cellStyle name="_Column4_Gebührenbilanz - Aufbau_KTR An-Abflug" xfId="349" xr:uid="{00000000-0005-0000-0000-00004A010000}"/>
    <cellStyle name="_Column4_Gebührenbilanz - Aufbau_KTR Strecke" xfId="350" xr:uid="{00000000-0005-0000-0000-00004B010000}"/>
    <cellStyle name="_Column4_Gesamtbilanz " xfId="351" xr:uid="{00000000-0005-0000-0000-00004C010000}"/>
    <cellStyle name="_Column4_Hamburg" xfId="352" xr:uid="{00000000-0005-0000-0000-00004D010000}"/>
    <cellStyle name="_Column4_Hannover" xfId="353" xr:uid="{00000000-0005-0000-0000-00004E010000}"/>
    <cellStyle name="_Column4_KER" xfId="354" xr:uid="{00000000-0005-0000-0000-00004F010000}"/>
    <cellStyle name="_Column4_KER_KTR An-Abflug" xfId="355" xr:uid="{00000000-0005-0000-0000-000050010000}"/>
    <cellStyle name="_Column4_KER_KTR Strecke" xfId="356" xr:uid="{00000000-0005-0000-0000-000051010000}"/>
    <cellStyle name="_Column4_KER-2007-Überdeckung mit ALEA-mit KTR-Kosten-Herleitung (feste Werte)" xfId="357" xr:uid="{00000000-0005-0000-0000-000052010000}"/>
    <cellStyle name="_Column4_KER-2007-Überdeckung mit ALEA-mit KTR-Kosten-Herleitung (feste Werte)_KTR An-Abflug" xfId="358" xr:uid="{00000000-0005-0000-0000-000053010000}"/>
    <cellStyle name="_Column4_KER-2007-Überdeckung mit ALEA-mit KTR-Kosten-Herleitung (feste Werte)_KTR Strecke" xfId="359" xr:uid="{00000000-0005-0000-0000-000054010000}"/>
    <cellStyle name="_Column4_KER-2011-Überdeckung mit ALEA-mit KTR-Kosten" xfId="360" xr:uid="{00000000-0005-0000-0000-000055010000}"/>
    <cellStyle name="_Column4_KER-2011-Überdeckung mit ALEA-mit KTR-Kosten_KTR An-Abflug" xfId="361" xr:uid="{00000000-0005-0000-0000-000056010000}"/>
    <cellStyle name="_Column4_KER-2011-Überdeckung mit ALEA-mit KTR-Kosten_KTR Strecke" xfId="362" xr:uid="{00000000-0005-0000-0000-000057010000}"/>
    <cellStyle name="_Column4_KTR An-Abflug" xfId="363" xr:uid="{00000000-0005-0000-0000-000058010000}"/>
    <cellStyle name="_Column4_KTR An-Abflug_BAV" xfId="364" xr:uid="{00000000-0005-0000-0000-000059010000}"/>
    <cellStyle name="_Column4_KTR An-Abflug_Enroute" xfId="365" xr:uid="{00000000-0005-0000-0000-00005A010000}"/>
    <cellStyle name="_Column4_KTR An-Abflug_KTR An-Abflug" xfId="366" xr:uid="{00000000-0005-0000-0000-00005B010000}"/>
    <cellStyle name="_Column4_KTR An-Abflug_KTR Strecke" xfId="367" xr:uid="{00000000-0005-0000-0000-00005C010000}"/>
    <cellStyle name="_Column4_KTR Strecke" xfId="368" xr:uid="{00000000-0005-0000-0000-00005D010000}"/>
    <cellStyle name="_Column4_KTR Strecke_KTR An-Abflug" xfId="369" xr:uid="{00000000-0005-0000-0000-00005E010000}"/>
    <cellStyle name="_Column4_KTR Strecke_KTR Strecke" xfId="370" xr:uid="{00000000-0005-0000-0000-00005F010000}"/>
    <cellStyle name="_Column4_Leipzig" xfId="371" xr:uid="{00000000-0005-0000-0000-000060010000}"/>
    <cellStyle name="_Column4_MIS_DFS1" xfId="372" xr:uid="{00000000-0005-0000-0000-000061010000}"/>
    <cellStyle name="_Column4_MIS_DFS1_KTR An-Abflug" xfId="373" xr:uid="{00000000-0005-0000-0000-000062010000}"/>
    <cellStyle name="_Column4_MIS_DFS1_KTR Strecke" xfId="374" xr:uid="{00000000-0005-0000-0000-000063010000}"/>
    <cellStyle name="_Column4_MIS_DFS2" xfId="375" xr:uid="{00000000-0005-0000-0000-000064010000}"/>
    <cellStyle name="_Column4_MIS_DFS2_KTR An-Abflug" xfId="376" xr:uid="{00000000-0005-0000-0000-000065010000}"/>
    <cellStyle name="_Column4_MIS_DFS2_KTR Strecke" xfId="377" xr:uid="{00000000-0005-0000-0000-000066010000}"/>
    <cellStyle name="_Column4_Münster Osnabrück" xfId="378" xr:uid="{00000000-0005-0000-0000-000067010000}"/>
    <cellStyle name="_Column4_Nürnberg" xfId="379" xr:uid="{00000000-0005-0000-0000-000068010000}"/>
    <cellStyle name="_Column4_Saarbrücken" xfId="380" xr:uid="{00000000-0005-0000-0000-000069010000}"/>
    <cellStyle name="_Column4_Schlüssel BNV" xfId="381" xr:uid="{00000000-0005-0000-0000-00006A010000}"/>
    <cellStyle name="_Column4_Schlüssel BNV_Additional information tables" xfId="382" xr:uid="{00000000-0005-0000-0000-00006B010000}"/>
    <cellStyle name="_Column4_Schlüssel BNV_Berechnung CoC nach CAPM" xfId="383" xr:uid="{00000000-0005-0000-0000-00006C010000}"/>
    <cellStyle name="_Column4_Schlüssel BNV_Berechnung CoC nach CAPM_KTR An-Abflug" xfId="384" xr:uid="{00000000-0005-0000-0000-00006D010000}"/>
    <cellStyle name="_Column4_Schlüssel BNV_Berechnung CoC nach CAPM_KTR Strecke" xfId="385" xr:uid="{00000000-0005-0000-0000-00006E010000}"/>
    <cellStyle name="_Column4_Schlüssel BNV_KTR An-Abflug" xfId="386" xr:uid="{00000000-0005-0000-0000-00006F010000}"/>
    <cellStyle name="_Column4_Schlüssel BNV_KTR Strecke" xfId="387" xr:uid="{00000000-0005-0000-0000-000070010000}"/>
    <cellStyle name="_Column4_Schlüssel BNV_Regulatory AssetBase mit Ist 13" xfId="388" xr:uid="{00000000-0005-0000-0000-000071010000}"/>
    <cellStyle name="_Column4_Schlüssel BNV_Regulatory AssetBase mit Ist 13_KTR An-Abflug" xfId="389" xr:uid="{00000000-0005-0000-0000-000072010000}"/>
    <cellStyle name="_Column4_Schlüssel BNV_Regulatory AssetBase mit Ist 13_KTR Strecke" xfId="390" xr:uid="{00000000-0005-0000-0000-000073010000}"/>
    <cellStyle name="_Column4_Schlüssel BNV_Tabellarische Darstellung" xfId="391" xr:uid="{00000000-0005-0000-0000-000074010000}"/>
    <cellStyle name="_Column4_Schlüssel BNV_Tabellarische Darstellung_KTR An-Abflug" xfId="392" xr:uid="{00000000-0005-0000-0000-000075010000}"/>
    <cellStyle name="_Column4_Schlüssel BNV_Tabellarische Darstellung_KTR Strecke" xfId="393" xr:uid="{00000000-0005-0000-0000-000076010000}"/>
    <cellStyle name="_Column4_Stuttgart" xfId="394" xr:uid="{00000000-0005-0000-0000-000077010000}"/>
    <cellStyle name="_Column4_Tabelle1" xfId="395" xr:uid="{00000000-0005-0000-0000-000078010000}"/>
    <cellStyle name="_Column4_Tabelle1_KTR An-Abflug" xfId="396" xr:uid="{00000000-0005-0000-0000-000079010000}"/>
    <cellStyle name="_Column4_Tabelle1_KTR Strecke" xfId="397" xr:uid="{00000000-0005-0000-0000-00007A010000}"/>
    <cellStyle name="_Column4_Tabelle2" xfId="398" xr:uid="{00000000-0005-0000-0000-00007B010000}"/>
    <cellStyle name="_Column4_Table 1 ANSP" xfId="399" xr:uid="{00000000-0005-0000-0000-00007C010000}"/>
    <cellStyle name="_Column4_TABLE 2" xfId="400" xr:uid="{00000000-0005-0000-0000-00007D010000}"/>
    <cellStyle name="_Column4_TABLE 2 DFS" xfId="401" xr:uid="{00000000-0005-0000-0000-00007E010000}"/>
    <cellStyle name="_Column4_TWR TXL_BER" xfId="402" xr:uid="{00000000-0005-0000-0000-00007F010000}"/>
    <cellStyle name="_Column4_TWR TXL_BER_Berlin BBI 2" xfId="403" xr:uid="{00000000-0005-0000-0000-000080010000}"/>
    <cellStyle name="_Column4_TWR TXL_BER_Bremen 2" xfId="404" xr:uid="{00000000-0005-0000-0000-000081010000}"/>
    <cellStyle name="_Column4_TWR TXL_BER_Dresden2" xfId="405" xr:uid="{00000000-0005-0000-0000-000082010000}"/>
    <cellStyle name="_Column4_TWR TXL_BER_Düsseldorf  2" xfId="406" xr:uid="{00000000-0005-0000-0000-000083010000}"/>
    <cellStyle name="_Column4_TWR TXL_BER_Erfurt 2" xfId="407" xr:uid="{00000000-0005-0000-0000-000084010000}"/>
    <cellStyle name="_Column4_TWR TXL_BER_Frankfurt 2" xfId="408" xr:uid="{00000000-0005-0000-0000-000085010000}"/>
    <cellStyle name="_Column4_TWR TXL_BER_Hamburg 2" xfId="409" xr:uid="{00000000-0005-0000-0000-000086010000}"/>
    <cellStyle name="_Column4_TWR TXL_BER_Hannover 2" xfId="410" xr:uid="{00000000-0005-0000-0000-000087010000}"/>
    <cellStyle name="_Column4_TWR TXL_BER_Köln Bonn 2" xfId="411" xr:uid="{00000000-0005-0000-0000-000088010000}"/>
    <cellStyle name="_Column4_TWR TXL_BER_Leipzig 2" xfId="412" xr:uid="{00000000-0005-0000-0000-000089010000}"/>
    <cellStyle name="_Column4_TWR TXL_BER_München 2" xfId="413" xr:uid="{00000000-0005-0000-0000-00008A010000}"/>
    <cellStyle name="_Column4_TWR TXL_BER_Münster 2" xfId="414" xr:uid="{00000000-0005-0000-0000-00008B010000}"/>
    <cellStyle name="_Column4_TWR TXL_BER_Nürnberg 2" xfId="415" xr:uid="{00000000-0005-0000-0000-00008C010000}"/>
    <cellStyle name="_Column4_TWR TXL_BER_Saarbrücken 2" xfId="416" xr:uid="{00000000-0005-0000-0000-00008D010000}"/>
    <cellStyle name="_Column4_TWR TXL_BER_Stuttgart 2" xfId="417" xr:uid="{00000000-0005-0000-0000-00008E010000}"/>
    <cellStyle name="_Column4_Werte aktualisieren" xfId="434" xr:uid="{00000000-0005-0000-0000-00008F010000}"/>
    <cellStyle name="_Column4_Überleitung ins EU-Berichtswesen" xfId="418" xr:uid="{00000000-0005-0000-0000-000090010000}"/>
    <cellStyle name="_Column4_Überleitung ins EU-Berichtswesen_KTR An-Abflug" xfId="419" xr:uid="{00000000-0005-0000-0000-000091010000}"/>
    <cellStyle name="_Column4_Überleitung ins EU-Berichtswesen_KTR Strecke" xfId="420" xr:uid="{00000000-0005-0000-0000-000092010000}"/>
    <cellStyle name="_Column4_Übersicht Modelle" xfId="421" xr:uid="{00000000-0005-0000-0000-000093010000}"/>
    <cellStyle name="_Column4_Übersicht Modelle_Additional information tables" xfId="422" xr:uid="{00000000-0005-0000-0000-000094010000}"/>
    <cellStyle name="_Column4_Übersicht Modelle_Berechnung CoC nach CAPM" xfId="423" xr:uid="{00000000-0005-0000-0000-000095010000}"/>
    <cellStyle name="_Column4_Übersicht Modelle_Berechnung CoC nach CAPM_KTR An-Abflug" xfId="424" xr:uid="{00000000-0005-0000-0000-000096010000}"/>
    <cellStyle name="_Column4_Übersicht Modelle_Berechnung CoC nach CAPM_KTR Strecke" xfId="425" xr:uid="{00000000-0005-0000-0000-000097010000}"/>
    <cellStyle name="_Column4_Übersicht Modelle_KTR An-Abflug" xfId="426" xr:uid="{00000000-0005-0000-0000-000098010000}"/>
    <cellStyle name="_Column4_Übersicht Modelle_KTR Strecke" xfId="427" xr:uid="{00000000-0005-0000-0000-000099010000}"/>
    <cellStyle name="_Column4_Übersicht Modelle_Regulatory AssetBase mit Ist 13" xfId="428" xr:uid="{00000000-0005-0000-0000-00009A010000}"/>
    <cellStyle name="_Column4_Übersicht Modelle_Regulatory AssetBase mit Ist 13_KTR An-Abflug" xfId="429" xr:uid="{00000000-0005-0000-0000-00009B010000}"/>
    <cellStyle name="_Column4_Übersicht Modelle_Regulatory AssetBase mit Ist 13_KTR Strecke" xfId="430" xr:uid="{00000000-0005-0000-0000-00009C010000}"/>
    <cellStyle name="_Column4_Übersicht Modelle_Tabellarische Darstellung" xfId="431" xr:uid="{00000000-0005-0000-0000-00009D010000}"/>
    <cellStyle name="_Column4_Übersicht Modelle_Tabellarische Darstellung_KTR An-Abflug" xfId="432" xr:uid="{00000000-0005-0000-0000-00009E010000}"/>
    <cellStyle name="_Column4_Übersicht Modelle_Tabellarische Darstellung_KTR Strecke" xfId="433" xr:uid="{00000000-0005-0000-0000-00009F010000}"/>
    <cellStyle name="_Column4_Zsfssg" xfId="435" xr:uid="{00000000-0005-0000-0000-0000A0010000}"/>
    <cellStyle name="_Column5" xfId="436" xr:uid="{00000000-0005-0000-0000-0000A1010000}"/>
    <cellStyle name="_Column5_Aufteilung TWR-Standorte_2010" xfId="437" xr:uid="{00000000-0005-0000-0000-0000A2010000}"/>
    <cellStyle name="_Column5_Bruecke" xfId="439" xr:uid="{00000000-0005-0000-0000-0000A3010000}"/>
    <cellStyle name="_Column5_Brücke" xfId="438" xr:uid="{00000000-0005-0000-0000-0000A4010000}"/>
    <cellStyle name="_Column5_DB_Bereich" xfId="440" xr:uid="{00000000-0005-0000-0000-0000A5010000}"/>
    <cellStyle name="_Column5_Ek Preisfinanziert" xfId="441" xr:uid="{00000000-0005-0000-0000-0000A6010000}"/>
    <cellStyle name="_Column5_Ermittlung Überdeckung-vorl JA" xfId="442" xr:uid="{00000000-0005-0000-0000-0000A7010000}"/>
    <cellStyle name="_Column5_Gebührenbilanz - Aufbau" xfId="443" xr:uid="{00000000-0005-0000-0000-0000A8010000}"/>
    <cellStyle name="_Column5_KER" xfId="444" xr:uid="{00000000-0005-0000-0000-0000A9010000}"/>
    <cellStyle name="_Column5_KER-2007-Überdeckung mit ALEA-mit KTR-Kosten-Herleitung (feste Werte)" xfId="445" xr:uid="{00000000-0005-0000-0000-0000AA010000}"/>
    <cellStyle name="_Column5_KER-2011-Überdeckung mit ALEA-mit KTR-Kosten" xfId="446" xr:uid="{00000000-0005-0000-0000-0000AB010000}"/>
    <cellStyle name="_Column5_MIS_DFS1" xfId="447" xr:uid="{00000000-0005-0000-0000-0000AC010000}"/>
    <cellStyle name="_Column5_MIS_DFS2" xfId="448" xr:uid="{00000000-0005-0000-0000-0000AD010000}"/>
    <cellStyle name="_Column5_Tabelle1" xfId="449" xr:uid="{00000000-0005-0000-0000-0000AE010000}"/>
    <cellStyle name="_Column5_TWR TXL_BER" xfId="450" xr:uid="{00000000-0005-0000-0000-0000AF010000}"/>
    <cellStyle name="_Column5_Überleitung ins EU-Berichtswesen" xfId="451" xr:uid="{00000000-0005-0000-0000-0000B0010000}"/>
    <cellStyle name="_Column6" xfId="452" xr:uid="{00000000-0005-0000-0000-0000B1010000}"/>
    <cellStyle name="_Column6_Aufteilung TWR-Standorte_2010" xfId="453" xr:uid="{00000000-0005-0000-0000-0000B2010000}"/>
    <cellStyle name="_Column6_Bruecke" xfId="455" xr:uid="{00000000-0005-0000-0000-0000B3010000}"/>
    <cellStyle name="_Column6_Brücke" xfId="454" xr:uid="{00000000-0005-0000-0000-0000B4010000}"/>
    <cellStyle name="_Column6_DB_Bereich" xfId="456" xr:uid="{00000000-0005-0000-0000-0000B5010000}"/>
    <cellStyle name="_Column6_Ek Preisfinanziert" xfId="457" xr:uid="{00000000-0005-0000-0000-0000B6010000}"/>
    <cellStyle name="_Column6_Ermittlung Überdeckung-vorl JA" xfId="458" xr:uid="{00000000-0005-0000-0000-0000B7010000}"/>
    <cellStyle name="_Column6_Gebührenbilanz - Aufbau" xfId="459" xr:uid="{00000000-0005-0000-0000-0000B8010000}"/>
    <cellStyle name="_Column6_KER" xfId="460" xr:uid="{00000000-0005-0000-0000-0000B9010000}"/>
    <cellStyle name="_Column6_KER-2007-Überdeckung mit ALEA-mit KTR-Kosten-Herleitung (feste Werte)" xfId="461" xr:uid="{00000000-0005-0000-0000-0000BA010000}"/>
    <cellStyle name="_Column6_KER-2011-Überdeckung mit ALEA-mit KTR-Kosten" xfId="462" xr:uid="{00000000-0005-0000-0000-0000BB010000}"/>
    <cellStyle name="_Column6_MIS_DFS1" xfId="463" xr:uid="{00000000-0005-0000-0000-0000BC010000}"/>
    <cellStyle name="_Column6_MIS_DFS2" xfId="464" xr:uid="{00000000-0005-0000-0000-0000BD010000}"/>
    <cellStyle name="_Column6_Tabelle1" xfId="465" xr:uid="{00000000-0005-0000-0000-0000BE010000}"/>
    <cellStyle name="_Column6_TWR TXL_BER" xfId="466" xr:uid="{00000000-0005-0000-0000-0000BF010000}"/>
    <cellStyle name="_Column6_Überleitung ins EU-Berichtswesen" xfId="467" xr:uid="{00000000-0005-0000-0000-0000C0010000}"/>
    <cellStyle name="_Column7" xfId="468" xr:uid="{00000000-0005-0000-0000-0000C1010000}"/>
    <cellStyle name="_Column7_Aufteilung TWR-Standorte_2010" xfId="469" xr:uid="{00000000-0005-0000-0000-0000C2010000}"/>
    <cellStyle name="_Column7_Bruecke" xfId="471" xr:uid="{00000000-0005-0000-0000-0000C3010000}"/>
    <cellStyle name="_Column7_Brücke" xfId="470" xr:uid="{00000000-0005-0000-0000-0000C4010000}"/>
    <cellStyle name="_Column7_DB_Bereich" xfId="472" xr:uid="{00000000-0005-0000-0000-0000C5010000}"/>
    <cellStyle name="_Column7_Ek Preisfinanziert" xfId="473" xr:uid="{00000000-0005-0000-0000-0000C6010000}"/>
    <cellStyle name="_Column7_Ermittlung Überdeckung-vorl JA" xfId="474" xr:uid="{00000000-0005-0000-0000-0000C7010000}"/>
    <cellStyle name="_Column7_Gebührenbilanz - Aufbau" xfId="475" xr:uid="{00000000-0005-0000-0000-0000C8010000}"/>
    <cellStyle name="_Column7_KER" xfId="476" xr:uid="{00000000-0005-0000-0000-0000C9010000}"/>
    <cellStyle name="_Column7_KER-2007-Überdeckung mit ALEA-mit KTR-Kosten-Herleitung (feste Werte)" xfId="477" xr:uid="{00000000-0005-0000-0000-0000CA010000}"/>
    <cellStyle name="_Column7_KER-2011-Überdeckung mit ALEA-mit KTR-Kosten" xfId="478" xr:uid="{00000000-0005-0000-0000-0000CB010000}"/>
    <cellStyle name="_Column7_MIS_DFS1" xfId="479" xr:uid="{00000000-0005-0000-0000-0000CC010000}"/>
    <cellStyle name="_Column7_MIS_DFS2" xfId="480" xr:uid="{00000000-0005-0000-0000-0000CD010000}"/>
    <cellStyle name="_Column7_Tabelle1" xfId="481" xr:uid="{00000000-0005-0000-0000-0000CE010000}"/>
    <cellStyle name="_Column7_TWR TXL_BER" xfId="482" xr:uid="{00000000-0005-0000-0000-0000CF010000}"/>
    <cellStyle name="_Column7_Überleitung ins EU-Berichtswesen" xfId="483" xr:uid="{00000000-0005-0000-0000-0000D0010000}"/>
    <cellStyle name="_Compensation gratuité musées 2011" xfId="484" xr:uid="{00000000-0005-0000-0000-0000D1010000}"/>
    <cellStyle name="_CONCATENATION - DEFINITIF 13 avril" xfId="485" xr:uid="{00000000-0005-0000-0000-0000D2010000}"/>
    <cellStyle name="_CONCATENATION - DEFINITIF 13 avril_PLF 2012 - MCC - Arbitrages" xfId="486" xr:uid="{00000000-0005-0000-0000-0000D3010000}"/>
    <cellStyle name="_CONSTANT (A3)" xfId="487" xr:uid="{00000000-0005-0000-0000-0000D4010000}"/>
    <cellStyle name="_Copie de 7BA_BG_AGRI_PMT (feuilles opérateurs)" xfId="488" xr:uid="{00000000-0005-0000-0000-0000D5010000}"/>
    <cellStyle name="_CP" xfId="489" xr:uid="{00000000-0005-0000-0000-0000D6010000}"/>
    <cellStyle name="_CPM lot 1" xfId="490" xr:uid="{00000000-0005-0000-0000-0000D7010000}"/>
    <cellStyle name="_CPM lot 1_PLF 2012 - MCC - Arbitrages" xfId="491" xr:uid="{00000000-0005-0000-0000-0000D8010000}"/>
    <cellStyle name="_CPM lot 1_Triennal 2011-2013 détaillé V11" xfId="492" xr:uid="{00000000-0005-0000-0000-0000D9010000}"/>
    <cellStyle name="_CPM lot 1_Triennal 2011-2013 détaillé V11_PLF 2012 - MCC - Arbitrages" xfId="493" xr:uid="{00000000-0005-0000-0000-0000DA010000}"/>
    <cellStyle name="_CPM lot 3" xfId="494" xr:uid="{00000000-0005-0000-0000-0000DB010000}"/>
    <cellStyle name="_CPM lot 3_PLF 2012 - MCC - Arbitrages" xfId="495" xr:uid="{00000000-0005-0000-0000-0000DC010000}"/>
    <cellStyle name="_CPM lot 3_Triennal 2011-2013 détaillé V11" xfId="496" xr:uid="{00000000-0005-0000-0000-0000DD010000}"/>
    <cellStyle name="_CPM lot 3_Triennal 2011-2013 détaillé V11_PLF 2012 - MCC - Arbitrages" xfId="497" xr:uid="{00000000-0005-0000-0000-0000DE010000}"/>
    <cellStyle name="_CPM lot 4" xfId="498" xr:uid="{00000000-0005-0000-0000-0000DF010000}"/>
    <cellStyle name="_CPM lot 4_PLF 2012 - MCC - Arbitrages" xfId="499" xr:uid="{00000000-0005-0000-0000-0000E0010000}"/>
    <cellStyle name="_CPM lot 4_Triennal 2011-2013 détaillé V11" xfId="500" xr:uid="{00000000-0005-0000-0000-0000E1010000}"/>
    <cellStyle name="_CPM lot 4_Triennal 2011-2013 détaillé V11_PLF 2012 - MCC - Arbitrages" xfId="501" xr:uid="{00000000-0005-0000-0000-0000E2010000}"/>
    <cellStyle name="_Data" xfId="502" xr:uid="{00000000-0005-0000-0000-0000E3010000}"/>
    <cellStyle name="_Data_An-Abflug" xfId="503" xr:uid="{00000000-0005-0000-0000-0000E4010000}"/>
    <cellStyle name="_Data_bAV je KTR" xfId="504" xr:uid="{00000000-0005-0000-0000-0000E5010000}"/>
    <cellStyle name="_Data_Berechnung CoC nach CAPM" xfId="505" xr:uid="{00000000-0005-0000-0000-0000E6010000}"/>
    <cellStyle name="_Data_Bruecke" xfId="519" xr:uid="{00000000-0005-0000-0000-0000E7010000}"/>
    <cellStyle name="_Data_Brücke" xfId="506" xr:uid="{00000000-0005-0000-0000-0000E8010000}"/>
    <cellStyle name="_Data_Brücke Mifri" xfId="507" xr:uid="{00000000-0005-0000-0000-0000E9010000}"/>
    <cellStyle name="_Data_Brücke RP" xfId="508" xr:uid="{00000000-0005-0000-0000-0000EA010000}"/>
    <cellStyle name="_Data_Brücke_Pc-Prod" xfId="509" xr:uid="{00000000-0005-0000-0000-0000EB010000}"/>
    <cellStyle name="_Data_Brücke_Pc-Prod_bAV je KTR" xfId="510" xr:uid="{00000000-0005-0000-0000-0000EC010000}"/>
    <cellStyle name="_Data_Brücke_Pc-Prod_bAV je KTR_KTR An-Abflug" xfId="511" xr:uid="{00000000-0005-0000-0000-0000ED010000}"/>
    <cellStyle name="_Data_Brücke_Pc-Prod_bAV je KTR_KTR Strecke" xfId="512" xr:uid="{00000000-0005-0000-0000-0000EE010000}"/>
    <cellStyle name="_Data_Brücke_Pc-Prod_Brücke Mifri" xfId="513" xr:uid="{00000000-0005-0000-0000-0000EF010000}"/>
    <cellStyle name="_Data_Brücke_Pc-Prod_Brücke RP" xfId="514" xr:uid="{00000000-0005-0000-0000-0000F0010000}"/>
    <cellStyle name="_Data_Brücke_Pc-Prod_EU-BW" xfId="515" xr:uid="{00000000-0005-0000-0000-0000F1010000}"/>
    <cellStyle name="_Data_Brücke_Pc-Prod_EU-BW_KTR An-Abflug" xfId="516" xr:uid="{00000000-0005-0000-0000-0000F2010000}"/>
    <cellStyle name="_Data_Brücke_Pc-Prod_EU-BW_KTR Strecke" xfId="517" xr:uid="{00000000-0005-0000-0000-0000F3010000}"/>
    <cellStyle name="_Data_Brücke_Pc-Prod_KTR An-Abflug" xfId="518" xr:uid="{00000000-0005-0000-0000-0000F4010000}"/>
    <cellStyle name="_Data_Datenbasis-DFS_SAP-DFS2.2014" xfId="520" xr:uid="{00000000-0005-0000-0000-0000F5010000}"/>
    <cellStyle name="_Data_Datenbasis-STRECKE_SAP-DFS2.201" xfId="521" xr:uid="{00000000-0005-0000-0000-0000F6010000}"/>
    <cellStyle name="_Data_Druck 5j" xfId="522" xr:uid="{00000000-0005-0000-0000-0000F7010000}"/>
    <cellStyle name="_Data_Druck 5j_Brücke Mifri" xfId="523" xr:uid="{00000000-0005-0000-0000-0000F8010000}"/>
    <cellStyle name="_Data_Druck 5j_Brücke RP" xfId="524" xr:uid="{00000000-0005-0000-0000-0000F9010000}"/>
    <cellStyle name="_Data_Druck 5j_EU-BW" xfId="525" xr:uid="{00000000-0005-0000-0000-0000FA010000}"/>
    <cellStyle name="_Data_Druck 5j_EU-BW_KTR An-Abflug" xfId="526" xr:uid="{00000000-0005-0000-0000-0000FB010000}"/>
    <cellStyle name="_Data_Druck 5j_EU-BW_KTR Strecke" xfId="527" xr:uid="{00000000-0005-0000-0000-0000FC010000}"/>
    <cellStyle name="_Data_Druck 5j_KTR An-Abflug" xfId="528" xr:uid="{00000000-0005-0000-0000-0000FD010000}"/>
    <cellStyle name="_Data_Eingabe-KTR" xfId="529" xr:uid="{00000000-0005-0000-0000-0000FE010000}"/>
    <cellStyle name="_Data_Eingabe-KTR_Brücke Mifri" xfId="530" xr:uid="{00000000-0005-0000-0000-0000FF010000}"/>
    <cellStyle name="_Data_Eingabe-KTR_Brücke RP" xfId="531" xr:uid="{00000000-0005-0000-0000-000000020000}"/>
    <cellStyle name="_Data_Eingabe-KTR_EU-BW" xfId="532" xr:uid="{00000000-0005-0000-0000-000001020000}"/>
    <cellStyle name="_Data_Eingabe-KTR_EU-BW_KTR An-Abflug" xfId="533" xr:uid="{00000000-0005-0000-0000-000002020000}"/>
    <cellStyle name="_Data_Eingabe-KTR_EU-BW_KTR Strecke" xfId="534" xr:uid="{00000000-0005-0000-0000-000003020000}"/>
    <cellStyle name="_Data_Eingabe-KTR_KTR An-Abflug" xfId="535" xr:uid="{00000000-0005-0000-0000-000004020000}"/>
    <cellStyle name="_Data_Ek Preisfinanziert" xfId="536" xr:uid="{00000000-0005-0000-0000-000005020000}"/>
    <cellStyle name="_Data_Enroute" xfId="537" xr:uid="{00000000-0005-0000-0000-000006020000}"/>
    <cellStyle name="_Data_Ermittlung Überdeckung-vorl JA" xfId="538" xr:uid="{00000000-0005-0000-0000-000007020000}"/>
    <cellStyle name="_Data_Ermittlung-DFS-Zielwert-RP2" xfId="539" xr:uid="{00000000-0005-0000-0000-000008020000}"/>
    <cellStyle name="_Data_EU-BW" xfId="540" xr:uid="{00000000-0005-0000-0000-000009020000}"/>
    <cellStyle name="_Data_EU-BW_1" xfId="541" xr:uid="{00000000-0005-0000-0000-00000A020000}"/>
    <cellStyle name="_Data_EU-BW_1_KTR An-Abflug" xfId="542" xr:uid="{00000000-0005-0000-0000-00000B020000}"/>
    <cellStyle name="_Data_EU-BW_1_KTR Strecke" xfId="543" xr:uid="{00000000-0005-0000-0000-00000C020000}"/>
    <cellStyle name="_Data_EU-BW_bAV je KTR" xfId="544" xr:uid="{00000000-0005-0000-0000-00000D020000}"/>
    <cellStyle name="_Data_EU-BW_bAV je KTR_KTR An-Abflug" xfId="545" xr:uid="{00000000-0005-0000-0000-00000E020000}"/>
    <cellStyle name="_Data_EU-BW_bAV je KTR_KTR Strecke" xfId="546" xr:uid="{00000000-0005-0000-0000-00000F020000}"/>
    <cellStyle name="_Data_EU-BW_Brücke Mifri" xfId="547" xr:uid="{00000000-0005-0000-0000-000010020000}"/>
    <cellStyle name="_Data_EU-BW_Brücke RP" xfId="548" xr:uid="{00000000-0005-0000-0000-000011020000}"/>
    <cellStyle name="_Data_EU-BW_EU-BW" xfId="549" xr:uid="{00000000-0005-0000-0000-000012020000}"/>
    <cellStyle name="_Data_EU-BW_EU-BW_KTR An-Abflug" xfId="550" xr:uid="{00000000-0005-0000-0000-000013020000}"/>
    <cellStyle name="_Data_EU-BW_EU-BW_KTR Strecke" xfId="551" xr:uid="{00000000-0005-0000-0000-000014020000}"/>
    <cellStyle name="_Data_EU-BW_KTR An-Abflug" xfId="552" xr:uid="{00000000-0005-0000-0000-000015020000}"/>
    <cellStyle name="_Data_EU-Tabellen" xfId="553" xr:uid="{00000000-0005-0000-0000-000016020000}"/>
    <cellStyle name="_Data_Ford_Verbl LuL" xfId="554" xr:uid="{00000000-0005-0000-0000-000017020000}"/>
    <cellStyle name="_Data_Gebühren JP 2013 Stand 2. SV_Stand 13.12.2012" xfId="555" xr:uid="{00000000-0005-0000-0000-000018020000}"/>
    <cellStyle name="_Data_Gebührenbilanz - Aufbau" xfId="556" xr:uid="{00000000-0005-0000-0000-000019020000}"/>
    <cellStyle name="_Data_Ist" xfId="557" xr:uid="{00000000-0005-0000-0000-00001A020000}"/>
    <cellStyle name="_Data_KER" xfId="558" xr:uid="{00000000-0005-0000-0000-00001B020000}"/>
    <cellStyle name="_Data_KER-2007-Überdeckung mit ALEA-mit KTR-Kosten-Herleitung (feste Werte)" xfId="559" xr:uid="{00000000-0005-0000-0000-00001C020000}"/>
    <cellStyle name="_Data_KER-2011-Überdeckung mit ALEA-mit KTR-Kosten" xfId="560" xr:uid="{00000000-0005-0000-0000-00001D020000}"/>
    <cellStyle name="_Data_KTR An-Abflug" xfId="561" xr:uid="{00000000-0005-0000-0000-00001E020000}"/>
    <cellStyle name="_Data_KTR An-Abflug_1" xfId="562" xr:uid="{00000000-0005-0000-0000-00001F020000}"/>
    <cellStyle name="_Data_KTR Strecke" xfId="563" xr:uid="{00000000-0005-0000-0000-000020020000}"/>
    <cellStyle name="_Data_MER-210704" xfId="564" xr:uid="{00000000-0005-0000-0000-000021020000}"/>
    <cellStyle name="_Data_MER-210704_bAV je KTR" xfId="565" xr:uid="{00000000-0005-0000-0000-000022020000}"/>
    <cellStyle name="_Data_MER-210704_bAV je KTR_KTR An-Abflug" xfId="566" xr:uid="{00000000-0005-0000-0000-000023020000}"/>
    <cellStyle name="_Data_MER-210704_bAV je KTR_KTR Strecke" xfId="567" xr:uid="{00000000-0005-0000-0000-000024020000}"/>
    <cellStyle name="_Data_MER-210704_Brücke Mifri" xfId="568" xr:uid="{00000000-0005-0000-0000-000025020000}"/>
    <cellStyle name="_Data_MER-210704_Brücke RP" xfId="569" xr:uid="{00000000-0005-0000-0000-000026020000}"/>
    <cellStyle name="_Data_MER-210704_EU-BW" xfId="570" xr:uid="{00000000-0005-0000-0000-000027020000}"/>
    <cellStyle name="_Data_MER-210704_EU-BW_KTR An-Abflug" xfId="571" xr:uid="{00000000-0005-0000-0000-000028020000}"/>
    <cellStyle name="_Data_MER-210704_EU-BW_KTR Strecke" xfId="572" xr:uid="{00000000-0005-0000-0000-000029020000}"/>
    <cellStyle name="_Data_MER-210704_KTR An-Abflug" xfId="573" xr:uid="{00000000-0005-0000-0000-00002A020000}"/>
    <cellStyle name="_Data_MIS_DFS1" xfId="574" xr:uid="{00000000-0005-0000-0000-00002B020000}"/>
    <cellStyle name="_Data_MIS_DFS1_bAV je KTR" xfId="575" xr:uid="{00000000-0005-0000-0000-00002C020000}"/>
    <cellStyle name="_Data_MIS_DFS1_bAV je KTR_KTR An-Abflug" xfId="576" xr:uid="{00000000-0005-0000-0000-00002D020000}"/>
    <cellStyle name="_Data_MIS_DFS1_bAV je KTR_KTR Strecke" xfId="577" xr:uid="{00000000-0005-0000-0000-00002E020000}"/>
    <cellStyle name="_Data_MIS_DFS1_Brücke Mifri" xfId="578" xr:uid="{00000000-0005-0000-0000-00002F020000}"/>
    <cellStyle name="_Data_MIS_DFS1_Brücke RP" xfId="579" xr:uid="{00000000-0005-0000-0000-000030020000}"/>
    <cellStyle name="_Data_MIS_DFS1_EU-BW" xfId="580" xr:uid="{00000000-0005-0000-0000-000031020000}"/>
    <cellStyle name="_Data_MIS_DFS1_EU-BW_KTR An-Abflug" xfId="581" xr:uid="{00000000-0005-0000-0000-000032020000}"/>
    <cellStyle name="_Data_MIS_DFS1_EU-BW_KTR Strecke" xfId="582" xr:uid="{00000000-0005-0000-0000-000033020000}"/>
    <cellStyle name="_Data_MIS_DFS1_KTR An-Abflug" xfId="583" xr:uid="{00000000-0005-0000-0000-000034020000}"/>
    <cellStyle name="_Data_MIS_DFS16" xfId="584" xr:uid="{00000000-0005-0000-0000-000035020000}"/>
    <cellStyle name="_Data_MIS_DFS16_bAV je KTR" xfId="585" xr:uid="{00000000-0005-0000-0000-000036020000}"/>
    <cellStyle name="_Data_MIS_DFS16_bAV je KTR_KTR An-Abflug" xfId="586" xr:uid="{00000000-0005-0000-0000-000037020000}"/>
    <cellStyle name="_Data_MIS_DFS16_bAV je KTR_KTR Strecke" xfId="587" xr:uid="{00000000-0005-0000-0000-000038020000}"/>
    <cellStyle name="_Data_MIS_DFS16_Brücke Mifri" xfId="588" xr:uid="{00000000-0005-0000-0000-000039020000}"/>
    <cellStyle name="_Data_MIS_DFS16_Brücke RP" xfId="589" xr:uid="{00000000-0005-0000-0000-00003A020000}"/>
    <cellStyle name="_Data_MIS_DFS16_EU-BW" xfId="590" xr:uid="{00000000-0005-0000-0000-00003B020000}"/>
    <cellStyle name="_Data_MIS_DFS16_EU-BW_KTR An-Abflug" xfId="591" xr:uid="{00000000-0005-0000-0000-00003C020000}"/>
    <cellStyle name="_Data_MIS_DFS16_EU-BW_KTR Strecke" xfId="592" xr:uid="{00000000-0005-0000-0000-00003D020000}"/>
    <cellStyle name="_Data_MIS_DFS16_KTR An-Abflug" xfId="593" xr:uid="{00000000-0005-0000-0000-00003E020000}"/>
    <cellStyle name="_Data_MIS_DFS18" xfId="594" xr:uid="{00000000-0005-0000-0000-00003F020000}"/>
    <cellStyle name="_Data_MIS_DFS18_bAV je KTR" xfId="595" xr:uid="{00000000-0005-0000-0000-000040020000}"/>
    <cellStyle name="_Data_MIS_DFS18_bAV je KTR_KTR An-Abflug" xfId="596" xr:uid="{00000000-0005-0000-0000-000041020000}"/>
    <cellStyle name="_Data_MIS_DFS18_bAV je KTR_KTR Strecke" xfId="597" xr:uid="{00000000-0005-0000-0000-000042020000}"/>
    <cellStyle name="_Data_MIS_DFS18_Brücke Mifri" xfId="598" xr:uid="{00000000-0005-0000-0000-000043020000}"/>
    <cellStyle name="_Data_MIS_DFS18_Brücke RP" xfId="599" xr:uid="{00000000-0005-0000-0000-000044020000}"/>
    <cellStyle name="_Data_MIS_DFS18_EU-BW" xfId="600" xr:uid="{00000000-0005-0000-0000-000045020000}"/>
    <cellStyle name="_Data_MIS_DFS18_EU-BW_KTR An-Abflug" xfId="601" xr:uid="{00000000-0005-0000-0000-000046020000}"/>
    <cellStyle name="_Data_MIS_DFS18_EU-BW_KTR Strecke" xfId="602" xr:uid="{00000000-0005-0000-0000-000047020000}"/>
    <cellStyle name="_Data_MIS_DFS18_KTR An-Abflug" xfId="603" xr:uid="{00000000-0005-0000-0000-000048020000}"/>
    <cellStyle name="_Data_MIS_DFS3" xfId="604" xr:uid="{00000000-0005-0000-0000-000049020000}"/>
    <cellStyle name="_Data_MIS_DFS3_bAV je KTR" xfId="605" xr:uid="{00000000-0005-0000-0000-00004A020000}"/>
    <cellStyle name="_Data_MIS_DFS3_bAV je KTR_KTR An-Abflug" xfId="606" xr:uid="{00000000-0005-0000-0000-00004B020000}"/>
    <cellStyle name="_Data_MIS_DFS3_bAV je KTR_KTR Strecke" xfId="607" xr:uid="{00000000-0005-0000-0000-00004C020000}"/>
    <cellStyle name="_Data_MIS_DFS3_Brücke Mifri" xfId="608" xr:uid="{00000000-0005-0000-0000-00004D020000}"/>
    <cellStyle name="_Data_MIS_DFS3_Brücke RP" xfId="609" xr:uid="{00000000-0005-0000-0000-00004E020000}"/>
    <cellStyle name="_Data_MIS_DFS3_EU-BW" xfId="610" xr:uid="{00000000-0005-0000-0000-00004F020000}"/>
    <cellStyle name="_Data_MIS_DFS3_EU-BW_KTR An-Abflug" xfId="611" xr:uid="{00000000-0005-0000-0000-000050020000}"/>
    <cellStyle name="_Data_MIS_DFS3_EU-BW_KTR Strecke" xfId="612" xr:uid="{00000000-0005-0000-0000-000051020000}"/>
    <cellStyle name="_Data_MIS_DFS3_KTR An-Abflug" xfId="613" xr:uid="{00000000-0005-0000-0000-000052020000}"/>
    <cellStyle name="_Data_MIS_DFS5" xfId="614" xr:uid="{00000000-0005-0000-0000-000053020000}"/>
    <cellStyle name="_Data_MIS_DFS5_bAV je KTR" xfId="615" xr:uid="{00000000-0005-0000-0000-000054020000}"/>
    <cellStyle name="_Data_MIS_DFS5_bAV je KTR_KTR An-Abflug" xfId="616" xr:uid="{00000000-0005-0000-0000-000055020000}"/>
    <cellStyle name="_Data_MIS_DFS5_bAV je KTR_KTR Strecke" xfId="617" xr:uid="{00000000-0005-0000-0000-000056020000}"/>
    <cellStyle name="_Data_MIS_DFS5_Brücke Mifri" xfId="618" xr:uid="{00000000-0005-0000-0000-000057020000}"/>
    <cellStyle name="_Data_MIS_DFS5_Brücke RP" xfId="619" xr:uid="{00000000-0005-0000-0000-000058020000}"/>
    <cellStyle name="_Data_MIS_DFS5_EU-BW" xfId="620" xr:uid="{00000000-0005-0000-0000-000059020000}"/>
    <cellStyle name="_Data_MIS_DFS5_EU-BW_KTR An-Abflug" xfId="621" xr:uid="{00000000-0005-0000-0000-00005A020000}"/>
    <cellStyle name="_Data_MIS_DFS5_EU-BW_KTR Strecke" xfId="622" xr:uid="{00000000-0005-0000-0000-00005B020000}"/>
    <cellStyle name="_Data_MIS_DFS5_KTR An-Abflug" xfId="623" xr:uid="{00000000-0005-0000-0000-00005C020000}"/>
    <cellStyle name="_Data_MIS_DFS7" xfId="624" xr:uid="{00000000-0005-0000-0000-00005D020000}"/>
    <cellStyle name="_Data_MIS_DFS7_bAV je KTR" xfId="625" xr:uid="{00000000-0005-0000-0000-00005E020000}"/>
    <cellStyle name="_Data_MIS_DFS7_bAV je KTR_KTR An-Abflug" xfId="626" xr:uid="{00000000-0005-0000-0000-00005F020000}"/>
    <cellStyle name="_Data_MIS_DFS7_bAV je KTR_KTR Strecke" xfId="627" xr:uid="{00000000-0005-0000-0000-000060020000}"/>
    <cellStyle name="_Data_MIS_DFS7_Brücke Mifri" xfId="628" xr:uid="{00000000-0005-0000-0000-000061020000}"/>
    <cellStyle name="_Data_MIS_DFS7_Brücke RP" xfId="629" xr:uid="{00000000-0005-0000-0000-000062020000}"/>
    <cellStyle name="_Data_MIS_DFS7_EU-BW" xfId="630" xr:uid="{00000000-0005-0000-0000-000063020000}"/>
    <cellStyle name="_Data_MIS_DFS7_EU-BW_KTR An-Abflug" xfId="631" xr:uid="{00000000-0005-0000-0000-000064020000}"/>
    <cellStyle name="_Data_MIS_DFS7_EU-BW_KTR Strecke" xfId="632" xr:uid="{00000000-0005-0000-0000-000065020000}"/>
    <cellStyle name="_Data_MIS_DFS7_KTR An-Abflug" xfId="633" xr:uid="{00000000-0005-0000-0000-000066020000}"/>
    <cellStyle name="_Data_Planbilanz auf Kalkulatorik_BNV - Stand 2013 in Bearbeitung_" xfId="634" xr:uid="{00000000-0005-0000-0000-000067020000}"/>
    <cellStyle name="_Data_Regulatory AssetBase mit Ist 13" xfId="635" xr:uid="{00000000-0005-0000-0000-000068020000}"/>
    <cellStyle name="_Data_Strecke" xfId="636" xr:uid="{00000000-0005-0000-0000-000069020000}"/>
    <cellStyle name="_Data_Szenario CoC ohne adjustments" xfId="637" xr:uid="{00000000-0005-0000-0000-00006A020000}"/>
    <cellStyle name="_Data_Tabellarische Darstellung" xfId="638" xr:uid="{00000000-0005-0000-0000-00006B020000}"/>
    <cellStyle name="_Data_Table 1 ANSP" xfId="639" xr:uid="{00000000-0005-0000-0000-00006C020000}"/>
    <cellStyle name="_Data_TABLE 2" xfId="640" xr:uid="{00000000-0005-0000-0000-00006D020000}"/>
    <cellStyle name="_Data_TABLE 2 DFS" xfId="641" xr:uid="{00000000-0005-0000-0000-00006E020000}"/>
    <cellStyle name="_Data_TWR TXL_BER" xfId="642" xr:uid="{00000000-0005-0000-0000-00006F020000}"/>
    <cellStyle name="_Data_Werte aktualisieren" xfId="644" xr:uid="{00000000-0005-0000-0000-000070020000}"/>
    <cellStyle name="_Data_Werte aktualisieren_bAV je KTR" xfId="645" xr:uid="{00000000-0005-0000-0000-000071020000}"/>
    <cellStyle name="_Data_Werte aktualisieren_bAV je KTR_KTR An-Abflug" xfId="646" xr:uid="{00000000-0005-0000-0000-000072020000}"/>
    <cellStyle name="_Data_Werte aktualisieren_bAV je KTR_KTR Strecke" xfId="647" xr:uid="{00000000-0005-0000-0000-000073020000}"/>
    <cellStyle name="_Data_Werte aktualisieren_Brücke Mifri" xfId="648" xr:uid="{00000000-0005-0000-0000-000074020000}"/>
    <cellStyle name="_Data_Werte aktualisieren_Brücke RP" xfId="649" xr:uid="{00000000-0005-0000-0000-000075020000}"/>
    <cellStyle name="_Data_Werte aktualisieren_EU-BW" xfId="650" xr:uid="{00000000-0005-0000-0000-000076020000}"/>
    <cellStyle name="_Data_Werte aktualisieren_EU-BW_KTR An-Abflug" xfId="651" xr:uid="{00000000-0005-0000-0000-000077020000}"/>
    <cellStyle name="_Data_Werte aktualisieren_EU-BW_KTR Strecke" xfId="652" xr:uid="{00000000-0005-0000-0000-000078020000}"/>
    <cellStyle name="_Data_Werte aktualisieren_KTR An-Abflug" xfId="653" xr:uid="{00000000-0005-0000-0000-000079020000}"/>
    <cellStyle name="_Data_Übersicht Modelle" xfId="643" xr:uid="{00000000-0005-0000-0000-00007A020000}"/>
    <cellStyle name="_décisions Offer revew 120106 GDF 16049" xfId="654" xr:uid="{00000000-0005-0000-0000-00007B020000}"/>
    <cellStyle name="_décisions Offer revew 120106 GDF 16049 2" xfId="655" xr:uid="{00000000-0005-0000-0000-00007C020000}"/>
    <cellStyle name="_décisions Offer revew 120106 GDF 16049 3" xfId="656" xr:uid="{00000000-0005-0000-0000-00007D020000}"/>
    <cellStyle name="_Détail synthèse" xfId="657" xr:uid="{00000000-0005-0000-0000-00007E020000}"/>
    <cellStyle name="_détails prévision 2012 P175" xfId="658" xr:uid="{00000000-0005-0000-0000-00007F020000}"/>
    <cellStyle name="_Dossier de travail Conf de répartition P.207" xfId="659" xr:uid="{00000000-0005-0000-0000-000080020000}"/>
    <cellStyle name="_EDAD MB v3 vf P159" xfId="660" xr:uid="{00000000-0005-0000-0000-000081020000}"/>
    <cellStyle name="_Envoi BRS BPSS 260212 Assiettes de CAS Sup" xfId="661" xr:uid="{00000000-0005-0000-0000-000082020000}"/>
    <cellStyle name="_example template 14" xfId="662" xr:uid="{00000000-0005-0000-0000-000083020000}"/>
    <cellStyle name="_example template 14 2" xfId="663" xr:uid="{00000000-0005-0000-0000-000084020000}"/>
    <cellStyle name="_example template 14 3" xfId="664" xr:uid="{00000000-0005-0000-0000-000085020000}"/>
    <cellStyle name="_example template 14_Consistency checks v19" xfId="665" xr:uid="{00000000-0005-0000-0000-000086020000}"/>
    <cellStyle name="_example template 14_ConsistencyCheckTemplate_v26b" xfId="666" xr:uid="{00000000-0005-0000-0000-000087020000}"/>
    <cellStyle name="_example template 14_ConsistencyCheckTemplate_v27" xfId="667" xr:uid="{00000000-0005-0000-0000-000088020000}"/>
    <cellStyle name="_example template 14_Flights_PRU_STATFOR" xfId="668" xr:uid="{00000000-0005-0000-0000-000089020000}"/>
    <cellStyle name="_example template 14_MT ConsistencyCheck V19" xfId="669" xr:uid="{00000000-0005-0000-0000-00008A020000}"/>
    <cellStyle name="_Feuil1" xfId="670" xr:uid="{00000000-0005-0000-0000-00008B020000}"/>
    <cellStyle name="_Feuil2" xfId="671" xr:uid="{00000000-0005-0000-0000-00008C020000}"/>
    <cellStyle name="_Feuil2 2" xfId="672" xr:uid="{00000000-0005-0000-0000-00008D020000}"/>
    <cellStyle name="_Feuil2_2013 03 05 ANNEXES circulaire sécurisation" xfId="673" xr:uid="{00000000-0005-0000-0000-00008E020000}"/>
    <cellStyle name="_Feuil2_2013 03 05 arbitrages PLF 2014" xfId="674" xr:uid="{00000000-0005-0000-0000-00008F020000}"/>
    <cellStyle name="_Feuil2_annexe5_arbitrage_OPE" xfId="675" xr:uid="{00000000-0005-0000-0000-000090020000}"/>
    <cellStyle name="_Feuil2_annexe5_circ_OPE (2)" xfId="676" xr:uid="{00000000-0005-0000-0000-000091020000}"/>
    <cellStyle name="_Feuil2_MEDDE - dossier arbitrage PLF 2013-2015 arbitrage v1" xfId="677" xr:uid="{00000000-0005-0000-0000-000092020000}"/>
    <cellStyle name="_Feuil2_OPE_CAS pension_05juil_18h" xfId="678" xr:uid="{00000000-0005-0000-0000-000093020000}"/>
    <cellStyle name="_Feuil2_Synthèse_CAS_Pensions_17juil_22h30" xfId="679" xr:uid="{00000000-0005-0000-0000-000094020000}"/>
    <cellStyle name="_Feuil2_Synthèse_CAS_Pensions_29juin_19h" xfId="680" xr:uid="{00000000-0005-0000-0000-000095020000}"/>
    <cellStyle name="_Feuil2_Synthèse_CAS_Pensions_30juil_11h" xfId="681" xr:uid="{00000000-0005-0000-0000-000096020000}"/>
    <cellStyle name="_fichier de travail" xfId="682" xr:uid="{00000000-0005-0000-0000-000097020000}"/>
    <cellStyle name="_fichier de travail P.751" xfId="683" xr:uid="{00000000-0005-0000-0000-000098020000}"/>
    <cellStyle name="_Gage DA vf" xfId="684" xr:uid="{00000000-0005-0000-0000-000099020000}"/>
    <cellStyle name="_GRAAL phase 1 - SYNTHESE Classeur Crédits" xfId="685" xr:uid="{00000000-0005-0000-0000-00009A020000}"/>
    <cellStyle name="_Header" xfId="686" xr:uid="{00000000-0005-0000-0000-00009B020000}"/>
    <cellStyle name="_Header_Aufteilung TWR-Standorte_2010" xfId="687" xr:uid="{00000000-0005-0000-0000-00009C020000}"/>
    <cellStyle name="_Header_Bruecke" xfId="689" xr:uid="{00000000-0005-0000-0000-00009D020000}"/>
    <cellStyle name="_Header_Brücke" xfId="688" xr:uid="{00000000-0005-0000-0000-00009E020000}"/>
    <cellStyle name="_Header_DB_Bereich" xfId="690" xr:uid="{00000000-0005-0000-0000-00009F020000}"/>
    <cellStyle name="_Header_Ek Preisfinanziert" xfId="691" xr:uid="{00000000-0005-0000-0000-0000A0020000}"/>
    <cellStyle name="_Header_Ermittlung Überdeckung-vorl JA" xfId="692" xr:uid="{00000000-0005-0000-0000-0000A1020000}"/>
    <cellStyle name="_Header_Gebührenbilanz - Aufbau" xfId="693" xr:uid="{00000000-0005-0000-0000-0000A2020000}"/>
    <cellStyle name="_Header_KER" xfId="694" xr:uid="{00000000-0005-0000-0000-0000A3020000}"/>
    <cellStyle name="_Header_KER-2007-Überdeckung mit ALEA-mit KTR-Kosten-Herleitung (feste Werte)" xfId="695" xr:uid="{00000000-0005-0000-0000-0000A4020000}"/>
    <cellStyle name="_Header_KER-2011-Überdeckung mit ALEA-mit KTR-Kosten" xfId="696" xr:uid="{00000000-0005-0000-0000-0000A5020000}"/>
    <cellStyle name="_Header_MIS_DFS1" xfId="697" xr:uid="{00000000-0005-0000-0000-0000A6020000}"/>
    <cellStyle name="_Header_MIS_DFS2" xfId="698" xr:uid="{00000000-0005-0000-0000-0000A7020000}"/>
    <cellStyle name="_Header_Tabelle1" xfId="699" xr:uid="{00000000-0005-0000-0000-0000A8020000}"/>
    <cellStyle name="_Header_TWR TXL_BER" xfId="700" xr:uid="{00000000-0005-0000-0000-0000A9020000}"/>
    <cellStyle name="_Header_Überleitung ins EU-Berichtswesen" xfId="701" xr:uid="{00000000-0005-0000-0000-0000AA020000}"/>
    <cellStyle name="_Hébergement SI" xfId="702" xr:uid="{00000000-0005-0000-0000-0000AB020000}"/>
    <cellStyle name="_Hébergement SI_PLF 2012 - MCC - Arbitrages" xfId="703" xr:uid="{00000000-0005-0000-0000-0000AC020000}"/>
    <cellStyle name="_Hébergement SI_Triennal 2011-2013 détaillé V11" xfId="704" xr:uid="{00000000-0005-0000-0000-0000AD020000}"/>
    <cellStyle name="_Hébergement SI_Triennal 2011-2013 détaillé V11_PLF 2012 - MCC - Arbitrages" xfId="705" xr:uid="{00000000-0005-0000-0000-0000AE020000}"/>
    <cellStyle name="_Investissements" xfId="706" xr:uid="{00000000-0005-0000-0000-0000AF020000}"/>
    <cellStyle name="_Investissements 2" xfId="707" xr:uid="{00000000-0005-0000-0000-0000B0020000}"/>
    <cellStyle name="_Investissements 3" xfId="708" xr:uid="{00000000-0005-0000-0000-0000B1020000}"/>
    <cellStyle name="_LOT2" xfId="709" xr:uid="{00000000-0005-0000-0000-0000B2020000}"/>
    <cellStyle name="_LOT2_PLF 2012 - MCC - Arbitrages" xfId="710" xr:uid="{00000000-0005-0000-0000-0000B3020000}"/>
    <cellStyle name="_LOT2_Triennal 2011-2013 détaillé V11" xfId="711" xr:uid="{00000000-0005-0000-0000-0000B4020000}"/>
    <cellStyle name="_LOT2_Triennal 2011-2013 détaillé V11_PLF 2012 - MCC - Arbitrages" xfId="712" xr:uid="{00000000-0005-0000-0000-0000B5020000}"/>
    <cellStyle name="_LOT4 intérieur MIOMCT" xfId="713" xr:uid="{00000000-0005-0000-0000-0000B6020000}"/>
    <cellStyle name="_LOT4 intérieur MIOMCT_PLF 2012 - MCC - Arbitrages" xfId="714" xr:uid="{00000000-0005-0000-0000-0000B7020000}"/>
    <cellStyle name="_LOT4 MEEDDAT" xfId="715" xr:uid="{00000000-0005-0000-0000-0000B8020000}"/>
    <cellStyle name="_LOT4 MEEDDAT_PLF 2012 - MCC - Arbitrages" xfId="716" xr:uid="{00000000-0005-0000-0000-0000B9020000}"/>
    <cellStyle name="_Maquette classeurs de prévision 2011" xfId="717" xr:uid="{00000000-0005-0000-0000-0000BA020000}"/>
    <cellStyle name="_Maquette classeurs de prévision 2011 2" xfId="718" xr:uid="{00000000-0005-0000-0000-0000BB020000}"/>
    <cellStyle name="_Maquette classeurs de prévision 2011_01.P614_DTA JPE 2014_V2-bis" xfId="719" xr:uid="{00000000-0005-0000-0000-0000BC020000}"/>
    <cellStyle name="_Maquette classeurs de prévision 2011_01.P614_DTA JPE 2014_V2-bis 2" xfId="720" xr:uid="{00000000-0005-0000-0000-0000BD020000}"/>
    <cellStyle name="_Maquette classeurs de prévision 2011_2013 03 05 ANNEXES circulaire sécurisation" xfId="721" xr:uid="{00000000-0005-0000-0000-0000BE020000}"/>
    <cellStyle name="_Maquette classeurs de prévision 2011_2013 03 05 arbitrages PLF 2014" xfId="722" xr:uid="{00000000-0005-0000-0000-0000BF020000}"/>
    <cellStyle name="_Maquette classeurs de prévision 2011_annexe5_arbitrage_OPE" xfId="723" xr:uid="{00000000-0005-0000-0000-0000C0020000}"/>
    <cellStyle name="_Maquette classeurs de prévision 2011_annexe5_circ_OPE (2)" xfId="724" xr:uid="{00000000-0005-0000-0000-0000C1020000}"/>
    <cellStyle name="_Maquette classeurs de prévision 2011_Classeur3" xfId="725" xr:uid="{00000000-0005-0000-0000-0000C2020000}"/>
    <cellStyle name="_Maquette classeurs de prévision 2011_Classeur4" xfId="726" xr:uid="{00000000-0005-0000-0000-0000C3020000}"/>
    <cellStyle name="_Maquette classeurs de prévision 2011_Classeur5" xfId="727" xr:uid="{00000000-0005-0000-0000-0000C4020000}"/>
    <cellStyle name="_Maquette classeurs de prévision 2011_Classeur6" xfId="728" xr:uid="{00000000-0005-0000-0000-0000C5020000}"/>
    <cellStyle name="_Maquette classeurs de prévision 2011_Classeur7" xfId="729" xr:uid="{00000000-0005-0000-0000-0000C6020000}"/>
    <cellStyle name="_Maquette classeurs de prévision 2011_Dépenses par titre et par action JPE2014" xfId="730" xr:uid="{00000000-0005-0000-0000-0000C7020000}"/>
    <cellStyle name="_Maquette classeurs de prévision 2011_M-08_triennal_DSNA" xfId="731" xr:uid="{00000000-0005-0000-0000-0000C8020000}"/>
    <cellStyle name="_Maquette classeurs de prévision 2011_MEDDE - dossier arbitrage PLF 2013-2015 arbitrage v1" xfId="732" xr:uid="{00000000-0005-0000-0000-0000C9020000}"/>
    <cellStyle name="_Maquette classeurs de prévision 2011_OPE_CAS pension_05juil_18h" xfId="733" xr:uid="{00000000-0005-0000-0000-0000CA020000}"/>
    <cellStyle name="_Maquette classeurs de prévision 2011_PLF 2012 - MCC - Arbitrages" xfId="734" xr:uid="{00000000-0005-0000-0000-0000CB020000}"/>
    <cellStyle name="_Maquette classeurs de prévision 2011_Synthèse_CAS_Pensions_17juil_22h30" xfId="735" xr:uid="{00000000-0005-0000-0000-0000CC020000}"/>
    <cellStyle name="_Maquette classeurs de prévision 2011_Synthèse_CAS_Pensions_29juin_19h" xfId="736" xr:uid="{00000000-0005-0000-0000-0000CD020000}"/>
    <cellStyle name="_Maquette classeurs de prévision 2011_Synthèse_CAS_Pensions_30juil_11h" xfId="737" xr:uid="{00000000-0005-0000-0000-0000CE020000}"/>
    <cellStyle name="_Nosia BPlan V0 10D" xfId="738" xr:uid="{00000000-0005-0000-0000-0000CF020000}"/>
    <cellStyle name="_Nosia BPlan V0 10D 2" xfId="739" xr:uid="{00000000-0005-0000-0000-0000D0020000}"/>
    <cellStyle name="_Nosia BPlan V0 10D 3" xfId="740" xr:uid="{00000000-0005-0000-0000-0000D1020000}"/>
    <cellStyle name="_OPE_Bud_EmploisCAS" xfId="741" xr:uid="{00000000-0005-0000-0000-0000D2020000}"/>
    <cellStyle name="_OPE_Bud_EmploisCAS 2" xfId="742" xr:uid="{00000000-0005-0000-0000-0000D3020000}"/>
    <cellStyle name="_OPE_Bud_EmploisCAS_01.P614_DTA JPE 2014_V2-bis" xfId="743" xr:uid="{00000000-0005-0000-0000-0000D4020000}"/>
    <cellStyle name="_OPE_Bud_EmploisCAS_01.P614_DTA JPE 2014_V2-bis 2" xfId="744" xr:uid="{00000000-0005-0000-0000-0000D5020000}"/>
    <cellStyle name="_OPE_Bud_EmploisCAS_Dépenses par titre et par action JPE2014" xfId="745" xr:uid="{00000000-0005-0000-0000-0000D6020000}"/>
    <cellStyle name="_OPE_Bud_EmploisCAS_M-08_triennal_DSNA" xfId="746" xr:uid="{00000000-0005-0000-0000-0000D7020000}"/>
    <cellStyle name="_P 751 - PMT - fichier de travail (2)" xfId="747" xr:uid="{00000000-0005-0000-0000-0000D8020000}"/>
    <cellStyle name="_Pg 751_PLF 2012_Fiche comp n3_Maquette constante (2)" xfId="748" xr:uid="{00000000-0005-0000-0000-0000D9020000}"/>
    <cellStyle name="_PITE Position DMAT (2)" xfId="749" xr:uid="{00000000-0005-0000-0000-0000DA020000}"/>
    <cellStyle name="_PMT 2013-2016 CAS AMENDES" xfId="750" xr:uid="{00000000-0005-0000-0000-0000DB020000}"/>
    <cellStyle name="_PMT Mission EDAD - Tour 2 - v.1" xfId="751" xr:uid="{00000000-0005-0000-0000-0000DC020000}"/>
    <cellStyle name="_PMToperateurs2MPAP" xfId="752" xr:uid="{00000000-0005-0000-0000-0000DD020000}"/>
    <cellStyle name="_PnL VF RTE CNES  Réseau 16 11 2005 V2" xfId="753" xr:uid="{00000000-0005-0000-0000-0000DE020000}"/>
    <cellStyle name="_PnL VF RTE CNES  Réseau 16 11 2005 V2 2" xfId="754" xr:uid="{00000000-0005-0000-0000-0000DF020000}"/>
    <cellStyle name="_PnL VF RTE CNES  Réseau 16 11 2005 V2 3" xfId="755" xr:uid="{00000000-0005-0000-0000-0000E0020000}"/>
    <cellStyle name="_prev 5bcl V2 modéré avec stabilisation pour CL" xfId="756" xr:uid="{00000000-0005-0000-0000-0000E1020000}"/>
    <cellStyle name="_Prev. Exe. 1" xfId="757" xr:uid="{00000000-0005-0000-0000-0000E2020000}"/>
    <cellStyle name="_PREX MARS onglet T3 CAS" xfId="758" xr:uid="{00000000-0005-0000-0000-0000E3020000}"/>
    <cellStyle name="_PREX OCTOBRE BASE 1 BE" xfId="759" xr:uid="{00000000-0005-0000-0000-0000E4020000}"/>
    <cellStyle name="_PrEx-juillet2011 v8" xfId="760" xr:uid="{00000000-0005-0000-0000-0000E5020000}"/>
    <cellStyle name="_PrEx-juillet2011 v8_2013 03 05 ANNEXES circulaire sécurisation" xfId="761" xr:uid="{00000000-0005-0000-0000-0000E6020000}"/>
    <cellStyle name="_PrEx-juillet2011 v8_2013 03 05 arbitrages PLF 2014" xfId="762" xr:uid="{00000000-0005-0000-0000-0000E7020000}"/>
    <cellStyle name="_PrEx-juillet2011 v8_annexe5_arbitrage_OPE" xfId="763" xr:uid="{00000000-0005-0000-0000-0000E8020000}"/>
    <cellStyle name="_PrEx-juillet2011 v8_annexe5_circ_OPE (2)" xfId="764" xr:uid="{00000000-0005-0000-0000-0000E9020000}"/>
    <cellStyle name="_PrEx-juillet2011 v8_Classeur5" xfId="765" xr:uid="{00000000-0005-0000-0000-0000EA020000}"/>
    <cellStyle name="_PrEx-nov_2011 v02" xfId="766" xr:uid="{00000000-0005-0000-0000-0000EB020000}"/>
    <cellStyle name="_RangeColumns" xfId="767" xr:uid="{00000000-0005-0000-0000-0000EC020000}"/>
    <cellStyle name="_RangeColumns 2" xfId="768" xr:uid="{00000000-0005-0000-0000-0000ED020000}"/>
    <cellStyle name="_RangeColumns 2 2" xfId="14811" xr:uid="{00000000-0005-0000-0000-0000EE020000}"/>
    <cellStyle name="_RangeColumns 2 2 2" xfId="25366" xr:uid="{6B28D5FE-BE7C-43C8-95D9-E6CC050F9881}"/>
    <cellStyle name="_RangeColumns 3" xfId="769" xr:uid="{00000000-0005-0000-0000-0000EF020000}"/>
    <cellStyle name="_RangeColumns 3 2" xfId="770" xr:uid="{00000000-0005-0000-0000-0000F0020000}"/>
    <cellStyle name="_RangeColumns 3 2 2" xfId="14813" xr:uid="{00000000-0005-0000-0000-0000F1020000}"/>
    <cellStyle name="_RangeColumns 3 2 2 2" xfId="25368" xr:uid="{FE95B3CD-A9C9-42E5-B05C-A7020B6CAF1F}"/>
    <cellStyle name="_RangeColumns 3 3" xfId="14812" xr:uid="{00000000-0005-0000-0000-0000F2020000}"/>
    <cellStyle name="_RangeColumns 3 3 2" xfId="25367" xr:uid="{CC24C445-4F42-46C3-87B8-C28E52E3CDCE}"/>
    <cellStyle name="_RangeColumns 4" xfId="771" xr:uid="{00000000-0005-0000-0000-0000F3020000}"/>
    <cellStyle name="_RangeColumns 4 2" xfId="14814" xr:uid="{00000000-0005-0000-0000-0000F4020000}"/>
    <cellStyle name="_RangeColumns 4 2 2" xfId="25369" xr:uid="{2C37F041-8D67-4DB7-9B9D-B864255BBE02}"/>
    <cellStyle name="_RangeColumns 5" xfId="772" xr:uid="{00000000-0005-0000-0000-0000F5020000}"/>
    <cellStyle name="_RangeColumns 5 2" xfId="14815" xr:uid="{00000000-0005-0000-0000-0000F6020000}"/>
    <cellStyle name="_RangeColumns 5 2 2" xfId="25370" xr:uid="{7D1E8203-6959-43D4-96C1-9A3CFA11F844}"/>
    <cellStyle name="_RangeColumns 6" xfId="14810" xr:uid="{00000000-0005-0000-0000-0000F7020000}"/>
    <cellStyle name="_RangeColumns 6 2" xfId="25365" xr:uid="{2BE5D913-988B-4683-B4B1-54B8E999E933}"/>
    <cellStyle name="_RangeData" xfId="773" xr:uid="{00000000-0005-0000-0000-0000F8020000}"/>
    <cellStyle name="_RangeData 2" xfId="774" xr:uid="{00000000-0005-0000-0000-0000F9020000}"/>
    <cellStyle name="_RangeData 2 2" xfId="14817" xr:uid="{00000000-0005-0000-0000-0000FA020000}"/>
    <cellStyle name="_RangeData 2 2 2" xfId="25372" xr:uid="{2243DFA1-0BD1-4F73-92EE-A010860465BF}"/>
    <cellStyle name="_RangeData 3" xfId="775" xr:uid="{00000000-0005-0000-0000-0000FB020000}"/>
    <cellStyle name="_RangeData 3 2" xfId="776" xr:uid="{00000000-0005-0000-0000-0000FC020000}"/>
    <cellStyle name="_RangeData 3 2 2" xfId="14819" xr:uid="{00000000-0005-0000-0000-0000FD020000}"/>
    <cellStyle name="_RangeData 3 2 2 2" xfId="25374" xr:uid="{9C20C67E-E4A5-4D48-BBDB-BD0C3015D9DC}"/>
    <cellStyle name="_RangeData 3 3" xfId="14818" xr:uid="{00000000-0005-0000-0000-0000FE020000}"/>
    <cellStyle name="_RangeData 3 3 2" xfId="25373" xr:uid="{DBD6749B-F868-4A48-9497-7933B7EDC488}"/>
    <cellStyle name="_RangeData 4" xfId="777" xr:uid="{00000000-0005-0000-0000-0000FF020000}"/>
    <cellStyle name="_RangeData 4 2" xfId="14820" xr:uid="{00000000-0005-0000-0000-000000030000}"/>
    <cellStyle name="_RangeData 4 2 2" xfId="25375" xr:uid="{8E150ABD-9B91-4880-BD87-0CE6D137A899}"/>
    <cellStyle name="_RangeData 5" xfId="778" xr:uid="{00000000-0005-0000-0000-000001030000}"/>
    <cellStyle name="_RangeData 5 2" xfId="14821" xr:uid="{00000000-0005-0000-0000-000002030000}"/>
    <cellStyle name="_RangeData 5 2 2" xfId="25376" xr:uid="{9BAEECC5-C3C3-4FE2-91F5-F972839B921A}"/>
    <cellStyle name="_RangeData 6" xfId="14816" xr:uid="{00000000-0005-0000-0000-000003030000}"/>
    <cellStyle name="_RangeData 6 2" xfId="25371" xr:uid="{A9826C9B-3F60-4F98-A8B1-2B1248B8DF25}"/>
    <cellStyle name="_RangeProperties" xfId="779" xr:uid="{00000000-0005-0000-0000-000004030000}"/>
    <cellStyle name="_RangeProperties 2" xfId="780" xr:uid="{00000000-0005-0000-0000-000005030000}"/>
    <cellStyle name="_RangeProperties 2 2" xfId="14823" xr:uid="{00000000-0005-0000-0000-000006030000}"/>
    <cellStyle name="_RangeProperties 2 2 2" xfId="25378" xr:uid="{34468D43-2E96-4532-91FF-3D1655A57FE3}"/>
    <cellStyle name="_RangeProperties 3" xfId="781" xr:uid="{00000000-0005-0000-0000-000007030000}"/>
    <cellStyle name="_RangeProperties 3 2" xfId="782" xr:uid="{00000000-0005-0000-0000-000008030000}"/>
    <cellStyle name="_RangeProperties 3 2 2" xfId="14825" xr:uid="{00000000-0005-0000-0000-000009030000}"/>
    <cellStyle name="_RangeProperties 3 2 2 2" xfId="25380" xr:uid="{5848A40D-504E-4866-86F4-6FE132B08559}"/>
    <cellStyle name="_RangeProperties 3 3" xfId="14824" xr:uid="{00000000-0005-0000-0000-00000A030000}"/>
    <cellStyle name="_RangeProperties 3 3 2" xfId="25379" xr:uid="{4EE7B49E-7609-4EA4-8851-0E98EFAE5917}"/>
    <cellStyle name="_RangeProperties 4" xfId="783" xr:uid="{00000000-0005-0000-0000-00000B030000}"/>
    <cellStyle name="_RangeProperties 4 2" xfId="14826" xr:uid="{00000000-0005-0000-0000-00000C030000}"/>
    <cellStyle name="_RangeProperties 4 2 2" xfId="25381" xr:uid="{6FA2041B-234C-4967-86B6-A19134802EAD}"/>
    <cellStyle name="_RangeProperties 5" xfId="784" xr:uid="{00000000-0005-0000-0000-00000D030000}"/>
    <cellStyle name="_RangeProperties 5 2" xfId="14827" xr:uid="{00000000-0005-0000-0000-00000E030000}"/>
    <cellStyle name="_RangeProperties 5 2 2" xfId="25382" xr:uid="{90869E88-AD77-42CE-9E70-17D3FF3F63D4}"/>
    <cellStyle name="_RangeProperties 6" xfId="14822" xr:uid="{00000000-0005-0000-0000-00000F030000}"/>
    <cellStyle name="_RangeProperties 6 2" xfId="25377" xr:uid="{A17F353D-A5F8-4CF5-8EDC-30D110A842B2}"/>
    <cellStyle name="_RangePropertiesColumns" xfId="785" xr:uid="{00000000-0005-0000-0000-000010030000}"/>
    <cellStyle name="_RangePropertiesColumns 2" xfId="786" xr:uid="{00000000-0005-0000-0000-000011030000}"/>
    <cellStyle name="_RangePropertiesColumns 2 2" xfId="14829" xr:uid="{00000000-0005-0000-0000-000012030000}"/>
    <cellStyle name="_RangePropertiesColumns 2 2 2" xfId="25384" xr:uid="{E04F9EFB-4633-4A3D-8B03-096439FF4C0B}"/>
    <cellStyle name="_RangePropertiesColumns 3" xfId="787" xr:uid="{00000000-0005-0000-0000-000013030000}"/>
    <cellStyle name="_RangePropertiesColumns 3 2" xfId="788" xr:uid="{00000000-0005-0000-0000-000014030000}"/>
    <cellStyle name="_RangePropertiesColumns 3 2 2" xfId="14831" xr:uid="{00000000-0005-0000-0000-000015030000}"/>
    <cellStyle name="_RangePropertiesColumns 3 2 2 2" xfId="25386" xr:uid="{516772F1-4F5A-4057-9D54-D05342B3163C}"/>
    <cellStyle name="_RangePropertiesColumns 3 3" xfId="14830" xr:uid="{00000000-0005-0000-0000-000016030000}"/>
    <cellStyle name="_RangePropertiesColumns 3 3 2" xfId="25385" xr:uid="{E455B064-C046-40F2-A526-D1E0EDAD9074}"/>
    <cellStyle name="_RangePropertiesColumns 4" xfId="789" xr:uid="{00000000-0005-0000-0000-000017030000}"/>
    <cellStyle name="_RangePropertiesColumns 4 2" xfId="14832" xr:uid="{00000000-0005-0000-0000-000018030000}"/>
    <cellStyle name="_RangePropertiesColumns 4 2 2" xfId="25387" xr:uid="{CD7D9E99-6A8A-4FBE-B494-3BA1E668025F}"/>
    <cellStyle name="_RangePropertiesColumns 5" xfId="790" xr:uid="{00000000-0005-0000-0000-000019030000}"/>
    <cellStyle name="_RangePropertiesColumns 5 2" xfId="14833" xr:uid="{00000000-0005-0000-0000-00001A030000}"/>
    <cellStyle name="_RangePropertiesColumns 5 2 2" xfId="25388" xr:uid="{4B9A7C68-16B4-411C-B76B-BFB993D645E0}"/>
    <cellStyle name="_RangePropertiesColumns 6" xfId="14828" xr:uid="{00000000-0005-0000-0000-00001B030000}"/>
    <cellStyle name="_RangePropertiesColumns 6 2" xfId="25383" xr:uid="{55CE2117-B553-4F0D-8D3A-A6F2A3D38C1F}"/>
    <cellStyle name="_RangeRows" xfId="791" xr:uid="{00000000-0005-0000-0000-00001C030000}"/>
    <cellStyle name="_RangeRows 2" xfId="792" xr:uid="{00000000-0005-0000-0000-00001D030000}"/>
    <cellStyle name="_RangeRows 2 2" xfId="14835" xr:uid="{00000000-0005-0000-0000-00001E030000}"/>
    <cellStyle name="_RangeRows 2 2 2" xfId="25390" xr:uid="{19646158-D087-4082-8837-B8DA1C2E8C62}"/>
    <cellStyle name="_RangeRows 3" xfId="793" xr:uid="{00000000-0005-0000-0000-00001F030000}"/>
    <cellStyle name="_RangeRows 3 2" xfId="794" xr:uid="{00000000-0005-0000-0000-000020030000}"/>
    <cellStyle name="_RangeRows 3 2 2" xfId="14837" xr:uid="{00000000-0005-0000-0000-000021030000}"/>
    <cellStyle name="_RangeRows 3 2 2 2" xfId="25392" xr:uid="{A0522D0D-F671-4993-9D9E-A8287C7EB950}"/>
    <cellStyle name="_RangeRows 3 3" xfId="14836" xr:uid="{00000000-0005-0000-0000-000022030000}"/>
    <cellStyle name="_RangeRows 3 3 2" xfId="25391" xr:uid="{98BFD630-2883-4326-AD57-B43D839EF1E3}"/>
    <cellStyle name="_RangeRows 4" xfId="795" xr:uid="{00000000-0005-0000-0000-000023030000}"/>
    <cellStyle name="_RangeRows 4 2" xfId="14838" xr:uid="{00000000-0005-0000-0000-000024030000}"/>
    <cellStyle name="_RangeRows 4 2 2" xfId="25393" xr:uid="{5C66DFB1-9D53-410A-9972-EF7BACFC9069}"/>
    <cellStyle name="_RangeRows 5" xfId="796" xr:uid="{00000000-0005-0000-0000-000025030000}"/>
    <cellStyle name="_RangeRows 5 2" xfId="14839" xr:uid="{00000000-0005-0000-0000-000026030000}"/>
    <cellStyle name="_RangeRows 5 2 2" xfId="25394" xr:uid="{7AD04248-C7DC-4849-8F99-FF2B099D8612}"/>
    <cellStyle name="_RangeRows 6" xfId="14834" xr:uid="{00000000-0005-0000-0000-000027030000}"/>
    <cellStyle name="_RangeRows 6 2" xfId="25389" xr:uid="{72D4729D-3548-44CB-ABB8-7EC77BF8DEBC}"/>
    <cellStyle name="_RangeSlicer" xfId="797" xr:uid="{00000000-0005-0000-0000-000028030000}"/>
    <cellStyle name="_Row1" xfId="798" xr:uid="{00000000-0005-0000-0000-000029030000}"/>
    <cellStyle name="_Row1_ Bremen" xfId="799" xr:uid="{00000000-0005-0000-0000-00002A030000}"/>
    <cellStyle name="_Row1_ Dresden" xfId="800" xr:uid="{00000000-0005-0000-0000-00002B030000}"/>
    <cellStyle name="_Row1_ Düsseldorf" xfId="801" xr:uid="{00000000-0005-0000-0000-00002C030000}"/>
    <cellStyle name="_Row1_ Köln Bonn" xfId="802" xr:uid="{00000000-0005-0000-0000-00002D030000}"/>
    <cellStyle name="_Row1_ München" xfId="803" xr:uid="{00000000-0005-0000-0000-00002E030000}"/>
    <cellStyle name="_Row1_bAV je KTR" xfId="804" xr:uid="{00000000-0005-0000-0000-00002F030000}"/>
    <cellStyle name="_Row1_Berlin BBI" xfId="805" xr:uid="{00000000-0005-0000-0000-000030030000}"/>
    <cellStyle name="_Row1_Berlin Tegel" xfId="806" xr:uid="{00000000-0005-0000-0000-000031030000}"/>
    <cellStyle name="_Row1_Brücke Mifri" xfId="807" xr:uid="{00000000-0005-0000-0000-000032030000}"/>
    <cellStyle name="_Row1_Brücke RP" xfId="808" xr:uid="{00000000-0005-0000-0000-000033030000}"/>
    <cellStyle name="_Row1_Datenbasis-DFS_SAP-DFS2.2014" xfId="809" xr:uid="{00000000-0005-0000-0000-000034030000}"/>
    <cellStyle name="_Row1_Datenbasis-STRECKE_SAP-DFS2.201" xfId="810" xr:uid="{00000000-0005-0000-0000-000035030000}"/>
    <cellStyle name="_Row1_Eingabe-KTR" xfId="811" xr:uid="{00000000-0005-0000-0000-000036030000}"/>
    <cellStyle name="_Row1_Ek Gebühr KCB" xfId="812" xr:uid="{00000000-0005-0000-0000-000037030000}"/>
    <cellStyle name="_Row1_Ek Preisfinanziert" xfId="813" xr:uid="{00000000-0005-0000-0000-000038030000}"/>
    <cellStyle name="_Row1_Enroute" xfId="814" xr:uid="{00000000-0005-0000-0000-000039030000}"/>
    <cellStyle name="_Row1_Erfurt" xfId="815" xr:uid="{00000000-0005-0000-0000-00003A030000}"/>
    <cellStyle name="_Row1_ERW2013" xfId="816" xr:uid="{00000000-0005-0000-0000-00003B030000}"/>
    <cellStyle name="_Row1_EU-BW" xfId="817" xr:uid="{00000000-0005-0000-0000-00003C030000}"/>
    <cellStyle name="_Row1_EU-Tabellen" xfId="818" xr:uid="{00000000-0005-0000-0000-00003D030000}"/>
    <cellStyle name="_Row1_Ford_Verbl LuL" xfId="819" xr:uid="{00000000-0005-0000-0000-00003E030000}"/>
    <cellStyle name="_Row1_Ford_Verbl LuL_Additional information tables" xfId="820" xr:uid="{00000000-0005-0000-0000-00003F030000}"/>
    <cellStyle name="_Row1_Ford_Verbl LuL_Berechnung CoC nach CAPM" xfId="821" xr:uid="{00000000-0005-0000-0000-000040030000}"/>
    <cellStyle name="_Row1_Ford_Verbl LuL_Berechnung CoC nach CAPM_KTR An-Abflug" xfId="822" xr:uid="{00000000-0005-0000-0000-000041030000}"/>
    <cellStyle name="_Row1_Ford_Verbl LuL_Berechnung CoC nach CAPM_KTR Strecke" xfId="823" xr:uid="{00000000-0005-0000-0000-000042030000}"/>
    <cellStyle name="_Row1_Ford_Verbl LuL_KTR An-Abflug" xfId="824" xr:uid="{00000000-0005-0000-0000-000043030000}"/>
    <cellStyle name="_Row1_Ford_Verbl LuL_KTR Strecke" xfId="825" xr:uid="{00000000-0005-0000-0000-000044030000}"/>
    <cellStyle name="_Row1_Ford_Verbl LuL_Regulatory AssetBase mit Ist 13" xfId="826" xr:uid="{00000000-0005-0000-0000-000045030000}"/>
    <cellStyle name="_Row1_Ford_Verbl LuL_Regulatory AssetBase mit Ist 13_KTR An-Abflug" xfId="827" xr:uid="{00000000-0005-0000-0000-000046030000}"/>
    <cellStyle name="_Row1_Ford_Verbl LuL_Regulatory AssetBase mit Ist 13_KTR Strecke" xfId="828" xr:uid="{00000000-0005-0000-0000-000047030000}"/>
    <cellStyle name="_Row1_Ford_Verbl LuL_Tabellarische Darstellung" xfId="829" xr:uid="{00000000-0005-0000-0000-000048030000}"/>
    <cellStyle name="_Row1_Ford_Verbl LuL_Tabellarische Darstellung_KTR An-Abflug" xfId="830" xr:uid="{00000000-0005-0000-0000-000049030000}"/>
    <cellStyle name="_Row1_Ford_Verbl LuL_Tabellarische Darstellung_KTR Strecke" xfId="831" xr:uid="{00000000-0005-0000-0000-00004A030000}"/>
    <cellStyle name="_Row1_Frankfurt" xfId="832" xr:uid="{00000000-0005-0000-0000-00004B030000}"/>
    <cellStyle name="_Row1_Gebühren JP 2013 Stand 2. SV_Stand 13.12.2012" xfId="833" xr:uid="{00000000-0005-0000-0000-00004C030000}"/>
    <cellStyle name="_Row1_Gebühren JP 2013 Stand 2. SV_Stand 13.12.2012_Additional information tables" xfId="834" xr:uid="{00000000-0005-0000-0000-00004D030000}"/>
    <cellStyle name="_Row1_Gebühren JP 2013 Stand 2. SV_Stand 13.12.2012_Berechnung CoC nach CAPM" xfId="835" xr:uid="{00000000-0005-0000-0000-00004E030000}"/>
    <cellStyle name="_Row1_Gebühren JP 2013 Stand 2. SV_Stand 13.12.2012_Berechnung CoC nach CAPM_KTR An-Abflug" xfId="836" xr:uid="{00000000-0005-0000-0000-00004F030000}"/>
    <cellStyle name="_Row1_Gebühren JP 2013 Stand 2. SV_Stand 13.12.2012_Berechnung CoC nach CAPM_KTR Strecke" xfId="837" xr:uid="{00000000-0005-0000-0000-000050030000}"/>
    <cellStyle name="_Row1_Gebühren JP 2013 Stand 2. SV_Stand 13.12.2012_KTR An-Abflug" xfId="838" xr:uid="{00000000-0005-0000-0000-000051030000}"/>
    <cellStyle name="_Row1_Gebühren JP 2013 Stand 2. SV_Stand 13.12.2012_KTR Strecke" xfId="839" xr:uid="{00000000-0005-0000-0000-000052030000}"/>
    <cellStyle name="_Row1_Gebühren JP 2013 Stand 2. SV_Stand 13.12.2012_Regulatory AssetBase mit Ist 13" xfId="840" xr:uid="{00000000-0005-0000-0000-000053030000}"/>
    <cellStyle name="_Row1_Gebühren JP 2013 Stand 2. SV_Stand 13.12.2012_Regulatory AssetBase mit Ist 13_KTR An-Abflug" xfId="841" xr:uid="{00000000-0005-0000-0000-000054030000}"/>
    <cellStyle name="_Row1_Gebühren JP 2013 Stand 2. SV_Stand 13.12.2012_Regulatory AssetBase mit Ist 13_KTR Strecke" xfId="842" xr:uid="{00000000-0005-0000-0000-000055030000}"/>
    <cellStyle name="_Row1_Gebühren JP 2013 Stand 2. SV_Stand 13.12.2012_Tabellarische Darstellung" xfId="843" xr:uid="{00000000-0005-0000-0000-000056030000}"/>
    <cellStyle name="_Row1_Gebühren JP 2013 Stand 2. SV_Stand 13.12.2012_Tabellarische Darstellung_KTR An-Abflug" xfId="844" xr:uid="{00000000-0005-0000-0000-000057030000}"/>
    <cellStyle name="_Row1_Gebühren JP 2013 Stand 2. SV_Stand 13.12.2012_Tabellarische Darstellung_KTR Strecke" xfId="845" xr:uid="{00000000-0005-0000-0000-000058030000}"/>
    <cellStyle name="_Row1_Gebührenbilanz - Aufbau" xfId="846" xr:uid="{00000000-0005-0000-0000-000059030000}"/>
    <cellStyle name="_Row1_Gebührenbilanz - Aufbau_1" xfId="847" xr:uid="{00000000-0005-0000-0000-00005A030000}"/>
    <cellStyle name="_Row1_Gebührenbilanz - Aufbau_1_Additional information tables" xfId="848" xr:uid="{00000000-0005-0000-0000-00005B030000}"/>
    <cellStyle name="_Row1_Gebührenbilanz - Aufbau_1_Berechnung CoC nach CAPM" xfId="849" xr:uid="{00000000-0005-0000-0000-00005C030000}"/>
    <cellStyle name="_Row1_Gebührenbilanz - Aufbau_1_Berechnung CoC nach CAPM_KTR An-Abflug" xfId="850" xr:uid="{00000000-0005-0000-0000-00005D030000}"/>
    <cellStyle name="_Row1_Gebührenbilanz - Aufbau_1_Berechnung CoC nach CAPM_KTR Strecke" xfId="851" xr:uid="{00000000-0005-0000-0000-00005E030000}"/>
    <cellStyle name="_Row1_Gebührenbilanz - Aufbau_1_KTR An-Abflug" xfId="852" xr:uid="{00000000-0005-0000-0000-00005F030000}"/>
    <cellStyle name="_Row1_Gebührenbilanz - Aufbau_1_KTR Strecke" xfId="853" xr:uid="{00000000-0005-0000-0000-000060030000}"/>
    <cellStyle name="_Row1_Gebührenbilanz - Aufbau_1_Regulatory AssetBase mit Ist 13" xfId="854" xr:uid="{00000000-0005-0000-0000-000061030000}"/>
    <cellStyle name="_Row1_Gebührenbilanz - Aufbau_1_Regulatory AssetBase mit Ist 13_KTR An-Abflug" xfId="855" xr:uid="{00000000-0005-0000-0000-000062030000}"/>
    <cellStyle name="_Row1_Gebührenbilanz - Aufbau_1_Regulatory AssetBase mit Ist 13_KTR Strecke" xfId="856" xr:uid="{00000000-0005-0000-0000-000063030000}"/>
    <cellStyle name="_Row1_Gebührenbilanz - Aufbau_1_Tabellarische Darstellung" xfId="857" xr:uid="{00000000-0005-0000-0000-000064030000}"/>
    <cellStyle name="_Row1_Gebührenbilanz - Aufbau_1_Tabellarische Darstellung_KTR An-Abflug" xfId="858" xr:uid="{00000000-0005-0000-0000-000065030000}"/>
    <cellStyle name="_Row1_Gebührenbilanz - Aufbau_1_Tabellarische Darstellung_KTR Strecke" xfId="859" xr:uid="{00000000-0005-0000-0000-000066030000}"/>
    <cellStyle name="_Row1_Gebührenbilanz - Aufbau_BAV" xfId="860" xr:uid="{00000000-0005-0000-0000-000067030000}"/>
    <cellStyle name="_Row1_Gebührenbilanz - Aufbau_Enroute" xfId="861" xr:uid="{00000000-0005-0000-0000-000068030000}"/>
    <cellStyle name="_Row1_Gebührenbilanz - Aufbau_KTR An-Abflug" xfId="862" xr:uid="{00000000-0005-0000-0000-000069030000}"/>
    <cellStyle name="_Row1_Gebührenbilanz - Aufbau_KTR Strecke" xfId="863" xr:uid="{00000000-0005-0000-0000-00006A030000}"/>
    <cellStyle name="_Row1_Gesamtbilanz " xfId="864" xr:uid="{00000000-0005-0000-0000-00006B030000}"/>
    <cellStyle name="_Row1_Hamburg" xfId="865" xr:uid="{00000000-0005-0000-0000-00006C030000}"/>
    <cellStyle name="_Row1_Hannover" xfId="866" xr:uid="{00000000-0005-0000-0000-00006D030000}"/>
    <cellStyle name="_Row1_KTR An-Abflug" xfId="867" xr:uid="{00000000-0005-0000-0000-00006E030000}"/>
    <cellStyle name="_Row1_KTR An-Abflug_BAV" xfId="868" xr:uid="{00000000-0005-0000-0000-00006F030000}"/>
    <cellStyle name="_Row1_KTR An-Abflug_Enroute" xfId="869" xr:uid="{00000000-0005-0000-0000-000070030000}"/>
    <cellStyle name="_Row1_KTR An-Abflug_KTR An-Abflug" xfId="870" xr:uid="{00000000-0005-0000-0000-000071030000}"/>
    <cellStyle name="_Row1_KTR An-Abflug_KTR Strecke" xfId="871" xr:uid="{00000000-0005-0000-0000-000072030000}"/>
    <cellStyle name="_Row1_KTR Strecke" xfId="872" xr:uid="{00000000-0005-0000-0000-000073030000}"/>
    <cellStyle name="_Row1_KTR Strecke_KTR An-Abflug" xfId="873" xr:uid="{00000000-0005-0000-0000-000074030000}"/>
    <cellStyle name="_Row1_KTR Strecke_KTR Strecke" xfId="874" xr:uid="{00000000-0005-0000-0000-000075030000}"/>
    <cellStyle name="_Row1_Leipzig" xfId="875" xr:uid="{00000000-0005-0000-0000-000076030000}"/>
    <cellStyle name="_Row1_Münster Osnabrück" xfId="876" xr:uid="{00000000-0005-0000-0000-000077030000}"/>
    <cellStyle name="_Row1_Nürnberg" xfId="877" xr:uid="{00000000-0005-0000-0000-000078030000}"/>
    <cellStyle name="_Row1_Saarbrücken" xfId="878" xr:uid="{00000000-0005-0000-0000-000079030000}"/>
    <cellStyle name="_Row1_Schlüssel BNV" xfId="879" xr:uid="{00000000-0005-0000-0000-00007A030000}"/>
    <cellStyle name="_Row1_Schlüssel BNV_Additional information tables" xfId="880" xr:uid="{00000000-0005-0000-0000-00007B030000}"/>
    <cellStyle name="_Row1_Schlüssel BNV_Berechnung CoC nach CAPM" xfId="881" xr:uid="{00000000-0005-0000-0000-00007C030000}"/>
    <cellStyle name="_Row1_Schlüssel BNV_Berechnung CoC nach CAPM_KTR An-Abflug" xfId="882" xr:uid="{00000000-0005-0000-0000-00007D030000}"/>
    <cellStyle name="_Row1_Schlüssel BNV_Berechnung CoC nach CAPM_KTR Strecke" xfId="883" xr:uid="{00000000-0005-0000-0000-00007E030000}"/>
    <cellStyle name="_Row1_Schlüssel BNV_KTR An-Abflug" xfId="884" xr:uid="{00000000-0005-0000-0000-00007F030000}"/>
    <cellStyle name="_Row1_Schlüssel BNV_KTR Strecke" xfId="885" xr:uid="{00000000-0005-0000-0000-000080030000}"/>
    <cellStyle name="_Row1_Schlüssel BNV_Regulatory AssetBase mit Ist 13" xfId="886" xr:uid="{00000000-0005-0000-0000-000081030000}"/>
    <cellStyle name="_Row1_Schlüssel BNV_Regulatory AssetBase mit Ist 13_KTR An-Abflug" xfId="887" xr:uid="{00000000-0005-0000-0000-000082030000}"/>
    <cellStyle name="_Row1_Schlüssel BNV_Regulatory AssetBase mit Ist 13_KTR Strecke" xfId="888" xr:uid="{00000000-0005-0000-0000-000083030000}"/>
    <cellStyle name="_Row1_Schlüssel BNV_Tabellarische Darstellung" xfId="889" xr:uid="{00000000-0005-0000-0000-000084030000}"/>
    <cellStyle name="_Row1_Schlüssel BNV_Tabellarische Darstellung_KTR An-Abflug" xfId="890" xr:uid="{00000000-0005-0000-0000-000085030000}"/>
    <cellStyle name="_Row1_Schlüssel BNV_Tabellarische Darstellung_KTR Strecke" xfId="891" xr:uid="{00000000-0005-0000-0000-000086030000}"/>
    <cellStyle name="_Row1_Stuttgart" xfId="892" xr:uid="{00000000-0005-0000-0000-000087030000}"/>
    <cellStyle name="_Row1_Tabelle2" xfId="893" xr:uid="{00000000-0005-0000-0000-000088030000}"/>
    <cellStyle name="_Row1_Table 1 ANSP" xfId="894" xr:uid="{00000000-0005-0000-0000-000089030000}"/>
    <cellStyle name="_Row1_TABLE 2" xfId="895" xr:uid="{00000000-0005-0000-0000-00008A030000}"/>
    <cellStyle name="_Row1_TABLE 2 DFS" xfId="896" xr:uid="{00000000-0005-0000-0000-00008B030000}"/>
    <cellStyle name="_Row1_TWR TXL_BER" xfId="897" xr:uid="{00000000-0005-0000-0000-00008C030000}"/>
    <cellStyle name="_Row1_TWR TXL_BER_Berlin BBI 2" xfId="898" xr:uid="{00000000-0005-0000-0000-00008D030000}"/>
    <cellStyle name="_Row1_TWR TXL_BER_Bremen 2" xfId="899" xr:uid="{00000000-0005-0000-0000-00008E030000}"/>
    <cellStyle name="_Row1_TWR TXL_BER_Dresden2" xfId="900" xr:uid="{00000000-0005-0000-0000-00008F030000}"/>
    <cellStyle name="_Row1_TWR TXL_BER_Düsseldorf  2" xfId="901" xr:uid="{00000000-0005-0000-0000-000090030000}"/>
    <cellStyle name="_Row1_TWR TXL_BER_Erfurt 2" xfId="902" xr:uid="{00000000-0005-0000-0000-000091030000}"/>
    <cellStyle name="_Row1_TWR TXL_BER_Frankfurt 2" xfId="903" xr:uid="{00000000-0005-0000-0000-000092030000}"/>
    <cellStyle name="_Row1_TWR TXL_BER_Hamburg 2" xfId="904" xr:uid="{00000000-0005-0000-0000-000093030000}"/>
    <cellStyle name="_Row1_TWR TXL_BER_Hannover 2" xfId="905" xr:uid="{00000000-0005-0000-0000-000094030000}"/>
    <cellStyle name="_Row1_TWR TXL_BER_Köln Bonn 2" xfId="906" xr:uid="{00000000-0005-0000-0000-000095030000}"/>
    <cellStyle name="_Row1_TWR TXL_BER_Leipzig 2" xfId="907" xr:uid="{00000000-0005-0000-0000-000096030000}"/>
    <cellStyle name="_Row1_TWR TXL_BER_München 2" xfId="908" xr:uid="{00000000-0005-0000-0000-000097030000}"/>
    <cellStyle name="_Row1_TWR TXL_BER_Münster 2" xfId="909" xr:uid="{00000000-0005-0000-0000-000098030000}"/>
    <cellStyle name="_Row1_TWR TXL_BER_Nürnberg 2" xfId="910" xr:uid="{00000000-0005-0000-0000-000099030000}"/>
    <cellStyle name="_Row1_TWR TXL_BER_Saarbrücken 2" xfId="911" xr:uid="{00000000-0005-0000-0000-00009A030000}"/>
    <cellStyle name="_Row1_TWR TXL_BER_Stuttgart 2" xfId="912" xr:uid="{00000000-0005-0000-0000-00009B030000}"/>
    <cellStyle name="_Row1_Werte aktualisieren" xfId="926" xr:uid="{00000000-0005-0000-0000-00009C030000}"/>
    <cellStyle name="_Row1_Übersicht Modelle" xfId="913" xr:uid="{00000000-0005-0000-0000-00009D030000}"/>
    <cellStyle name="_Row1_Übersicht Modelle_Additional information tables" xfId="914" xr:uid="{00000000-0005-0000-0000-00009E030000}"/>
    <cellStyle name="_Row1_Übersicht Modelle_Berechnung CoC nach CAPM" xfId="915" xr:uid="{00000000-0005-0000-0000-00009F030000}"/>
    <cellStyle name="_Row1_Übersicht Modelle_Berechnung CoC nach CAPM_KTR An-Abflug" xfId="916" xr:uid="{00000000-0005-0000-0000-0000A0030000}"/>
    <cellStyle name="_Row1_Übersicht Modelle_Berechnung CoC nach CAPM_KTR Strecke" xfId="917" xr:uid="{00000000-0005-0000-0000-0000A1030000}"/>
    <cellStyle name="_Row1_Übersicht Modelle_KTR An-Abflug" xfId="918" xr:uid="{00000000-0005-0000-0000-0000A2030000}"/>
    <cellStyle name="_Row1_Übersicht Modelle_KTR Strecke" xfId="919" xr:uid="{00000000-0005-0000-0000-0000A3030000}"/>
    <cellStyle name="_Row1_Übersicht Modelle_Regulatory AssetBase mit Ist 13" xfId="920" xr:uid="{00000000-0005-0000-0000-0000A4030000}"/>
    <cellStyle name="_Row1_Übersicht Modelle_Regulatory AssetBase mit Ist 13_KTR An-Abflug" xfId="921" xr:uid="{00000000-0005-0000-0000-0000A5030000}"/>
    <cellStyle name="_Row1_Übersicht Modelle_Regulatory AssetBase mit Ist 13_KTR Strecke" xfId="922" xr:uid="{00000000-0005-0000-0000-0000A6030000}"/>
    <cellStyle name="_Row1_Übersicht Modelle_Tabellarische Darstellung" xfId="923" xr:uid="{00000000-0005-0000-0000-0000A7030000}"/>
    <cellStyle name="_Row1_Übersicht Modelle_Tabellarische Darstellung_KTR An-Abflug" xfId="924" xr:uid="{00000000-0005-0000-0000-0000A8030000}"/>
    <cellStyle name="_Row1_Übersicht Modelle_Tabellarische Darstellung_KTR Strecke" xfId="925" xr:uid="{00000000-0005-0000-0000-0000A9030000}"/>
    <cellStyle name="_Row1_Zsfssg" xfId="927" xr:uid="{00000000-0005-0000-0000-0000AA030000}"/>
    <cellStyle name="_Row2" xfId="928" xr:uid="{00000000-0005-0000-0000-0000AB030000}"/>
    <cellStyle name="_Row2_Aufteilung TWR-Standorte_2010" xfId="929" xr:uid="{00000000-0005-0000-0000-0000AC030000}"/>
    <cellStyle name="_Row2_Bruecke" xfId="931" xr:uid="{00000000-0005-0000-0000-0000AD030000}"/>
    <cellStyle name="_Row2_Brücke" xfId="930" xr:uid="{00000000-0005-0000-0000-0000AE030000}"/>
    <cellStyle name="_Row2_DB_Bereich" xfId="932" xr:uid="{00000000-0005-0000-0000-0000AF030000}"/>
    <cellStyle name="_Row2_Ek Preisfinanziert" xfId="933" xr:uid="{00000000-0005-0000-0000-0000B0030000}"/>
    <cellStyle name="_Row2_Ermittlung Überdeckung-vorl JA" xfId="934" xr:uid="{00000000-0005-0000-0000-0000B1030000}"/>
    <cellStyle name="_Row2_Gebührenbilanz - Aufbau" xfId="935" xr:uid="{00000000-0005-0000-0000-0000B2030000}"/>
    <cellStyle name="_Row2_KER" xfId="936" xr:uid="{00000000-0005-0000-0000-0000B3030000}"/>
    <cellStyle name="_Row2_KER-2007-Überdeckung mit ALEA-mit KTR-Kosten-Herleitung (feste Werte)" xfId="937" xr:uid="{00000000-0005-0000-0000-0000B4030000}"/>
    <cellStyle name="_Row2_KER-2011-Überdeckung mit ALEA-mit KTR-Kosten" xfId="938" xr:uid="{00000000-0005-0000-0000-0000B5030000}"/>
    <cellStyle name="_Row2_MIS_DFS1" xfId="939" xr:uid="{00000000-0005-0000-0000-0000B6030000}"/>
    <cellStyle name="_Row2_MIS_DFS2" xfId="940" xr:uid="{00000000-0005-0000-0000-0000B7030000}"/>
    <cellStyle name="_Row2_Tabelle1" xfId="941" xr:uid="{00000000-0005-0000-0000-0000B8030000}"/>
    <cellStyle name="_Row2_TWR TXL_BER" xfId="942" xr:uid="{00000000-0005-0000-0000-0000B9030000}"/>
    <cellStyle name="_Row2_Überleitung ins EU-Berichtswesen" xfId="943" xr:uid="{00000000-0005-0000-0000-0000BA030000}"/>
    <cellStyle name="_Row3" xfId="944" xr:uid="{00000000-0005-0000-0000-0000BB030000}"/>
    <cellStyle name="_Row3_Aufteilung TWR-Standorte_2010" xfId="945" xr:uid="{00000000-0005-0000-0000-0000BC030000}"/>
    <cellStyle name="_Row3_Bruecke" xfId="947" xr:uid="{00000000-0005-0000-0000-0000BD030000}"/>
    <cellStyle name="_Row3_Brücke" xfId="946" xr:uid="{00000000-0005-0000-0000-0000BE030000}"/>
    <cellStyle name="_Row3_DB_Bereich" xfId="948" xr:uid="{00000000-0005-0000-0000-0000BF030000}"/>
    <cellStyle name="_Row3_Ek Preisfinanziert" xfId="949" xr:uid="{00000000-0005-0000-0000-0000C0030000}"/>
    <cellStyle name="_Row3_Ermittlung Überdeckung-vorl JA" xfId="950" xr:uid="{00000000-0005-0000-0000-0000C1030000}"/>
    <cellStyle name="_Row3_Gebührenbilanz - Aufbau" xfId="951" xr:uid="{00000000-0005-0000-0000-0000C2030000}"/>
    <cellStyle name="_Row3_KER" xfId="952" xr:uid="{00000000-0005-0000-0000-0000C3030000}"/>
    <cellStyle name="_Row3_KER-2007-Überdeckung mit ALEA-mit KTR-Kosten-Herleitung (feste Werte)" xfId="953" xr:uid="{00000000-0005-0000-0000-0000C4030000}"/>
    <cellStyle name="_Row3_KER-2011-Überdeckung mit ALEA-mit KTR-Kosten" xfId="954" xr:uid="{00000000-0005-0000-0000-0000C5030000}"/>
    <cellStyle name="_Row3_MIS_DFS1" xfId="955" xr:uid="{00000000-0005-0000-0000-0000C6030000}"/>
    <cellStyle name="_Row3_MIS_DFS2" xfId="956" xr:uid="{00000000-0005-0000-0000-0000C7030000}"/>
    <cellStyle name="_Row3_Tabelle1" xfId="957" xr:uid="{00000000-0005-0000-0000-0000C8030000}"/>
    <cellStyle name="_Row3_TWR TXL_BER" xfId="958" xr:uid="{00000000-0005-0000-0000-0000C9030000}"/>
    <cellStyle name="_Row3_Überleitung ins EU-Berichtswesen" xfId="959" xr:uid="{00000000-0005-0000-0000-0000CA030000}"/>
    <cellStyle name="_Row4" xfId="960" xr:uid="{00000000-0005-0000-0000-0000CB030000}"/>
    <cellStyle name="_Row4_TWR TXL_BER" xfId="961" xr:uid="{00000000-0005-0000-0000-0000CC030000}"/>
    <cellStyle name="_Row5" xfId="962" xr:uid="{00000000-0005-0000-0000-0000CD030000}"/>
    <cellStyle name="_Row5_Aufteilung TWR-Standorte_2010" xfId="963" xr:uid="{00000000-0005-0000-0000-0000CE030000}"/>
    <cellStyle name="_Row5_Bruecke" xfId="965" xr:uid="{00000000-0005-0000-0000-0000CF030000}"/>
    <cellStyle name="_Row5_Brücke" xfId="964" xr:uid="{00000000-0005-0000-0000-0000D0030000}"/>
    <cellStyle name="_Row5_DB_Bereich" xfId="966" xr:uid="{00000000-0005-0000-0000-0000D1030000}"/>
    <cellStyle name="_Row5_Ek Preisfinanziert" xfId="967" xr:uid="{00000000-0005-0000-0000-0000D2030000}"/>
    <cellStyle name="_Row5_Ermittlung Überdeckung-vorl JA" xfId="968" xr:uid="{00000000-0005-0000-0000-0000D3030000}"/>
    <cellStyle name="_Row5_Gebührenbilanz - Aufbau" xfId="969" xr:uid="{00000000-0005-0000-0000-0000D4030000}"/>
    <cellStyle name="_Row5_KER" xfId="970" xr:uid="{00000000-0005-0000-0000-0000D5030000}"/>
    <cellStyle name="_Row5_KER-2007-Überdeckung mit ALEA-mit KTR-Kosten-Herleitung (feste Werte)" xfId="971" xr:uid="{00000000-0005-0000-0000-0000D6030000}"/>
    <cellStyle name="_Row5_KER-2011-Überdeckung mit ALEA-mit KTR-Kosten" xfId="972" xr:uid="{00000000-0005-0000-0000-0000D7030000}"/>
    <cellStyle name="_Row5_MIS_DFS1" xfId="973" xr:uid="{00000000-0005-0000-0000-0000D8030000}"/>
    <cellStyle name="_Row5_MIS_DFS2" xfId="974" xr:uid="{00000000-0005-0000-0000-0000D9030000}"/>
    <cellStyle name="_Row5_Tabelle1" xfId="975" xr:uid="{00000000-0005-0000-0000-0000DA030000}"/>
    <cellStyle name="_Row5_TWR TXL_BER" xfId="976" xr:uid="{00000000-0005-0000-0000-0000DB030000}"/>
    <cellStyle name="_Row5_Überleitung ins EU-Berichtswesen" xfId="977" xr:uid="{00000000-0005-0000-0000-0000DC030000}"/>
    <cellStyle name="_Row6" xfId="978" xr:uid="{00000000-0005-0000-0000-0000DD030000}"/>
    <cellStyle name="_Row6_Aufteilung TWR-Standorte_2010" xfId="979" xr:uid="{00000000-0005-0000-0000-0000DE030000}"/>
    <cellStyle name="_Row6_Bruecke" xfId="981" xr:uid="{00000000-0005-0000-0000-0000DF030000}"/>
    <cellStyle name="_Row6_Brücke" xfId="980" xr:uid="{00000000-0005-0000-0000-0000E0030000}"/>
    <cellStyle name="_Row6_DB_Bereich" xfId="982" xr:uid="{00000000-0005-0000-0000-0000E1030000}"/>
    <cellStyle name="_Row6_Ek Preisfinanziert" xfId="983" xr:uid="{00000000-0005-0000-0000-0000E2030000}"/>
    <cellStyle name="_Row6_Ermittlung Überdeckung-vorl JA" xfId="984" xr:uid="{00000000-0005-0000-0000-0000E3030000}"/>
    <cellStyle name="_Row6_Gebührenbilanz - Aufbau" xfId="985" xr:uid="{00000000-0005-0000-0000-0000E4030000}"/>
    <cellStyle name="_Row6_KER" xfId="986" xr:uid="{00000000-0005-0000-0000-0000E5030000}"/>
    <cellStyle name="_Row6_KER-2007-Überdeckung mit ALEA-mit KTR-Kosten-Herleitung (feste Werte)" xfId="987" xr:uid="{00000000-0005-0000-0000-0000E6030000}"/>
    <cellStyle name="_Row6_KER-2011-Überdeckung mit ALEA-mit KTR-Kosten" xfId="988" xr:uid="{00000000-0005-0000-0000-0000E7030000}"/>
    <cellStyle name="_Row6_MIS_DFS1" xfId="989" xr:uid="{00000000-0005-0000-0000-0000E8030000}"/>
    <cellStyle name="_Row6_MIS_DFS2" xfId="990" xr:uid="{00000000-0005-0000-0000-0000E9030000}"/>
    <cellStyle name="_Row6_Tabelle1" xfId="991" xr:uid="{00000000-0005-0000-0000-0000EA030000}"/>
    <cellStyle name="_Row6_TWR TXL_BER" xfId="992" xr:uid="{00000000-0005-0000-0000-0000EB030000}"/>
    <cellStyle name="_Row6_Überleitung ins EU-Berichtswesen" xfId="993" xr:uid="{00000000-0005-0000-0000-0000EC030000}"/>
    <cellStyle name="_Row7" xfId="994" xr:uid="{00000000-0005-0000-0000-0000ED030000}"/>
    <cellStyle name="_Row7_Aufteilung TWR-Standorte_2010" xfId="995" xr:uid="{00000000-0005-0000-0000-0000EE030000}"/>
    <cellStyle name="_Row7_Bruecke" xfId="997" xr:uid="{00000000-0005-0000-0000-0000EF030000}"/>
    <cellStyle name="_Row7_Brücke" xfId="996" xr:uid="{00000000-0005-0000-0000-0000F0030000}"/>
    <cellStyle name="_Row7_DB_Bereich" xfId="998" xr:uid="{00000000-0005-0000-0000-0000F1030000}"/>
    <cellStyle name="_Row7_Ek Preisfinanziert" xfId="999" xr:uid="{00000000-0005-0000-0000-0000F2030000}"/>
    <cellStyle name="_Row7_Ermittlung Überdeckung-vorl JA" xfId="1000" xr:uid="{00000000-0005-0000-0000-0000F3030000}"/>
    <cellStyle name="_Row7_Gebührenbilanz - Aufbau" xfId="1001" xr:uid="{00000000-0005-0000-0000-0000F4030000}"/>
    <cellStyle name="_Row7_KER" xfId="1002" xr:uid="{00000000-0005-0000-0000-0000F5030000}"/>
    <cellStyle name="_Row7_KER-2007-Überdeckung mit ALEA-mit KTR-Kosten-Herleitung (feste Werte)" xfId="1003" xr:uid="{00000000-0005-0000-0000-0000F6030000}"/>
    <cellStyle name="_Row7_KER-2011-Überdeckung mit ALEA-mit KTR-Kosten" xfId="1004" xr:uid="{00000000-0005-0000-0000-0000F7030000}"/>
    <cellStyle name="_Row7_MIS_DFS1" xfId="1005" xr:uid="{00000000-0005-0000-0000-0000F8030000}"/>
    <cellStyle name="_Row7_MIS_DFS2" xfId="1006" xr:uid="{00000000-0005-0000-0000-0000F9030000}"/>
    <cellStyle name="_Row7_Tabelle1" xfId="1007" xr:uid="{00000000-0005-0000-0000-0000FA030000}"/>
    <cellStyle name="_Row7_TWR TXL_BER" xfId="1008" xr:uid="{00000000-0005-0000-0000-0000FB030000}"/>
    <cellStyle name="_Row7_Überleitung ins EU-Berichtswesen" xfId="1009" xr:uid="{00000000-0005-0000-0000-0000FC030000}"/>
    <cellStyle name="_Sanofi - Gestion Serveurs et Reseau v3 12 10 05" xfId="1010" xr:uid="{00000000-0005-0000-0000-0000FD030000}"/>
    <cellStyle name="_Sanofi - Gestion Serveurs et Reseau v3 12 10 05 2" xfId="1011" xr:uid="{00000000-0005-0000-0000-0000FE030000}"/>
    <cellStyle name="_Sanofi - Gestion Serveurs et Reseau v3 12 10 05 3" xfId="1012" xr:uid="{00000000-0005-0000-0000-0000FF030000}"/>
    <cellStyle name="_Schéma de gage des ouvertures LFR Printemps envoi cab (3)" xfId="1013" xr:uid="{00000000-0005-0000-0000-000000040000}"/>
    <cellStyle name="_SNTHESE - DEFINITIF 13 avril" xfId="1014" xr:uid="{00000000-0005-0000-0000-000001040000}"/>
    <cellStyle name="_SNTHESE - DEFINITIF 13 avril_PLF 2012 - MCC - Arbitrages" xfId="1015" xr:uid="{00000000-0005-0000-0000-000002040000}"/>
    <cellStyle name="_Sous Jacents FAM et ODEADOM" xfId="1016" xr:uid="{00000000-0005-0000-0000-000003040000}"/>
    <cellStyle name="_SQ01" xfId="1017" xr:uid="{00000000-0005-0000-0000-000004040000}"/>
    <cellStyle name="_SQ01 2" xfId="1018" xr:uid="{00000000-0005-0000-0000-000005040000}"/>
    <cellStyle name="_SQ01_01.P614_DTA JPE 2014_V2-bis" xfId="1019" xr:uid="{00000000-0005-0000-0000-000006040000}"/>
    <cellStyle name="_SQ01_01.P614_DTA JPE 2014_V2-bis 2" xfId="1020" xr:uid="{00000000-0005-0000-0000-000007040000}"/>
    <cellStyle name="_SQ01_2013 03 05 ANNEXES circulaire sécurisation" xfId="1021" xr:uid="{00000000-0005-0000-0000-000008040000}"/>
    <cellStyle name="_SQ01_2013 03 05 arbitrages PLF 2014" xfId="1022" xr:uid="{00000000-0005-0000-0000-000009040000}"/>
    <cellStyle name="_SQ01_annexe5_arbitrage_OPE" xfId="1023" xr:uid="{00000000-0005-0000-0000-00000A040000}"/>
    <cellStyle name="_SQ01_annexe5_circ_OPE (2)" xfId="1024" xr:uid="{00000000-0005-0000-0000-00000B040000}"/>
    <cellStyle name="_SQ01_Classeur3" xfId="1025" xr:uid="{00000000-0005-0000-0000-00000C040000}"/>
    <cellStyle name="_SQ01_Classeur4" xfId="1026" xr:uid="{00000000-0005-0000-0000-00000D040000}"/>
    <cellStyle name="_SQ01_Classeur5" xfId="1027" xr:uid="{00000000-0005-0000-0000-00000E040000}"/>
    <cellStyle name="_SQ01_Classeur6" xfId="1028" xr:uid="{00000000-0005-0000-0000-00000F040000}"/>
    <cellStyle name="_SQ01_Classeur7" xfId="1029" xr:uid="{00000000-0005-0000-0000-000010040000}"/>
    <cellStyle name="_SQ01_Dépenses par titre et par action JPE2014" xfId="1030" xr:uid="{00000000-0005-0000-0000-000011040000}"/>
    <cellStyle name="_SQ01_M-08_triennal_DSNA" xfId="1031" xr:uid="{00000000-0005-0000-0000-000012040000}"/>
    <cellStyle name="_SQ01_MEDDE - dossier arbitrage PLF 2013-2015 arbitrage v1" xfId="1032" xr:uid="{00000000-0005-0000-0000-000013040000}"/>
    <cellStyle name="_SQ01_OPE_CAS pension_05juil_18h" xfId="1033" xr:uid="{00000000-0005-0000-0000-000014040000}"/>
    <cellStyle name="_SQ01_PLF 2012 - MCC - Arbitrages" xfId="1034" xr:uid="{00000000-0005-0000-0000-000015040000}"/>
    <cellStyle name="_SQ01_Synthèse_CAS_Pensions_17juil_22h30" xfId="1035" xr:uid="{00000000-0005-0000-0000-000016040000}"/>
    <cellStyle name="_SQ01_Synthèse_CAS_Pensions_29juin_19h" xfId="1036" xr:uid="{00000000-0005-0000-0000-000017040000}"/>
    <cellStyle name="_SQ01_Synthèse_CAS_Pensions_30juil_11h" xfId="1037" xr:uid="{00000000-0005-0000-0000-000018040000}"/>
    <cellStyle name="_Squelette PMT 22-02" xfId="1038" xr:uid="{00000000-0005-0000-0000-000019040000}"/>
    <cellStyle name="_Squelette PMT 22-02 2" xfId="1039" xr:uid="{00000000-0005-0000-0000-00001A040000}"/>
    <cellStyle name="_Squelette PMT 22-02_01.P614_DTA JPE 2014_V2-bis" xfId="1040" xr:uid="{00000000-0005-0000-0000-00001B040000}"/>
    <cellStyle name="_Squelette PMT 22-02_01.P614_DTA JPE 2014_V2-bis 2" xfId="1041" xr:uid="{00000000-0005-0000-0000-00001C040000}"/>
    <cellStyle name="_Squelette PMT 22-02_2013 03 05 ANNEXES circulaire sécurisation" xfId="1042" xr:uid="{00000000-0005-0000-0000-00001D040000}"/>
    <cellStyle name="_Squelette PMT 22-02_2013 03 05 arbitrages PLF 2014" xfId="1043" xr:uid="{00000000-0005-0000-0000-00001E040000}"/>
    <cellStyle name="_Squelette PMT 22-02_annexe5_arbitrage_OPE" xfId="1044" xr:uid="{00000000-0005-0000-0000-00001F040000}"/>
    <cellStyle name="_Squelette PMT 22-02_annexe5_circ_OPE (2)" xfId="1045" xr:uid="{00000000-0005-0000-0000-000020040000}"/>
    <cellStyle name="_Squelette PMT 22-02_Dépenses par titre et par action JPE2014" xfId="1046" xr:uid="{00000000-0005-0000-0000-000021040000}"/>
    <cellStyle name="_Squelette PMT 22-02_M-08_triennal_DSNA" xfId="1047" xr:uid="{00000000-0005-0000-0000-000022040000}"/>
    <cellStyle name="_Squelette PMT 22-02_MEDDE - dossier arbitrage PLF 2013-2015 arbitrage v1" xfId="1048" xr:uid="{00000000-0005-0000-0000-000023040000}"/>
    <cellStyle name="_Squelette PMT 22-02_OPE_CAS pension_05juil_18h" xfId="1049" xr:uid="{00000000-0005-0000-0000-000024040000}"/>
    <cellStyle name="_Squelette PMT 22-02_Synthèse_CAS_Pensions_17juil_22h30" xfId="1050" xr:uid="{00000000-0005-0000-0000-000025040000}"/>
    <cellStyle name="_Squelette PMT 22-02_Synthèse_CAS_Pensions_29juin_19h" xfId="1051" xr:uid="{00000000-0005-0000-0000-000026040000}"/>
    <cellStyle name="_Squelette PMT 22-02_Synthèse_CAS_Pensions_30juil_11h" xfId="1052" xr:uid="{00000000-0005-0000-0000-000027040000}"/>
    <cellStyle name="_SUIVI REPARTITION 09-14" xfId="1053" xr:uid="{00000000-0005-0000-0000-000028040000}"/>
    <cellStyle name="_SYNTHESE - DEFINITIF 13 avril" xfId="1054" xr:uid="{00000000-0005-0000-0000-000029040000}"/>
    <cellStyle name="_SYNTHESE - DEFINITIF 13 avril_PLF 2012 - MCC - Arbitrages" xfId="1055" xr:uid="{00000000-0005-0000-0000-00002A040000}"/>
    <cellStyle name="_synthèse APAFAR conférences budgétisation V5" xfId="1056" xr:uid="{00000000-0005-0000-0000-00002B040000}"/>
    <cellStyle name="_Synthèse Travail et emploi v3" xfId="1057" xr:uid="{00000000-0005-0000-0000-00002C040000}"/>
    <cellStyle name="_Synthèse Travail et emploi v4" xfId="1058" xr:uid="{00000000-0005-0000-0000-00002D040000}"/>
    <cellStyle name="_Synthèse_PMT_Emplois_23mars2012_17h16" xfId="1059" xr:uid="{00000000-0005-0000-0000-00002E040000}"/>
    <cellStyle name="_Synthèses_missions (10) (2)" xfId="1060" xr:uid="{00000000-0005-0000-0000-00002F040000}"/>
    <cellStyle name="_Synthèses_missions (10) (2) 2" xfId="1061" xr:uid="{00000000-0005-0000-0000-000030040000}"/>
    <cellStyle name="_Synthèses_missions (10) (2)_01.P614_DTA JPE 2014_V2-bis" xfId="1062" xr:uid="{00000000-0005-0000-0000-000031040000}"/>
    <cellStyle name="_Synthèses_missions (10) (2)_01.P614_DTA JPE 2014_V2-bis 2" xfId="1063" xr:uid="{00000000-0005-0000-0000-000032040000}"/>
    <cellStyle name="_Synthèses_missions (10) (2)_2013 03 05 ANNEXES circulaire sécurisation" xfId="1064" xr:uid="{00000000-0005-0000-0000-000033040000}"/>
    <cellStyle name="_Synthèses_missions (10) (2)_2013 03 05 arbitrages PLF 2014" xfId="1065" xr:uid="{00000000-0005-0000-0000-000034040000}"/>
    <cellStyle name="_Synthèses_missions (10) (2)_annexe5_arbitrage_OPE" xfId="1066" xr:uid="{00000000-0005-0000-0000-000035040000}"/>
    <cellStyle name="_Synthèses_missions (10) (2)_annexe5_circ_OPE (2)" xfId="1067" xr:uid="{00000000-0005-0000-0000-000036040000}"/>
    <cellStyle name="_Synthèses_missions (10) (2)_Classeur3" xfId="1068" xr:uid="{00000000-0005-0000-0000-000037040000}"/>
    <cellStyle name="_Synthèses_missions (10) (2)_Classeur4" xfId="1069" xr:uid="{00000000-0005-0000-0000-000038040000}"/>
    <cellStyle name="_Synthèses_missions (10) (2)_Classeur5" xfId="1070" xr:uid="{00000000-0005-0000-0000-000039040000}"/>
    <cellStyle name="_Synthèses_missions (10) (2)_Classeur6" xfId="1071" xr:uid="{00000000-0005-0000-0000-00003A040000}"/>
    <cellStyle name="_Synthèses_missions (10) (2)_Classeur7" xfId="1072" xr:uid="{00000000-0005-0000-0000-00003B040000}"/>
    <cellStyle name="_Synthèses_missions (10) (2)_Dépenses par titre et par action JPE2014" xfId="1073" xr:uid="{00000000-0005-0000-0000-00003C040000}"/>
    <cellStyle name="_Synthèses_missions (10) (2)_M-08_triennal_DSNA" xfId="1074" xr:uid="{00000000-0005-0000-0000-00003D040000}"/>
    <cellStyle name="_Synthèses_missions (10) (2)_MEDDE - dossier arbitrage PLF 2013-2015 arbitrage v1" xfId="1075" xr:uid="{00000000-0005-0000-0000-00003E040000}"/>
    <cellStyle name="_Synthèses_missions (10) (2)_OPE_CAS pension_05juil_18h" xfId="1076" xr:uid="{00000000-0005-0000-0000-00003F040000}"/>
    <cellStyle name="_Synthèses_missions (10) (2)_PLF 2012 - MCC - Arbitrages" xfId="1077" xr:uid="{00000000-0005-0000-0000-000040040000}"/>
    <cellStyle name="_Synthèses_missions (10) (2)_Synthèse_CAS_Pensions_17juil_22h30" xfId="1078" xr:uid="{00000000-0005-0000-0000-000041040000}"/>
    <cellStyle name="_Synthèses_missions (10) (2)_Synthèse_CAS_Pensions_29juin_19h" xfId="1079" xr:uid="{00000000-0005-0000-0000-000042040000}"/>
    <cellStyle name="_Synthèses_missions (10) (2)_Synthèse_CAS_Pensions_30juil_11h" xfId="1080" xr:uid="{00000000-0005-0000-0000-000043040000}"/>
    <cellStyle name="_Synthèses_missions (8)" xfId="1081" xr:uid="{00000000-0005-0000-0000-000044040000}"/>
    <cellStyle name="_Synthèses_missions (8) 2" xfId="1082" xr:uid="{00000000-0005-0000-0000-000045040000}"/>
    <cellStyle name="_Synthèses_missions (8)_01.P614_DTA JPE 2014_V2-bis" xfId="1083" xr:uid="{00000000-0005-0000-0000-000046040000}"/>
    <cellStyle name="_Synthèses_missions (8)_01.P614_DTA JPE 2014_V2-bis 2" xfId="1084" xr:uid="{00000000-0005-0000-0000-000047040000}"/>
    <cellStyle name="_Synthèses_missions (8)_2013 03 05 ANNEXES circulaire sécurisation" xfId="1085" xr:uid="{00000000-0005-0000-0000-000048040000}"/>
    <cellStyle name="_Synthèses_missions (8)_2013 03 05 arbitrages PLF 2014" xfId="1086" xr:uid="{00000000-0005-0000-0000-000049040000}"/>
    <cellStyle name="_Synthèses_missions (8)_annexe5_arbitrage_OPE" xfId="1087" xr:uid="{00000000-0005-0000-0000-00004A040000}"/>
    <cellStyle name="_Synthèses_missions (8)_annexe5_circ_OPE (2)" xfId="1088" xr:uid="{00000000-0005-0000-0000-00004B040000}"/>
    <cellStyle name="_Synthèses_missions (8)_Classeur3" xfId="1089" xr:uid="{00000000-0005-0000-0000-00004C040000}"/>
    <cellStyle name="_Synthèses_missions (8)_Classeur4" xfId="1090" xr:uid="{00000000-0005-0000-0000-00004D040000}"/>
    <cellStyle name="_Synthèses_missions (8)_Classeur5" xfId="1091" xr:uid="{00000000-0005-0000-0000-00004E040000}"/>
    <cellStyle name="_Synthèses_missions (8)_Classeur6" xfId="1092" xr:uid="{00000000-0005-0000-0000-00004F040000}"/>
    <cellStyle name="_Synthèses_missions (8)_Classeur7" xfId="1093" xr:uid="{00000000-0005-0000-0000-000050040000}"/>
    <cellStyle name="_Synthèses_missions (8)_Dépenses par titre et par action JPE2014" xfId="1094" xr:uid="{00000000-0005-0000-0000-000051040000}"/>
    <cellStyle name="_Synthèses_missions (8)_M-08_triennal_DSNA" xfId="1095" xr:uid="{00000000-0005-0000-0000-000052040000}"/>
    <cellStyle name="_Synthèses_missions (8)_MEDDE - dossier arbitrage PLF 2013-2015 arbitrage v1" xfId="1096" xr:uid="{00000000-0005-0000-0000-000053040000}"/>
    <cellStyle name="_Synthèses_missions (8)_OPE_CAS pension_05juil_18h" xfId="1097" xr:uid="{00000000-0005-0000-0000-000054040000}"/>
    <cellStyle name="_Synthèses_missions (8)_PLF 2012 - MCC - Arbitrages" xfId="1098" xr:uid="{00000000-0005-0000-0000-000055040000}"/>
    <cellStyle name="_Synthèses_missions (8)_Synthèse_CAS_Pensions_17juil_22h30" xfId="1099" xr:uid="{00000000-0005-0000-0000-000056040000}"/>
    <cellStyle name="_Synthèses_missions (8)_Synthèse_CAS_Pensions_29juin_19h" xfId="1100" xr:uid="{00000000-0005-0000-0000-000057040000}"/>
    <cellStyle name="_Synthèses_missions (8)_Synthèse_CAS_Pensions_30juil_11h" xfId="1101" xr:uid="{00000000-0005-0000-0000-000058040000}"/>
    <cellStyle name="_tableau slide 3 (2)" xfId="1102" xr:uid="{00000000-0005-0000-0000-000059040000}"/>
    <cellStyle name="_tableau slide 3 (2) 2" xfId="1103" xr:uid="{00000000-0005-0000-0000-00005A040000}"/>
    <cellStyle name="_Tableaux répartition GFPRH 2011-2013 (v2 post-conf répart )" xfId="1104" xr:uid="{00000000-0005-0000-0000-00005B040000}"/>
    <cellStyle name="_Tableaux répartition GFPRH 2011-2013 (v2 post-conf répart )_PLF 2012 - MCC - Arbitrages" xfId="1105" xr:uid="{00000000-0005-0000-0000-00005C040000}"/>
    <cellStyle name="_tableaux synthèse 175 CP et sous jacentsV2" xfId="1106" xr:uid="{00000000-0005-0000-0000-00005D040000}"/>
    <cellStyle name="_Tableaux_IGN_Synthèse_PMT" xfId="1107" xr:uid="{00000000-0005-0000-0000-00005E040000}"/>
    <cellStyle name="_Taxation PLFR_final yc intérieur (2) (8)" xfId="1108" xr:uid="{00000000-0005-0000-0000-00005F040000}"/>
    <cellStyle name="_TC10" xfId="1109" xr:uid="{00000000-0005-0000-0000-000060040000}"/>
    <cellStyle name="_TC10_PLF 2012 - MCC - Arbitrages" xfId="1110" xr:uid="{00000000-0005-0000-0000-000061040000}"/>
    <cellStyle name="_TC10_Triennal 2011-2013 détaillé V11" xfId="1111" xr:uid="{00000000-0005-0000-0000-000062040000}"/>
    <cellStyle name="_TC10_Triennal 2011-2013 détaillé V11_PLF 2012 - MCC - Arbitrages" xfId="1112" xr:uid="{00000000-0005-0000-0000-000063040000}"/>
    <cellStyle name="_TC2" xfId="1113" xr:uid="{00000000-0005-0000-0000-000064040000}"/>
    <cellStyle name="_TC2_PLF 2012 - MCC - Arbitrages" xfId="1114" xr:uid="{00000000-0005-0000-0000-000065040000}"/>
    <cellStyle name="_TC2_Triennal 2011-2013 détaillé V11" xfId="1115" xr:uid="{00000000-0005-0000-0000-000066040000}"/>
    <cellStyle name="_TC2_Triennal 2011-2013 détaillé V11_PLF 2012 - MCC - Arbitrages" xfId="1116" xr:uid="{00000000-0005-0000-0000-000067040000}"/>
    <cellStyle name="_TC27" xfId="1117" xr:uid="{00000000-0005-0000-0000-000068040000}"/>
    <cellStyle name="_TC27_PLF 2012 - MCC - Arbitrages" xfId="1118" xr:uid="{00000000-0005-0000-0000-000069040000}"/>
    <cellStyle name="_TC27_Triennal 2011-2013 détaillé V11" xfId="1119" xr:uid="{00000000-0005-0000-0000-00006A040000}"/>
    <cellStyle name="_TC27_Triennal 2011-2013 détaillé V11_PLF 2012 - MCC - Arbitrages" xfId="1120" xr:uid="{00000000-0005-0000-0000-00006B040000}"/>
    <cellStyle name="_TC28" xfId="1121" xr:uid="{00000000-0005-0000-0000-00006C040000}"/>
    <cellStyle name="_TC28_PLF 2012 - MCC - Arbitrages" xfId="1122" xr:uid="{00000000-0005-0000-0000-00006D040000}"/>
    <cellStyle name="_TC28_Triennal 2011-2013 détaillé V11" xfId="1123" xr:uid="{00000000-0005-0000-0000-00006E040000}"/>
    <cellStyle name="_TC28_Triennal 2011-2013 détaillé V11_PLF 2012 - MCC - Arbitrages" xfId="1124" xr:uid="{00000000-0005-0000-0000-00006F040000}"/>
    <cellStyle name="_TC4" xfId="1125" xr:uid="{00000000-0005-0000-0000-000070040000}"/>
    <cellStyle name="_TC4_PLF 2012 - MCC - Arbitrages" xfId="1126" xr:uid="{00000000-0005-0000-0000-000071040000}"/>
    <cellStyle name="_TC4_Triennal 2011-2013 détaillé V11" xfId="1127" xr:uid="{00000000-0005-0000-0000-000072040000}"/>
    <cellStyle name="_TC4_Triennal 2011-2013 détaillé V11_PLF 2012 - MCC - Arbitrages" xfId="1128" xr:uid="{00000000-0005-0000-0000-000073040000}"/>
    <cellStyle name="_TC6" xfId="1129" xr:uid="{00000000-0005-0000-0000-000074040000}"/>
    <cellStyle name="_TC6_PLF 2012 - MCC - Arbitrages" xfId="1130" xr:uid="{00000000-0005-0000-0000-000075040000}"/>
    <cellStyle name="_TC6_Triennal 2011-2013 détaillé V11" xfId="1131" xr:uid="{00000000-0005-0000-0000-000076040000}"/>
    <cellStyle name="_TC6_Triennal 2011-2013 détaillé V11_PLF 2012 - MCC - Arbitrages" xfId="1132" xr:uid="{00000000-0005-0000-0000-000077040000}"/>
    <cellStyle name="_UB 2013-2016 752  29022012" xfId="1133" xr:uid="{00000000-0005-0000-0000-000078040000}"/>
    <cellStyle name="_Version DB 4BT_BG_EDAD_PMT2" xfId="1134" xr:uid="{00000000-0005-0000-0000-000079040000}"/>
    <cellStyle name="£'000" xfId="1135" xr:uid="{00000000-0005-0000-0000-00007A040000}"/>
    <cellStyle name="£k" xfId="1136" xr:uid="{00000000-0005-0000-0000-00007B040000}"/>
    <cellStyle name="£k 2" xfId="1137" xr:uid="{00000000-0005-0000-0000-00007C040000}"/>
    <cellStyle name="£k 3" xfId="1138" xr:uid="{00000000-0005-0000-0000-00007D040000}"/>
    <cellStyle name="+" xfId="1139" xr:uid="{00000000-0005-0000-0000-00007E040000}"/>
    <cellStyle name="+ 2" xfId="1140" xr:uid="{00000000-0005-0000-0000-00007F040000}"/>
    <cellStyle name="+ 2 2" xfId="1141" xr:uid="{00000000-0005-0000-0000-000080040000}"/>
    <cellStyle name="+ 2 2 2" xfId="14878" xr:uid="{F76C961D-2F3B-48BB-BE41-5D2354C67542}"/>
    <cellStyle name="+ 2 2 3" xfId="25413" xr:uid="{85846469-809E-4231-9739-BCBC19ECFEC9}"/>
    <cellStyle name="+ 2 3" xfId="14877" xr:uid="{66CCD39D-3B69-4BDF-B906-88AD54501307}"/>
    <cellStyle name="+ 2 4" xfId="25414" xr:uid="{DB480854-4F9D-421B-89FB-AC6AC01291E5}"/>
    <cellStyle name="+ 3" xfId="1142" xr:uid="{00000000-0005-0000-0000-000081040000}"/>
    <cellStyle name="+ 3 2" xfId="1143" xr:uid="{00000000-0005-0000-0000-000082040000}"/>
    <cellStyle name="+ 3 2 2" xfId="14880" xr:uid="{3F5EDDF8-9A02-4BFA-B754-6898053B72B2}"/>
    <cellStyle name="+ 3 2 3" xfId="25411" xr:uid="{8D09997D-39A0-4650-8856-9F5AD880CE08}"/>
    <cellStyle name="+ 3 3" xfId="14879" xr:uid="{46E2A602-64C8-47F6-9136-5770E79B55FB}"/>
    <cellStyle name="+ 3 4" xfId="25412" xr:uid="{95FA1983-F6C1-4AB5-9ED7-DF6E1441A2B4}"/>
    <cellStyle name="+ 4" xfId="1144" xr:uid="{00000000-0005-0000-0000-000083040000}"/>
    <cellStyle name="+ 4 2" xfId="1145" xr:uid="{00000000-0005-0000-0000-000084040000}"/>
    <cellStyle name="+ 4 2 2" xfId="14882" xr:uid="{E8FAC495-D7C8-4D67-AE15-D3D0B737883A}"/>
    <cellStyle name="+ 4 2 3" xfId="25409" xr:uid="{05C42810-E51B-4C89-AC5B-617CB730140A}"/>
    <cellStyle name="+ 4 3" xfId="14881" xr:uid="{F3D3C55E-236E-4AE2-B625-6D290A88D3ED}"/>
    <cellStyle name="+ 4 4" xfId="25410" xr:uid="{9B1DD50A-5465-4220-99C1-AB3BD63A3864}"/>
    <cellStyle name="+ 5" xfId="1146" xr:uid="{00000000-0005-0000-0000-000085040000}"/>
    <cellStyle name="+ 5 2" xfId="14883" xr:uid="{A0E95BE0-D035-4CA3-B15E-5874A17B6211}"/>
    <cellStyle name="+ 5 3" xfId="25408" xr:uid="{C936CBE3-7F95-48A2-89FF-99E69C3730D0}"/>
    <cellStyle name="+ 6" xfId="14876" xr:uid="{2A7492BB-70CF-4F19-BFD2-8C13FC63E88C}"/>
    <cellStyle name="+ 7" xfId="25415" xr:uid="{2A8CADA4-5AF4-4935-B65F-FA03E16435D5}"/>
    <cellStyle name="+_PLF 2012 - MCC - Arbitrages" xfId="1147" xr:uid="{00000000-0005-0000-0000-000086040000}"/>
    <cellStyle name="0,0_x000a__x000a_NA_x000a__x000a_" xfId="1148" xr:uid="{00000000-0005-0000-0000-000087040000}"/>
    <cellStyle name="0,0_x000d__x000a_NA_x000d__x000a_" xfId="1149" xr:uid="{00000000-0005-0000-0000-000088040000}"/>
    <cellStyle name="0_DP_in" xfId="1150" xr:uid="{00000000-0005-0000-0000-000089040000}"/>
    <cellStyle name="0_DP_out" xfId="1151" xr:uid="{00000000-0005-0000-0000-00008A040000}"/>
    <cellStyle name="1 antraštė" xfId="1152" xr:uid="{00000000-0005-0000-0000-00008B040000}"/>
    <cellStyle name="10^-3" xfId="1153" xr:uid="{00000000-0005-0000-0000-00008C040000}"/>
    <cellStyle name="1000s (0)" xfId="1154" xr:uid="{00000000-0005-0000-0000-00008D040000}"/>
    <cellStyle name="2 antraštė" xfId="1155" xr:uid="{00000000-0005-0000-0000-00008E040000}"/>
    <cellStyle name="2_DP_in" xfId="1156" xr:uid="{00000000-0005-0000-0000-00008F040000}"/>
    <cellStyle name="2_DP_out" xfId="1157" xr:uid="{00000000-0005-0000-0000-000090040000}"/>
    <cellStyle name="20 % - Aksentti1" xfId="1288" xr:uid="{00000000-0005-0000-0000-000091040000}"/>
    <cellStyle name="20 % - Aksentti1 2" xfId="1158" xr:uid="{00000000-0005-0000-0000-000092040000}"/>
    <cellStyle name="20 % - Aksentti1 2 2" xfId="1159" xr:uid="{00000000-0005-0000-0000-000093040000}"/>
    <cellStyle name="20 % - Aksentti1 3" xfId="1160" xr:uid="{00000000-0005-0000-0000-000094040000}"/>
    <cellStyle name="20 % - Aksentti1_Additional information tables" xfId="1161" xr:uid="{00000000-0005-0000-0000-000095040000}"/>
    <cellStyle name="20 % - Aksentti2" xfId="1291" xr:uid="{00000000-0005-0000-0000-000096040000}"/>
    <cellStyle name="20 % - Aksentti2 2" xfId="1162" xr:uid="{00000000-0005-0000-0000-000097040000}"/>
    <cellStyle name="20 % - Aksentti2 2 2" xfId="1163" xr:uid="{00000000-0005-0000-0000-000098040000}"/>
    <cellStyle name="20 % - Aksentti2 3" xfId="1164" xr:uid="{00000000-0005-0000-0000-000099040000}"/>
    <cellStyle name="20 % - Aksentti2_Additional information tables" xfId="1165" xr:uid="{00000000-0005-0000-0000-00009A040000}"/>
    <cellStyle name="20 % - Aksentti3" xfId="1294" xr:uid="{00000000-0005-0000-0000-00009B040000}"/>
    <cellStyle name="20 % - Aksentti3 2" xfId="1166" xr:uid="{00000000-0005-0000-0000-00009C040000}"/>
    <cellStyle name="20 % - Aksentti3 2 2" xfId="1167" xr:uid="{00000000-0005-0000-0000-00009D040000}"/>
    <cellStyle name="20 % - Aksentti3 3" xfId="1168" xr:uid="{00000000-0005-0000-0000-00009E040000}"/>
    <cellStyle name="20 % - Aksentti3_Additional information tables" xfId="1169" xr:uid="{00000000-0005-0000-0000-00009F040000}"/>
    <cellStyle name="20 % - Aksentti4" xfId="1297" xr:uid="{00000000-0005-0000-0000-0000A0040000}"/>
    <cellStyle name="20 % - Aksentti4 2" xfId="1170" xr:uid="{00000000-0005-0000-0000-0000A1040000}"/>
    <cellStyle name="20 % - Aksentti4 2 2" xfId="1171" xr:uid="{00000000-0005-0000-0000-0000A2040000}"/>
    <cellStyle name="20 % - Aksentti4 3" xfId="1172" xr:uid="{00000000-0005-0000-0000-0000A3040000}"/>
    <cellStyle name="20 % - Aksentti4_Additional information tables" xfId="1173" xr:uid="{00000000-0005-0000-0000-0000A4040000}"/>
    <cellStyle name="20 % - Aksentti5" xfId="1300" xr:uid="{00000000-0005-0000-0000-0000A5040000}"/>
    <cellStyle name="20 % - Aksentti5 2" xfId="1174" xr:uid="{00000000-0005-0000-0000-0000A6040000}"/>
    <cellStyle name="20 % - Aksentti5 2 2" xfId="1175" xr:uid="{00000000-0005-0000-0000-0000A7040000}"/>
    <cellStyle name="20 % - Aksentti5 3" xfId="1176" xr:uid="{00000000-0005-0000-0000-0000A8040000}"/>
    <cellStyle name="20 % - Aksentti5_Additional information tables" xfId="1177" xr:uid="{00000000-0005-0000-0000-0000A9040000}"/>
    <cellStyle name="20 % - Aksentti6" xfId="1303" xr:uid="{00000000-0005-0000-0000-0000AA040000}"/>
    <cellStyle name="20 % - Aksentti6 2" xfId="1178" xr:uid="{00000000-0005-0000-0000-0000AB040000}"/>
    <cellStyle name="20 % - Aksentti6 2 2" xfId="1179" xr:uid="{00000000-0005-0000-0000-0000AC040000}"/>
    <cellStyle name="20 % - Aksentti6 3" xfId="1180" xr:uid="{00000000-0005-0000-0000-0000AD040000}"/>
    <cellStyle name="20 % - Aksentti6_Additional information tables" xfId="1181" xr:uid="{00000000-0005-0000-0000-0000AE040000}"/>
    <cellStyle name="20 % - Akzent1" xfId="1182" xr:uid="{00000000-0005-0000-0000-0000AF040000}"/>
    <cellStyle name="20 % - Akzent2" xfId="1183" xr:uid="{00000000-0005-0000-0000-0000B0040000}"/>
    <cellStyle name="20 % - Akzent3" xfId="1184" xr:uid="{00000000-0005-0000-0000-0000B1040000}"/>
    <cellStyle name="20 % - Akzent4" xfId="1185" xr:uid="{00000000-0005-0000-0000-0000B2040000}"/>
    <cellStyle name="20 % - Akzent5" xfId="1186" xr:uid="{00000000-0005-0000-0000-0000B3040000}"/>
    <cellStyle name="20 % - Akzent6" xfId="1187" xr:uid="{00000000-0005-0000-0000-0000B4040000}"/>
    <cellStyle name="20 % - Markeringsfarve1" xfId="1188" xr:uid="{00000000-0005-0000-0000-0000B5040000}"/>
    <cellStyle name="20 % - Markeringsfarve1 2" xfId="1189" xr:uid="{00000000-0005-0000-0000-0000B6040000}"/>
    <cellStyle name="20 % - Markeringsfarve2" xfId="1190" xr:uid="{00000000-0005-0000-0000-0000B7040000}"/>
    <cellStyle name="20 % - Markeringsfarve2 2" xfId="1191" xr:uid="{00000000-0005-0000-0000-0000B8040000}"/>
    <cellStyle name="20 % - Markeringsfarve3" xfId="1192" xr:uid="{00000000-0005-0000-0000-0000B9040000}"/>
    <cellStyle name="20 % - Markeringsfarve3 2" xfId="1193" xr:uid="{00000000-0005-0000-0000-0000BA040000}"/>
    <cellStyle name="20 % - Markeringsfarve4" xfId="1194" xr:uid="{00000000-0005-0000-0000-0000BB040000}"/>
    <cellStyle name="20 % - Markeringsfarve4 2" xfId="1195" xr:uid="{00000000-0005-0000-0000-0000BC040000}"/>
    <cellStyle name="20 % - Markeringsfarve5" xfId="1196" xr:uid="{00000000-0005-0000-0000-0000BD040000}"/>
    <cellStyle name="20 % - Markeringsfarve5 2" xfId="1197" xr:uid="{00000000-0005-0000-0000-0000BE040000}"/>
    <cellStyle name="20 % - Markeringsfarve6" xfId="1198" xr:uid="{00000000-0005-0000-0000-0000BF040000}"/>
    <cellStyle name="20 % - Markeringsfarve6 2" xfId="1199" xr:uid="{00000000-0005-0000-0000-0000C0040000}"/>
    <cellStyle name="20 % – Zvýraznění1" xfId="1200" xr:uid="{00000000-0005-0000-0000-0000C1040000}"/>
    <cellStyle name="20 % – Zvýraznění2" xfId="1201" xr:uid="{00000000-0005-0000-0000-0000C2040000}"/>
    <cellStyle name="20 % – Zvýraznění3" xfId="1202" xr:uid="{00000000-0005-0000-0000-0000C3040000}"/>
    <cellStyle name="20 % – Zvýraznění4" xfId="1203" xr:uid="{00000000-0005-0000-0000-0000C4040000}"/>
    <cellStyle name="20 % – Zvýraznění5" xfId="1204" xr:uid="{00000000-0005-0000-0000-0000C5040000}"/>
    <cellStyle name="20 % – Zvýraznění6" xfId="1205" xr:uid="{00000000-0005-0000-0000-0000C6040000}"/>
    <cellStyle name="20 % - Accent1 2" xfId="1206" xr:uid="{00000000-0005-0000-0000-0000C7040000}"/>
    <cellStyle name="20 % - Accent1 2 2" xfId="1207" xr:uid="{00000000-0005-0000-0000-0000C8040000}"/>
    <cellStyle name="20 % - Accent1 2 2 2" xfId="1208" xr:uid="{00000000-0005-0000-0000-0000C9040000}"/>
    <cellStyle name="20 % - Accent1 2 3" xfId="1209" xr:uid="{00000000-0005-0000-0000-0000CA040000}"/>
    <cellStyle name="20 % - Accent1 2_Copie de 130905 DSNA 2011 Dossier de révision initial KG _ Autre Prod vendue" xfId="1210" xr:uid="{00000000-0005-0000-0000-0000CB040000}"/>
    <cellStyle name="20 % - Accent1 3" xfId="1211" xr:uid="{00000000-0005-0000-0000-0000CC040000}"/>
    <cellStyle name="20 % - Accent1 3 2" xfId="1212" xr:uid="{00000000-0005-0000-0000-0000CD040000}"/>
    <cellStyle name="20 % - Accent1 3 3" xfId="1213" xr:uid="{00000000-0005-0000-0000-0000CE040000}"/>
    <cellStyle name="20 % - Accent1 4" xfId="1214" xr:uid="{00000000-0005-0000-0000-0000CF040000}"/>
    <cellStyle name="20 % - Accent1 4 2" xfId="1215" xr:uid="{00000000-0005-0000-0000-0000D0040000}"/>
    <cellStyle name="20 % - Accent1 5" xfId="1216" xr:uid="{00000000-0005-0000-0000-0000D1040000}"/>
    <cellStyle name="20 % - Accent1 5 2" xfId="1217" xr:uid="{00000000-0005-0000-0000-0000D2040000}"/>
    <cellStyle name="20 % - Accent1 6" xfId="1218" xr:uid="{00000000-0005-0000-0000-0000D3040000}"/>
    <cellStyle name="20 % - Accent2 2" xfId="1219" xr:uid="{00000000-0005-0000-0000-0000D4040000}"/>
    <cellStyle name="20 % - Accent2 2 2" xfId="1220" xr:uid="{00000000-0005-0000-0000-0000D5040000}"/>
    <cellStyle name="20 % - Accent2 2 2 2" xfId="1221" xr:uid="{00000000-0005-0000-0000-0000D6040000}"/>
    <cellStyle name="20 % - Accent2 2 3" xfId="1222" xr:uid="{00000000-0005-0000-0000-0000D7040000}"/>
    <cellStyle name="20 % - Accent2 2_Copie de 130905 DSNA 2011 Dossier de révision initial KG _ Autre Prod vendue" xfId="1223" xr:uid="{00000000-0005-0000-0000-0000D8040000}"/>
    <cellStyle name="20 % - Accent2 3" xfId="1224" xr:uid="{00000000-0005-0000-0000-0000D9040000}"/>
    <cellStyle name="20 % - Accent2 3 2" xfId="1225" xr:uid="{00000000-0005-0000-0000-0000DA040000}"/>
    <cellStyle name="20 % - Accent2 3 3" xfId="1226" xr:uid="{00000000-0005-0000-0000-0000DB040000}"/>
    <cellStyle name="20 % - Accent2 4" xfId="1227" xr:uid="{00000000-0005-0000-0000-0000DC040000}"/>
    <cellStyle name="20 % - Accent2 4 2" xfId="1228" xr:uid="{00000000-0005-0000-0000-0000DD040000}"/>
    <cellStyle name="20 % - Accent2 5" xfId="1229" xr:uid="{00000000-0005-0000-0000-0000DE040000}"/>
    <cellStyle name="20 % - Accent2 5 2" xfId="1230" xr:uid="{00000000-0005-0000-0000-0000DF040000}"/>
    <cellStyle name="20 % - Accent2 6" xfId="1231" xr:uid="{00000000-0005-0000-0000-0000E0040000}"/>
    <cellStyle name="20 % - Accent3 2" xfId="1232" xr:uid="{00000000-0005-0000-0000-0000E1040000}"/>
    <cellStyle name="20 % - Accent3 2 2" xfId="1233" xr:uid="{00000000-0005-0000-0000-0000E2040000}"/>
    <cellStyle name="20 % - Accent3 2 2 2" xfId="1234" xr:uid="{00000000-0005-0000-0000-0000E3040000}"/>
    <cellStyle name="20 % - Accent3 2 3" xfId="1235" xr:uid="{00000000-0005-0000-0000-0000E4040000}"/>
    <cellStyle name="20 % - Accent3 2_Copie de 130905 DSNA 2011 Dossier de révision initial KG _ Autre Prod vendue" xfId="1236" xr:uid="{00000000-0005-0000-0000-0000E5040000}"/>
    <cellStyle name="20 % - Accent3 3" xfId="1237" xr:uid="{00000000-0005-0000-0000-0000E6040000}"/>
    <cellStyle name="20 % - Accent3 3 2" xfId="1238" xr:uid="{00000000-0005-0000-0000-0000E7040000}"/>
    <cellStyle name="20 % - Accent3 3 3" xfId="1239" xr:uid="{00000000-0005-0000-0000-0000E8040000}"/>
    <cellStyle name="20 % - Accent3 4" xfId="1240" xr:uid="{00000000-0005-0000-0000-0000E9040000}"/>
    <cellStyle name="20 % - Accent3 4 2" xfId="1241" xr:uid="{00000000-0005-0000-0000-0000EA040000}"/>
    <cellStyle name="20 % - Accent3 5" xfId="1242" xr:uid="{00000000-0005-0000-0000-0000EB040000}"/>
    <cellStyle name="20 % - Accent3 5 2" xfId="1243" xr:uid="{00000000-0005-0000-0000-0000EC040000}"/>
    <cellStyle name="20 % - Accent3 6" xfId="1244" xr:uid="{00000000-0005-0000-0000-0000ED040000}"/>
    <cellStyle name="20 % - Accent4 2" xfId="1245" xr:uid="{00000000-0005-0000-0000-0000EE040000}"/>
    <cellStyle name="20 % - Accent4 2 2" xfId="1246" xr:uid="{00000000-0005-0000-0000-0000EF040000}"/>
    <cellStyle name="20 % - Accent4 2 2 2" xfId="1247" xr:uid="{00000000-0005-0000-0000-0000F0040000}"/>
    <cellStyle name="20 % - Accent4 2 3" xfId="1248" xr:uid="{00000000-0005-0000-0000-0000F1040000}"/>
    <cellStyle name="20 % - Accent4 2_Copie de 130905 DSNA 2011 Dossier de révision initial KG _ Autre Prod vendue" xfId="1249" xr:uid="{00000000-0005-0000-0000-0000F2040000}"/>
    <cellStyle name="20 % - Accent4 3" xfId="1250" xr:uid="{00000000-0005-0000-0000-0000F3040000}"/>
    <cellStyle name="20 % - Accent4 3 2" xfId="1251" xr:uid="{00000000-0005-0000-0000-0000F4040000}"/>
    <cellStyle name="20 % - Accent4 3 3" xfId="1252" xr:uid="{00000000-0005-0000-0000-0000F5040000}"/>
    <cellStyle name="20 % - Accent4 4" xfId="1253" xr:uid="{00000000-0005-0000-0000-0000F6040000}"/>
    <cellStyle name="20 % - Accent4 4 2" xfId="1254" xr:uid="{00000000-0005-0000-0000-0000F7040000}"/>
    <cellStyle name="20 % - Accent4 5" xfId="1255" xr:uid="{00000000-0005-0000-0000-0000F8040000}"/>
    <cellStyle name="20 % - Accent4 5 2" xfId="1256" xr:uid="{00000000-0005-0000-0000-0000F9040000}"/>
    <cellStyle name="20 % - Accent4 6" xfId="1257" xr:uid="{00000000-0005-0000-0000-0000FA040000}"/>
    <cellStyle name="20 % - Accent5 2" xfId="1258" xr:uid="{00000000-0005-0000-0000-0000FB040000}"/>
    <cellStyle name="20 % - Accent5 2 2" xfId="1259" xr:uid="{00000000-0005-0000-0000-0000FC040000}"/>
    <cellStyle name="20 % - Accent5 2 2 2" xfId="1260" xr:uid="{00000000-0005-0000-0000-0000FD040000}"/>
    <cellStyle name="20 % - Accent5 2 3" xfId="1261" xr:uid="{00000000-0005-0000-0000-0000FE040000}"/>
    <cellStyle name="20 % - Accent5 2_Copie de 130905 DSNA 2011 Dossier de révision initial KG _ Autre Prod vendue" xfId="1262" xr:uid="{00000000-0005-0000-0000-0000FF040000}"/>
    <cellStyle name="20 % - Accent5 3" xfId="1263" xr:uid="{00000000-0005-0000-0000-000000050000}"/>
    <cellStyle name="20 % - Accent5 3 2" xfId="1264" xr:uid="{00000000-0005-0000-0000-000001050000}"/>
    <cellStyle name="20 % - Accent5 3 3" xfId="1265" xr:uid="{00000000-0005-0000-0000-000002050000}"/>
    <cellStyle name="20 % - Accent5 4" xfId="1266" xr:uid="{00000000-0005-0000-0000-000003050000}"/>
    <cellStyle name="20 % - Accent5 5" xfId="1267" xr:uid="{00000000-0005-0000-0000-000004050000}"/>
    <cellStyle name="20 % - Accent5 5 2" xfId="1268" xr:uid="{00000000-0005-0000-0000-000005050000}"/>
    <cellStyle name="20 % - Accent5 6" xfId="1269" xr:uid="{00000000-0005-0000-0000-000006050000}"/>
    <cellStyle name="20 % - Accent6 2" xfId="1270" xr:uid="{00000000-0005-0000-0000-000007050000}"/>
    <cellStyle name="20 % - Accent6 2 2" xfId="1271" xr:uid="{00000000-0005-0000-0000-000008050000}"/>
    <cellStyle name="20 % - Accent6 2 2 2" xfId="1272" xr:uid="{00000000-0005-0000-0000-000009050000}"/>
    <cellStyle name="20 % - Accent6 2 3" xfId="1273" xr:uid="{00000000-0005-0000-0000-00000A050000}"/>
    <cellStyle name="20 % - Accent6 2_Copie de 130905 DSNA 2011 Dossier de révision initial KG _ Autre Prod vendue" xfId="1274" xr:uid="{00000000-0005-0000-0000-00000B050000}"/>
    <cellStyle name="20 % - Accent6 3" xfId="1275" xr:uid="{00000000-0005-0000-0000-00000C050000}"/>
    <cellStyle name="20 % - Accent6 3 2" xfId="1276" xr:uid="{00000000-0005-0000-0000-00000D050000}"/>
    <cellStyle name="20 % - Accent6 3 3" xfId="1277" xr:uid="{00000000-0005-0000-0000-00000E050000}"/>
    <cellStyle name="20 % - Accent6 4" xfId="1278" xr:uid="{00000000-0005-0000-0000-00000F050000}"/>
    <cellStyle name="20 % - Accent6 5" xfId="1279" xr:uid="{00000000-0005-0000-0000-000010050000}"/>
    <cellStyle name="20 % - Accent6 5 2" xfId="1280" xr:uid="{00000000-0005-0000-0000-000011050000}"/>
    <cellStyle name="20 % - Accent6 6" xfId="1281" xr:uid="{00000000-0005-0000-0000-000012050000}"/>
    <cellStyle name="20% - 1. jelölőszín 2" xfId="1282" xr:uid="{00000000-0005-0000-0000-000013050000}"/>
    <cellStyle name="20% - 2. jelölőszín 2" xfId="1283" xr:uid="{00000000-0005-0000-0000-000014050000}"/>
    <cellStyle name="20% - 3. jelölőszín 2" xfId="1284" xr:uid="{00000000-0005-0000-0000-000015050000}"/>
    <cellStyle name="20% - 4. jelölőszín 2" xfId="1285" xr:uid="{00000000-0005-0000-0000-000016050000}"/>
    <cellStyle name="20% - 5. jelölőszín 2" xfId="1286" xr:uid="{00000000-0005-0000-0000-000017050000}"/>
    <cellStyle name="20% - 6. jelölőszín 2" xfId="1287" xr:uid="{00000000-0005-0000-0000-000018050000}"/>
    <cellStyle name="20% - Accent1 2" xfId="1289" xr:uid="{00000000-0005-0000-0000-000019050000}"/>
    <cellStyle name="20% - Accent1 2 2" xfId="1290" xr:uid="{00000000-0005-0000-0000-00001A050000}"/>
    <cellStyle name="20% - Accent2 2" xfId="1292" xr:uid="{00000000-0005-0000-0000-00001B050000}"/>
    <cellStyle name="20% - Accent2 2 2" xfId="1293" xr:uid="{00000000-0005-0000-0000-00001C050000}"/>
    <cellStyle name="20% - Accent3 2" xfId="1295" xr:uid="{00000000-0005-0000-0000-00001D050000}"/>
    <cellStyle name="20% - Accent3 2 2" xfId="1296" xr:uid="{00000000-0005-0000-0000-00001E050000}"/>
    <cellStyle name="20% - Accent4 2" xfId="1298" xr:uid="{00000000-0005-0000-0000-00001F050000}"/>
    <cellStyle name="20% - Accent4 2 2" xfId="1299" xr:uid="{00000000-0005-0000-0000-000020050000}"/>
    <cellStyle name="20% - Accent5 2" xfId="1301" xr:uid="{00000000-0005-0000-0000-000021050000}"/>
    <cellStyle name="20% - Accent5 2 2" xfId="1302" xr:uid="{00000000-0005-0000-0000-000022050000}"/>
    <cellStyle name="20% - Accent6 2" xfId="1304" xr:uid="{00000000-0005-0000-0000-000023050000}"/>
    <cellStyle name="20% - Accent6 2 2" xfId="1305" xr:uid="{00000000-0005-0000-0000-000024050000}"/>
    <cellStyle name="20% - akcent 1" xfId="1306" xr:uid="{00000000-0005-0000-0000-000025050000}"/>
    <cellStyle name="20% - akcent 1 2" xfId="1307" xr:uid="{00000000-0005-0000-0000-000026050000}"/>
    <cellStyle name="20% - akcent 2" xfId="1308" xr:uid="{00000000-0005-0000-0000-000027050000}"/>
    <cellStyle name="20% - akcent 2 2" xfId="1309" xr:uid="{00000000-0005-0000-0000-000028050000}"/>
    <cellStyle name="20% - akcent 3" xfId="1310" xr:uid="{00000000-0005-0000-0000-000029050000}"/>
    <cellStyle name="20% - akcent 3 2" xfId="1311" xr:uid="{00000000-0005-0000-0000-00002A050000}"/>
    <cellStyle name="20% - akcent 4" xfId="1312" xr:uid="{00000000-0005-0000-0000-00002B050000}"/>
    <cellStyle name="20% - akcent 4 2" xfId="1313" xr:uid="{00000000-0005-0000-0000-00002C050000}"/>
    <cellStyle name="20% - akcent 5" xfId="1314" xr:uid="{00000000-0005-0000-0000-00002D050000}"/>
    <cellStyle name="20% - akcent 5 2" xfId="1315" xr:uid="{00000000-0005-0000-0000-00002E050000}"/>
    <cellStyle name="20% - akcent 6" xfId="1316" xr:uid="{00000000-0005-0000-0000-00002F050000}"/>
    <cellStyle name="20% - akcent 6 2" xfId="1317" xr:uid="{00000000-0005-0000-0000-000030050000}"/>
    <cellStyle name="20% - Akzent1" xfId="1318" xr:uid="{00000000-0005-0000-0000-000031050000}"/>
    <cellStyle name="20% - Akzent1 2" xfId="1319" xr:uid="{00000000-0005-0000-0000-000032050000}"/>
    <cellStyle name="20% - Akzent1 3" xfId="1320" xr:uid="{00000000-0005-0000-0000-000033050000}"/>
    <cellStyle name="20% - Akzent2" xfId="1321" xr:uid="{00000000-0005-0000-0000-000034050000}"/>
    <cellStyle name="20% - Akzent2 2" xfId="1322" xr:uid="{00000000-0005-0000-0000-000035050000}"/>
    <cellStyle name="20% - Akzent2 3" xfId="1323" xr:uid="{00000000-0005-0000-0000-000036050000}"/>
    <cellStyle name="20% - Akzent3" xfId="1324" xr:uid="{00000000-0005-0000-0000-000037050000}"/>
    <cellStyle name="20% - Akzent3 2" xfId="1325" xr:uid="{00000000-0005-0000-0000-000038050000}"/>
    <cellStyle name="20% - Akzent3 3" xfId="1326" xr:uid="{00000000-0005-0000-0000-000039050000}"/>
    <cellStyle name="20% - Akzent4" xfId="1327" xr:uid="{00000000-0005-0000-0000-00003A050000}"/>
    <cellStyle name="20% - Akzent4 2" xfId="1328" xr:uid="{00000000-0005-0000-0000-00003B050000}"/>
    <cellStyle name="20% - Akzent4 3" xfId="1329" xr:uid="{00000000-0005-0000-0000-00003C050000}"/>
    <cellStyle name="20% - Akzent5" xfId="1330" xr:uid="{00000000-0005-0000-0000-00003D050000}"/>
    <cellStyle name="20% - Akzent5 2" xfId="1331" xr:uid="{00000000-0005-0000-0000-00003E050000}"/>
    <cellStyle name="20% - Akzent5 3" xfId="1332" xr:uid="{00000000-0005-0000-0000-00003F050000}"/>
    <cellStyle name="20% - Akzent6" xfId="1333" xr:uid="{00000000-0005-0000-0000-000040050000}"/>
    <cellStyle name="20% - Akzent6 2" xfId="1334" xr:uid="{00000000-0005-0000-0000-000041050000}"/>
    <cellStyle name="20% - Akzent6 3" xfId="1335" xr:uid="{00000000-0005-0000-0000-000042050000}"/>
    <cellStyle name="20% - Colore 1 2" xfId="1336" xr:uid="{00000000-0005-0000-0000-000043050000}"/>
    <cellStyle name="20% - Colore 1 3" xfId="1337" xr:uid="{00000000-0005-0000-0000-000044050000}"/>
    <cellStyle name="20% - Colore 2 2" xfId="1338" xr:uid="{00000000-0005-0000-0000-000045050000}"/>
    <cellStyle name="20% - Colore 2 3" xfId="1339" xr:uid="{00000000-0005-0000-0000-000046050000}"/>
    <cellStyle name="20% - Colore 3 2" xfId="1340" xr:uid="{00000000-0005-0000-0000-000047050000}"/>
    <cellStyle name="20% - Colore 3 3" xfId="1341" xr:uid="{00000000-0005-0000-0000-000048050000}"/>
    <cellStyle name="20% - Colore 4 2" xfId="1342" xr:uid="{00000000-0005-0000-0000-000049050000}"/>
    <cellStyle name="20% - Colore 4 3" xfId="1343" xr:uid="{00000000-0005-0000-0000-00004A050000}"/>
    <cellStyle name="20% - Colore 5 2" xfId="1344" xr:uid="{00000000-0005-0000-0000-00004B050000}"/>
    <cellStyle name="20% - Colore 5 3" xfId="1345" xr:uid="{00000000-0005-0000-0000-00004C050000}"/>
    <cellStyle name="20% - Colore 6 2" xfId="1346" xr:uid="{00000000-0005-0000-0000-00004D050000}"/>
    <cellStyle name="20% - Colore 6 3" xfId="1347" xr:uid="{00000000-0005-0000-0000-00004E050000}"/>
    <cellStyle name="20% - Dekorfärg1" xfId="1348" xr:uid="{00000000-0005-0000-0000-00004F050000}"/>
    <cellStyle name="20% - Dekorfärg1 2" xfId="1349" xr:uid="{00000000-0005-0000-0000-000050050000}"/>
    <cellStyle name="20% - Dekorfärg2" xfId="1350" xr:uid="{00000000-0005-0000-0000-000051050000}"/>
    <cellStyle name="20% - Dekorfärg2 2" xfId="1351" xr:uid="{00000000-0005-0000-0000-000052050000}"/>
    <cellStyle name="20% - Dekorfärg3" xfId="1352" xr:uid="{00000000-0005-0000-0000-000053050000}"/>
    <cellStyle name="20% - Dekorfärg3 2" xfId="1353" xr:uid="{00000000-0005-0000-0000-000054050000}"/>
    <cellStyle name="20% - Dekorfärg4" xfId="1354" xr:uid="{00000000-0005-0000-0000-000055050000}"/>
    <cellStyle name="20% - Dekorfärg4 2" xfId="1355" xr:uid="{00000000-0005-0000-0000-000056050000}"/>
    <cellStyle name="20% - Dekorfärg5" xfId="1356" xr:uid="{00000000-0005-0000-0000-000057050000}"/>
    <cellStyle name="20% - Dekorfärg5 2" xfId="1357" xr:uid="{00000000-0005-0000-0000-000058050000}"/>
    <cellStyle name="20% - Dekorfärg6" xfId="1358" xr:uid="{00000000-0005-0000-0000-000059050000}"/>
    <cellStyle name="20% - Dekorfärg6 2" xfId="1359" xr:uid="{00000000-0005-0000-0000-00005A050000}"/>
    <cellStyle name="20% - Énfasis1" xfId="1360" xr:uid="{00000000-0005-0000-0000-00005B050000}"/>
    <cellStyle name="20% - Énfasis1 2" xfId="1361" xr:uid="{00000000-0005-0000-0000-00005C050000}"/>
    <cellStyle name="20% - Énfasis2" xfId="1362" xr:uid="{00000000-0005-0000-0000-00005D050000}"/>
    <cellStyle name="20% - Énfasis2 2" xfId="1363" xr:uid="{00000000-0005-0000-0000-00005E050000}"/>
    <cellStyle name="20% - Énfasis3" xfId="1364" xr:uid="{00000000-0005-0000-0000-00005F050000}"/>
    <cellStyle name="20% - Énfasis3 2" xfId="1365" xr:uid="{00000000-0005-0000-0000-000060050000}"/>
    <cellStyle name="20% - Énfasis4" xfId="1366" xr:uid="{00000000-0005-0000-0000-000061050000}"/>
    <cellStyle name="20% - Énfasis4 2" xfId="1367" xr:uid="{00000000-0005-0000-0000-000062050000}"/>
    <cellStyle name="20% - Énfasis5" xfId="1368" xr:uid="{00000000-0005-0000-0000-000063050000}"/>
    <cellStyle name="20% - Énfasis5 2" xfId="1369" xr:uid="{00000000-0005-0000-0000-000064050000}"/>
    <cellStyle name="20% - Énfasis6" xfId="1370" xr:uid="{00000000-0005-0000-0000-000065050000}"/>
    <cellStyle name="20% - Énfasis6 2" xfId="1371" xr:uid="{00000000-0005-0000-0000-000066050000}"/>
    <cellStyle name="20% – paryškinimas 1" xfId="1372" xr:uid="{00000000-0005-0000-0000-000067050000}"/>
    <cellStyle name="20% – paryškinimas 1 2" xfId="1373" xr:uid="{00000000-0005-0000-0000-000068050000}"/>
    <cellStyle name="20% – paryškinimas 2" xfId="1374" xr:uid="{00000000-0005-0000-0000-000069050000}"/>
    <cellStyle name="20% – paryškinimas 2 2" xfId="1375" xr:uid="{00000000-0005-0000-0000-00006A050000}"/>
    <cellStyle name="20% – paryškinimas 3" xfId="1376" xr:uid="{00000000-0005-0000-0000-00006B050000}"/>
    <cellStyle name="20% – paryškinimas 3 2" xfId="1377" xr:uid="{00000000-0005-0000-0000-00006C050000}"/>
    <cellStyle name="20% – paryškinimas 4" xfId="1378" xr:uid="{00000000-0005-0000-0000-00006D050000}"/>
    <cellStyle name="20% – paryškinimas 4 2" xfId="1379" xr:uid="{00000000-0005-0000-0000-00006E050000}"/>
    <cellStyle name="20% – paryškinimas 5" xfId="1380" xr:uid="{00000000-0005-0000-0000-00006F050000}"/>
    <cellStyle name="20% – paryškinimas 5 2" xfId="1381" xr:uid="{00000000-0005-0000-0000-000070050000}"/>
    <cellStyle name="20% – paryškinimas 6" xfId="1382" xr:uid="{00000000-0005-0000-0000-000071050000}"/>
    <cellStyle name="20% – paryškinimas 6 2" xfId="1383" xr:uid="{00000000-0005-0000-0000-000072050000}"/>
    <cellStyle name="20% – rõhk1" xfId="1384" xr:uid="{00000000-0005-0000-0000-000073050000}"/>
    <cellStyle name="20% – rõhk1 2" xfId="1385" xr:uid="{00000000-0005-0000-0000-000074050000}"/>
    <cellStyle name="20% – rõhk1 3" xfId="1386" xr:uid="{00000000-0005-0000-0000-000075050000}"/>
    <cellStyle name="20% – rõhk2" xfId="1387" xr:uid="{00000000-0005-0000-0000-000076050000}"/>
    <cellStyle name="20% – rõhk2 2" xfId="1388" xr:uid="{00000000-0005-0000-0000-000077050000}"/>
    <cellStyle name="20% – rõhk2 3" xfId="1389" xr:uid="{00000000-0005-0000-0000-000078050000}"/>
    <cellStyle name="20% – rõhk3" xfId="1390" xr:uid="{00000000-0005-0000-0000-000079050000}"/>
    <cellStyle name="20% – rõhk3 2" xfId="1391" xr:uid="{00000000-0005-0000-0000-00007A050000}"/>
    <cellStyle name="20% – rõhk3 3" xfId="1392" xr:uid="{00000000-0005-0000-0000-00007B050000}"/>
    <cellStyle name="20% – rõhk4" xfId="1393" xr:uid="{00000000-0005-0000-0000-00007C050000}"/>
    <cellStyle name="20% – rõhk4 2" xfId="1394" xr:uid="{00000000-0005-0000-0000-00007D050000}"/>
    <cellStyle name="20% – rõhk4 3" xfId="1395" xr:uid="{00000000-0005-0000-0000-00007E050000}"/>
    <cellStyle name="20% – rõhk5" xfId="1396" xr:uid="{00000000-0005-0000-0000-00007F050000}"/>
    <cellStyle name="20% – rõhk5 2" xfId="1397" xr:uid="{00000000-0005-0000-0000-000080050000}"/>
    <cellStyle name="20% – rõhk5 3" xfId="1398" xr:uid="{00000000-0005-0000-0000-000081050000}"/>
    <cellStyle name="20% – rõhk6" xfId="1399" xr:uid="{00000000-0005-0000-0000-000082050000}"/>
    <cellStyle name="20% – rõhk6 2" xfId="1400" xr:uid="{00000000-0005-0000-0000-000083050000}"/>
    <cellStyle name="20% – rõhk6 3" xfId="1401" xr:uid="{00000000-0005-0000-0000-000084050000}"/>
    <cellStyle name="20% - Акцент1" xfId="1402" xr:uid="{00000000-0005-0000-0000-000085050000}"/>
    <cellStyle name="20% - Акцент1 2" xfId="1403" xr:uid="{00000000-0005-0000-0000-000086050000}"/>
    <cellStyle name="20% - Акцент1 3" xfId="1404" xr:uid="{00000000-0005-0000-0000-000087050000}"/>
    <cellStyle name="20% - Акцент2" xfId="1405" xr:uid="{00000000-0005-0000-0000-000088050000}"/>
    <cellStyle name="20% - Акцент2 2" xfId="1406" xr:uid="{00000000-0005-0000-0000-000089050000}"/>
    <cellStyle name="20% - Акцент2 3" xfId="1407" xr:uid="{00000000-0005-0000-0000-00008A050000}"/>
    <cellStyle name="20% - Акцент3" xfId="1408" xr:uid="{00000000-0005-0000-0000-00008B050000}"/>
    <cellStyle name="20% - Акцент3 2" xfId="1409" xr:uid="{00000000-0005-0000-0000-00008C050000}"/>
    <cellStyle name="20% - Акцент3 3" xfId="1410" xr:uid="{00000000-0005-0000-0000-00008D050000}"/>
    <cellStyle name="20% - Акцент4" xfId="1411" xr:uid="{00000000-0005-0000-0000-00008E050000}"/>
    <cellStyle name="20% - Акцент4 2" xfId="1412" xr:uid="{00000000-0005-0000-0000-00008F050000}"/>
    <cellStyle name="20% - Акцент4 3" xfId="1413" xr:uid="{00000000-0005-0000-0000-000090050000}"/>
    <cellStyle name="20% - Акцент5" xfId="1414" xr:uid="{00000000-0005-0000-0000-000091050000}"/>
    <cellStyle name="20% - Акцент5 2" xfId="1415" xr:uid="{00000000-0005-0000-0000-000092050000}"/>
    <cellStyle name="20% - Акцент5 3" xfId="1416" xr:uid="{00000000-0005-0000-0000-000093050000}"/>
    <cellStyle name="20% - Акцент6" xfId="1417" xr:uid="{00000000-0005-0000-0000-000094050000}"/>
    <cellStyle name="20% - Акцент6 2" xfId="1418" xr:uid="{00000000-0005-0000-0000-000095050000}"/>
    <cellStyle name="20% - Акцент6 3" xfId="1419" xr:uid="{00000000-0005-0000-0000-000096050000}"/>
    <cellStyle name="3 antraštė" xfId="1420" xr:uid="{00000000-0005-0000-0000-000097050000}"/>
    <cellStyle name="4 antraštė" xfId="1421" xr:uid="{00000000-0005-0000-0000-000098050000}"/>
    <cellStyle name="40 % - Aksentti1" xfId="1552" xr:uid="{00000000-0005-0000-0000-000099050000}"/>
    <cellStyle name="40 % - Aksentti1 2" xfId="1422" xr:uid="{00000000-0005-0000-0000-00009A050000}"/>
    <cellStyle name="40 % - Aksentti1 2 2" xfId="1423" xr:uid="{00000000-0005-0000-0000-00009B050000}"/>
    <cellStyle name="40 % - Aksentti1 3" xfId="1424" xr:uid="{00000000-0005-0000-0000-00009C050000}"/>
    <cellStyle name="40 % - Aksentti1_Additional information tables" xfId="1425" xr:uid="{00000000-0005-0000-0000-00009D050000}"/>
    <cellStyle name="40 % - Aksentti2" xfId="1555" xr:uid="{00000000-0005-0000-0000-00009E050000}"/>
    <cellStyle name="40 % - Aksentti2 2" xfId="1426" xr:uid="{00000000-0005-0000-0000-00009F050000}"/>
    <cellStyle name="40 % - Aksentti2 2 2" xfId="1427" xr:uid="{00000000-0005-0000-0000-0000A0050000}"/>
    <cellStyle name="40 % - Aksentti2 3" xfId="1428" xr:uid="{00000000-0005-0000-0000-0000A1050000}"/>
    <cellStyle name="40 % - Aksentti2_Additional information tables" xfId="1429" xr:uid="{00000000-0005-0000-0000-0000A2050000}"/>
    <cellStyle name="40 % - Aksentti3" xfId="1558" xr:uid="{00000000-0005-0000-0000-0000A3050000}"/>
    <cellStyle name="40 % - Aksentti3 2" xfId="1430" xr:uid="{00000000-0005-0000-0000-0000A4050000}"/>
    <cellStyle name="40 % - Aksentti3 2 2" xfId="1431" xr:uid="{00000000-0005-0000-0000-0000A5050000}"/>
    <cellStyle name="40 % - Aksentti3 3" xfId="1432" xr:uid="{00000000-0005-0000-0000-0000A6050000}"/>
    <cellStyle name="40 % - Aksentti3_Additional information tables" xfId="1433" xr:uid="{00000000-0005-0000-0000-0000A7050000}"/>
    <cellStyle name="40 % - Aksentti4" xfId="1561" xr:uid="{00000000-0005-0000-0000-0000A8050000}"/>
    <cellStyle name="40 % - Aksentti4 2" xfId="1434" xr:uid="{00000000-0005-0000-0000-0000A9050000}"/>
    <cellStyle name="40 % - Aksentti4 2 2" xfId="1435" xr:uid="{00000000-0005-0000-0000-0000AA050000}"/>
    <cellStyle name="40 % - Aksentti4 3" xfId="1436" xr:uid="{00000000-0005-0000-0000-0000AB050000}"/>
    <cellStyle name="40 % - Aksentti4_Additional information tables" xfId="1437" xr:uid="{00000000-0005-0000-0000-0000AC050000}"/>
    <cellStyle name="40 % - Aksentti5" xfId="1564" xr:uid="{00000000-0005-0000-0000-0000AD050000}"/>
    <cellStyle name="40 % - Aksentti5 2" xfId="1438" xr:uid="{00000000-0005-0000-0000-0000AE050000}"/>
    <cellStyle name="40 % - Aksentti5 2 2" xfId="1439" xr:uid="{00000000-0005-0000-0000-0000AF050000}"/>
    <cellStyle name="40 % - Aksentti5 3" xfId="1440" xr:uid="{00000000-0005-0000-0000-0000B0050000}"/>
    <cellStyle name="40 % - Aksentti5_Additional information tables" xfId="1441" xr:uid="{00000000-0005-0000-0000-0000B1050000}"/>
    <cellStyle name="40 % - Aksentti6" xfId="1567" xr:uid="{00000000-0005-0000-0000-0000B2050000}"/>
    <cellStyle name="40 % - Aksentti6 2" xfId="1442" xr:uid="{00000000-0005-0000-0000-0000B3050000}"/>
    <cellStyle name="40 % - Aksentti6 2 2" xfId="1443" xr:uid="{00000000-0005-0000-0000-0000B4050000}"/>
    <cellStyle name="40 % - Aksentti6 3" xfId="1444" xr:uid="{00000000-0005-0000-0000-0000B5050000}"/>
    <cellStyle name="40 % - Aksentti6_Additional information tables" xfId="1445" xr:uid="{00000000-0005-0000-0000-0000B6050000}"/>
    <cellStyle name="40 % - Akzent1" xfId="1446" xr:uid="{00000000-0005-0000-0000-0000B7050000}"/>
    <cellStyle name="40 % - Akzent2" xfId="1447" xr:uid="{00000000-0005-0000-0000-0000B8050000}"/>
    <cellStyle name="40 % - Akzent3" xfId="1448" xr:uid="{00000000-0005-0000-0000-0000B9050000}"/>
    <cellStyle name="40 % - Akzent4" xfId="1449" xr:uid="{00000000-0005-0000-0000-0000BA050000}"/>
    <cellStyle name="40 % - Akzent5" xfId="1450" xr:uid="{00000000-0005-0000-0000-0000BB050000}"/>
    <cellStyle name="40 % - Akzent6" xfId="1451" xr:uid="{00000000-0005-0000-0000-0000BC050000}"/>
    <cellStyle name="40 % - Markeringsfarve1" xfId="1452" xr:uid="{00000000-0005-0000-0000-0000BD050000}"/>
    <cellStyle name="40 % - Markeringsfarve1 2" xfId="1453" xr:uid="{00000000-0005-0000-0000-0000BE050000}"/>
    <cellStyle name="40 % - Markeringsfarve2" xfId="1454" xr:uid="{00000000-0005-0000-0000-0000BF050000}"/>
    <cellStyle name="40 % - Markeringsfarve2 2" xfId="1455" xr:uid="{00000000-0005-0000-0000-0000C0050000}"/>
    <cellStyle name="40 % - Markeringsfarve3" xfId="1456" xr:uid="{00000000-0005-0000-0000-0000C1050000}"/>
    <cellStyle name="40 % - Markeringsfarve3 2" xfId="1457" xr:uid="{00000000-0005-0000-0000-0000C2050000}"/>
    <cellStyle name="40 % - Markeringsfarve4" xfId="1458" xr:uid="{00000000-0005-0000-0000-0000C3050000}"/>
    <cellStyle name="40 % - Markeringsfarve4 2" xfId="1459" xr:uid="{00000000-0005-0000-0000-0000C4050000}"/>
    <cellStyle name="40 % - Markeringsfarve5" xfId="1460" xr:uid="{00000000-0005-0000-0000-0000C5050000}"/>
    <cellStyle name="40 % - Markeringsfarve5 2" xfId="1461" xr:uid="{00000000-0005-0000-0000-0000C6050000}"/>
    <cellStyle name="40 % - Markeringsfarve6" xfId="1462" xr:uid="{00000000-0005-0000-0000-0000C7050000}"/>
    <cellStyle name="40 % - Markeringsfarve6 2" xfId="1463" xr:uid="{00000000-0005-0000-0000-0000C8050000}"/>
    <cellStyle name="40 % – Zvýraznění1" xfId="1464" xr:uid="{00000000-0005-0000-0000-0000C9050000}"/>
    <cellStyle name="40 % – Zvýraznění2" xfId="1465" xr:uid="{00000000-0005-0000-0000-0000CA050000}"/>
    <cellStyle name="40 % – Zvýraznění3" xfId="1466" xr:uid="{00000000-0005-0000-0000-0000CB050000}"/>
    <cellStyle name="40 % – Zvýraznění4" xfId="1467" xr:uid="{00000000-0005-0000-0000-0000CC050000}"/>
    <cellStyle name="40 % – Zvýraznění5" xfId="1468" xr:uid="{00000000-0005-0000-0000-0000CD050000}"/>
    <cellStyle name="40 % – Zvýraznění6" xfId="1469" xr:uid="{00000000-0005-0000-0000-0000CE050000}"/>
    <cellStyle name="40 % - Accent1 2" xfId="1470" xr:uid="{00000000-0005-0000-0000-0000CF050000}"/>
    <cellStyle name="40 % - Accent1 2 2" xfId="1471" xr:uid="{00000000-0005-0000-0000-0000D0050000}"/>
    <cellStyle name="40 % - Accent1 2 2 2" xfId="1472" xr:uid="{00000000-0005-0000-0000-0000D1050000}"/>
    <cellStyle name="40 % - Accent1 2 3" xfId="1473" xr:uid="{00000000-0005-0000-0000-0000D2050000}"/>
    <cellStyle name="40 % - Accent1 2_Copie de 130905 DSNA 2011 Dossier de révision initial KG _ Autre Prod vendue" xfId="1474" xr:uid="{00000000-0005-0000-0000-0000D3050000}"/>
    <cellStyle name="40 % - Accent1 3" xfId="1475" xr:uid="{00000000-0005-0000-0000-0000D4050000}"/>
    <cellStyle name="40 % - Accent1 3 2" xfId="1476" xr:uid="{00000000-0005-0000-0000-0000D5050000}"/>
    <cellStyle name="40 % - Accent1 3 3" xfId="1477" xr:uid="{00000000-0005-0000-0000-0000D6050000}"/>
    <cellStyle name="40 % - Accent1 4" xfId="1478" xr:uid="{00000000-0005-0000-0000-0000D7050000}"/>
    <cellStyle name="40 % - Accent1 4 2" xfId="1479" xr:uid="{00000000-0005-0000-0000-0000D8050000}"/>
    <cellStyle name="40 % - Accent1 5" xfId="1480" xr:uid="{00000000-0005-0000-0000-0000D9050000}"/>
    <cellStyle name="40 % - Accent1 5 2" xfId="1481" xr:uid="{00000000-0005-0000-0000-0000DA050000}"/>
    <cellStyle name="40 % - Accent1 6" xfId="1482" xr:uid="{00000000-0005-0000-0000-0000DB050000}"/>
    <cellStyle name="40 % - Accent2 2" xfId="1483" xr:uid="{00000000-0005-0000-0000-0000DC050000}"/>
    <cellStyle name="40 % - Accent2 2 2" xfId="1484" xr:uid="{00000000-0005-0000-0000-0000DD050000}"/>
    <cellStyle name="40 % - Accent2 2 2 2" xfId="1485" xr:uid="{00000000-0005-0000-0000-0000DE050000}"/>
    <cellStyle name="40 % - Accent2 2 3" xfId="1486" xr:uid="{00000000-0005-0000-0000-0000DF050000}"/>
    <cellStyle name="40 % - Accent2 2_Copie de 130905 DSNA 2011 Dossier de révision initial KG _ Autre Prod vendue" xfId="1487" xr:uid="{00000000-0005-0000-0000-0000E0050000}"/>
    <cellStyle name="40 % - Accent2 3" xfId="1488" xr:uid="{00000000-0005-0000-0000-0000E1050000}"/>
    <cellStyle name="40 % - Accent2 3 2" xfId="1489" xr:uid="{00000000-0005-0000-0000-0000E2050000}"/>
    <cellStyle name="40 % - Accent2 3 3" xfId="1490" xr:uid="{00000000-0005-0000-0000-0000E3050000}"/>
    <cellStyle name="40 % - Accent2 4" xfId="1491" xr:uid="{00000000-0005-0000-0000-0000E4050000}"/>
    <cellStyle name="40 % - Accent2 5" xfId="1492" xr:uid="{00000000-0005-0000-0000-0000E5050000}"/>
    <cellStyle name="40 % - Accent2 5 2" xfId="1493" xr:uid="{00000000-0005-0000-0000-0000E6050000}"/>
    <cellStyle name="40 % - Accent2 6" xfId="1494" xr:uid="{00000000-0005-0000-0000-0000E7050000}"/>
    <cellStyle name="40 % - Accent3 2" xfId="1495" xr:uid="{00000000-0005-0000-0000-0000E8050000}"/>
    <cellStyle name="40 % - Accent3 2 2" xfId="1496" xr:uid="{00000000-0005-0000-0000-0000E9050000}"/>
    <cellStyle name="40 % - Accent3 2 2 2" xfId="1497" xr:uid="{00000000-0005-0000-0000-0000EA050000}"/>
    <cellStyle name="40 % - Accent3 2 3" xfId="1498" xr:uid="{00000000-0005-0000-0000-0000EB050000}"/>
    <cellStyle name="40 % - Accent3 2_Copie de 130905 DSNA 2011 Dossier de révision initial KG _ Autre Prod vendue" xfId="1499" xr:uid="{00000000-0005-0000-0000-0000EC050000}"/>
    <cellStyle name="40 % - Accent3 3" xfId="1500" xr:uid="{00000000-0005-0000-0000-0000ED050000}"/>
    <cellStyle name="40 % - Accent3 3 2" xfId="1501" xr:uid="{00000000-0005-0000-0000-0000EE050000}"/>
    <cellStyle name="40 % - Accent3 3 3" xfId="1502" xr:uid="{00000000-0005-0000-0000-0000EF050000}"/>
    <cellStyle name="40 % - Accent3 4" xfId="1503" xr:uid="{00000000-0005-0000-0000-0000F0050000}"/>
    <cellStyle name="40 % - Accent3 4 2" xfId="1504" xr:uid="{00000000-0005-0000-0000-0000F1050000}"/>
    <cellStyle name="40 % - Accent3 5" xfId="1505" xr:uid="{00000000-0005-0000-0000-0000F2050000}"/>
    <cellStyle name="40 % - Accent3 5 2" xfId="1506" xr:uid="{00000000-0005-0000-0000-0000F3050000}"/>
    <cellStyle name="40 % - Accent3 6" xfId="1507" xr:uid="{00000000-0005-0000-0000-0000F4050000}"/>
    <cellStyle name="40 % - Accent4 2" xfId="1508" xr:uid="{00000000-0005-0000-0000-0000F5050000}"/>
    <cellStyle name="40 % - Accent4 2 2" xfId="1509" xr:uid="{00000000-0005-0000-0000-0000F6050000}"/>
    <cellStyle name="40 % - Accent4 2 2 2" xfId="1510" xr:uid="{00000000-0005-0000-0000-0000F7050000}"/>
    <cellStyle name="40 % - Accent4 2 3" xfId="1511" xr:uid="{00000000-0005-0000-0000-0000F8050000}"/>
    <cellStyle name="40 % - Accent4 2_Copie de 130905 DSNA 2011 Dossier de révision initial KG _ Autre Prod vendue" xfId="1512" xr:uid="{00000000-0005-0000-0000-0000F9050000}"/>
    <cellStyle name="40 % - Accent4 3" xfId="1513" xr:uid="{00000000-0005-0000-0000-0000FA050000}"/>
    <cellStyle name="40 % - Accent4 3 2" xfId="1514" xr:uid="{00000000-0005-0000-0000-0000FB050000}"/>
    <cellStyle name="40 % - Accent4 3 3" xfId="1515" xr:uid="{00000000-0005-0000-0000-0000FC050000}"/>
    <cellStyle name="40 % - Accent4 4" xfId="1516" xr:uid="{00000000-0005-0000-0000-0000FD050000}"/>
    <cellStyle name="40 % - Accent4 4 2" xfId="1517" xr:uid="{00000000-0005-0000-0000-0000FE050000}"/>
    <cellStyle name="40 % - Accent4 5" xfId="1518" xr:uid="{00000000-0005-0000-0000-0000FF050000}"/>
    <cellStyle name="40 % - Accent4 5 2" xfId="1519" xr:uid="{00000000-0005-0000-0000-000000060000}"/>
    <cellStyle name="40 % - Accent4 6" xfId="1520" xr:uid="{00000000-0005-0000-0000-000001060000}"/>
    <cellStyle name="40 % - Accent5 2" xfId="1521" xr:uid="{00000000-0005-0000-0000-000002060000}"/>
    <cellStyle name="40 % - Accent5 2 2" xfId="1522" xr:uid="{00000000-0005-0000-0000-000003060000}"/>
    <cellStyle name="40 % - Accent5 2 2 2" xfId="1523" xr:uid="{00000000-0005-0000-0000-000004060000}"/>
    <cellStyle name="40 % - Accent5 2 3" xfId="1524" xr:uid="{00000000-0005-0000-0000-000005060000}"/>
    <cellStyle name="40 % - Accent5 2_Copie de 130905 DSNA 2011 Dossier de révision initial KG _ Autre Prod vendue" xfId="1525" xr:uid="{00000000-0005-0000-0000-000006060000}"/>
    <cellStyle name="40 % - Accent5 3" xfId="1526" xr:uid="{00000000-0005-0000-0000-000007060000}"/>
    <cellStyle name="40 % - Accent5 3 2" xfId="1527" xr:uid="{00000000-0005-0000-0000-000008060000}"/>
    <cellStyle name="40 % - Accent5 3 3" xfId="1528" xr:uid="{00000000-0005-0000-0000-000009060000}"/>
    <cellStyle name="40 % - Accent5 4" xfId="1529" xr:uid="{00000000-0005-0000-0000-00000A060000}"/>
    <cellStyle name="40 % - Accent5 5" xfId="1530" xr:uid="{00000000-0005-0000-0000-00000B060000}"/>
    <cellStyle name="40 % - Accent5 5 2" xfId="1531" xr:uid="{00000000-0005-0000-0000-00000C060000}"/>
    <cellStyle name="40 % - Accent5 6" xfId="1532" xr:uid="{00000000-0005-0000-0000-00000D060000}"/>
    <cellStyle name="40 % - Accent6 2" xfId="1533" xr:uid="{00000000-0005-0000-0000-00000E060000}"/>
    <cellStyle name="40 % - Accent6 2 2" xfId="1534" xr:uid="{00000000-0005-0000-0000-00000F060000}"/>
    <cellStyle name="40 % - Accent6 2 2 2" xfId="1535" xr:uid="{00000000-0005-0000-0000-000010060000}"/>
    <cellStyle name="40 % - Accent6 2 3" xfId="1536" xr:uid="{00000000-0005-0000-0000-000011060000}"/>
    <cellStyle name="40 % - Accent6 2_Copie de 130905 DSNA 2011 Dossier de révision initial KG _ Autre Prod vendue" xfId="1537" xr:uid="{00000000-0005-0000-0000-000012060000}"/>
    <cellStyle name="40 % - Accent6 3" xfId="1538" xr:uid="{00000000-0005-0000-0000-000013060000}"/>
    <cellStyle name="40 % - Accent6 3 2" xfId="1539" xr:uid="{00000000-0005-0000-0000-000014060000}"/>
    <cellStyle name="40 % - Accent6 3 3" xfId="1540" xr:uid="{00000000-0005-0000-0000-000015060000}"/>
    <cellStyle name="40 % - Accent6 4" xfId="1541" xr:uid="{00000000-0005-0000-0000-000016060000}"/>
    <cellStyle name="40 % - Accent6 4 2" xfId="1542" xr:uid="{00000000-0005-0000-0000-000017060000}"/>
    <cellStyle name="40 % - Accent6 5" xfId="1543" xr:uid="{00000000-0005-0000-0000-000018060000}"/>
    <cellStyle name="40 % - Accent6 5 2" xfId="1544" xr:uid="{00000000-0005-0000-0000-000019060000}"/>
    <cellStyle name="40 % - Accent6 6" xfId="1545" xr:uid="{00000000-0005-0000-0000-00001A060000}"/>
    <cellStyle name="40% - 1. jelölőszín 2" xfId="1546" xr:uid="{00000000-0005-0000-0000-00001B060000}"/>
    <cellStyle name="40% - 2. jelölőszín 2" xfId="1547" xr:uid="{00000000-0005-0000-0000-00001C060000}"/>
    <cellStyle name="40% - 3. jelölőszín 2" xfId="1548" xr:uid="{00000000-0005-0000-0000-00001D060000}"/>
    <cellStyle name="40% - 4. jelölőszín 2" xfId="1549" xr:uid="{00000000-0005-0000-0000-00001E060000}"/>
    <cellStyle name="40% - 5. jelölőszín 2" xfId="1550" xr:uid="{00000000-0005-0000-0000-00001F060000}"/>
    <cellStyle name="40% - 6. jelölőszín 2" xfId="1551" xr:uid="{00000000-0005-0000-0000-000020060000}"/>
    <cellStyle name="40% - Accent1 2" xfId="1553" xr:uid="{00000000-0005-0000-0000-000021060000}"/>
    <cellStyle name="40% - Accent1 2 2" xfId="1554" xr:uid="{00000000-0005-0000-0000-000022060000}"/>
    <cellStyle name="40% - Accent2 2" xfId="1556" xr:uid="{00000000-0005-0000-0000-000023060000}"/>
    <cellStyle name="40% - Accent2 2 2" xfId="1557" xr:uid="{00000000-0005-0000-0000-000024060000}"/>
    <cellStyle name="40% - Accent3 2" xfId="1559" xr:uid="{00000000-0005-0000-0000-000025060000}"/>
    <cellStyle name="40% - Accent3 2 2" xfId="1560" xr:uid="{00000000-0005-0000-0000-000026060000}"/>
    <cellStyle name="40% - Accent4 2" xfId="1562" xr:uid="{00000000-0005-0000-0000-000027060000}"/>
    <cellStyle name="40% - Accent4 2 2" xfId="1563" xr:uid="{00000000-0005-0000-0000-000028060000}"/>
    <cellStyle name="40% - Accent5 2" xfId="1565" xr:uid="{00000000-0005-0000-0000-000029060000}"/>
    <cellStyle name="40% - Accent5 2 2" xfId="1566" xr:uid="{00000000-0005-0000-0000-00002A060000}"/>
    <cellStyle name="40% - Accent6 2" xfId="1568" xr:uid="{00000000-0005-0000-0000-00002B060000}"/>
    <cellStyle name="40% - Accent6 2 2" xfId="1569" xr:uid="{00000000-0005-0000-0000-00002C060000}"/>
    <cellStyle name="40% - akcent 1" xfId="1570" xr:uid="{00000000-0005-0000-0000-00002D060000}"/>
    <cellStyle name="40% - akcent 1 2" xfId="1571" xr:uid="{00000000-0005-0000-0000-00002E060000}"/>
    <cellStyle name="40% - akcent 2" xfId="1572" xr:uid="{00000000-0005-0000-0000-00002F060000}"/>
    <cellStyle name="40% - akcent 2 2" xfId="1573" xr:uid="{00000000-0005-0000-0000-000030060000}"/>
    <cellStyle name="40% - akcent 3" xfId="1574" xr:uid="{00000000-0005-0000-0000-000031060000}"/>
    <cellStyle name="40% - akcent 3 2" xfId="1575" xr:uid="{00000000-0005-0000-0000-000032060000}"/>
    <cellStyle name="40% - akcent 4" xfId="1576" xr:uid="{00000000-0005-0000-0000-000033060000}"/>
    <cellStyle name="40% - akcent 4 2" xfId="1577" xr:uid="{00000000-0005-0000-0000-000034060000}"/>
    <cellStyle name="40% - akcent 5" xfId="1578" xr:uid="{00000000-0005-0000-0000-000035060000}"/>
    <cellStyle name="40% - akcent 5 2" xfId="1579" xr:uid="{00000000-0005-0000-0000-000036060000}"/>
    <cellStyle name="40% - akcent 6" xfId="1580" xr:uid="{00000000-0005-0000-0000-000037060000}"/>
    <cellStyle name="40% - akcent 6 2" xfId="1581" xr:uid="{00000000-0005-0000-0000-000038060000}"/>
    <cellStyle name="40% - Akzent1" xfId="1582" xr:uid="{00000000-0005-0000-0000-000039060000}"/>
    <cellStyle name="40% - Akzent1 2" xfId="1583" xr:uid="{00000000-0005-0000-0000-00003A060000}"/>
    <cellStyle name="40% - Akzent1 3" xfId="1584" xr:uid="{00000000-0005-0000-0000-00003B060000}"/>
    <cellStyle name="40% - Akzent2" xfId="1585" xr:uid="{00000000-0005-0000-0000-00003C060000}"/>
    <cellStyle name="40% - Akzent2 2" xfId="1586" xr:uid="{00000000-0005-0000-0000-00003D060000}"/>
    <cellStyle name="40% - Akzent2 3" xfId="1587" xr:uid="{00000000-0005-0000-0000-00003E060000}"/>
    <cellStyle name="40% - Akzent3" xfId="1588" xr:uid="{00000000-0005-0000-0000-00003F060000}"/>
    <cellStyle name="40% - Akzent3 2" xfId="1589" xr:uid="{00000000-0005-0000-0000-000040060000}"/>
    <cellStyle name="40% - Akzent3 3" xfId="1590" xr:uid="{00000000-0005-0000-0000-000041060000}"/>
    <cellStyle name="40% - Akzent4" xfId="1591" xr:uid="{00000000-0005-0000-0000-000042060000}"/>
    <cellStyle name="40% - Akzent4 2" xfId="1592" xr:uid="{00000000-0005-0000-0000-000043060000}"/>
    <cellStyle name="40% - Akzent4 3" xfId="1593" xr:uid="{00000000-0005-0000-0000-000044060000}"/>
    <cellStyle name="40% - Akzent5" xfId="1594" xr:uid="{00000000-0005-0000-0000-000045060000}"/>
    <cellStyle name="40% - Akzent5 2" xfId="1595" xr:uid="{00000000-0005-0000-0000-000046060000}"/>
    <cellStyle name="40% - Akzent5 3" xfId="1596" xr:uid="{00000000-0005-0000-0000-000047060000}"/>
    <cellStyle name="40% - Akzent6" xfId="1597" xr:uid="{00000000-0005-0000-0000-000048060000}"/>
    <cellStyle name="40% - Akzent6 2" xfId="1598" xr:uid="{00000000-0005-0000-0000-000049060000}"/>
    <cellStyle name="40% - Akzent6 3" xfId="1599" xr:uid="{00000000-0005-0000-0000-00004A060000}"/>
    <cellStyle name="40% - Colore 1 2" xfId="1600" xr:uid="{00000000-0005-0000-0000-00004B060000}"/>
    <cellStyle name="40% - Colore 1 3" xfId="1601" xr:uid="{00000000-0005-0000-0000-00004C060000}"/>
    <cellStyle name="40% - Colore 2 2" xfId="1602" xr:uid="{00000000-0005-0000-0000-00004D060000}"/>
    <cellStyle name="40% - Colore 2 3" xfId="1603" xr:uid="{00000000-0005-0000-0000-00004E060000}"/>
    <cellStyle name="40% - Colore 3 2" xfId="1604" xr:uid="{00000000-0005-0000-0000-00004F060000}"/>
    <cellStyle name="40% - Colore 3 3" xfId="1605" xr:uid="{00000000-0005-0000-0000-000050060000}"/>
    <cellStyle name="40% - Colore 4 2" xfId="1606" xr:uid="{00000000-0005-0000-0000-000051060000}"/>
    <cellStyle name="40% - Colore 4 3" xfId="1607" xr:uid="{00000000-0005-0000-0000-000052060000}"/>
    <cellStyle name="40% - Colore 5 2" xfId="1608" xr:uid="{00000000-0005-0000-0000-000053060000}"/>
    <cellStyle name="40% - Colore 5 3" xfId="1609" xr:uid="{00000000-0005-0000-0000-000054060000}"/>
    <cellStyle name="40% - Colore 6 2" xfId="1610" xr:uid="{00000000-0005-0000-0000-000055060000}"/>
    <cellStyle name="40% - Colore 6 3" xfId="1611" xr:uid="{00000000-0005-0000-0000-000056060000}"/>
    <cellStyle name="40% - Dekorfärg1" xfId="1612" xr:uid="{00000000-0005-0000-0000-000057060000}"/>
    <cellStyle name="40% - Dekorfärg1 2" xfId="1613" xr:uid="{00000000-0005-0000-0000-000058060000}"/>
    <cellStyle name="40% - Dekorfärg2" xfId="1614" xr:uid="{00000000-0005-0000-0000-000059060000}"/>
    <cellStyle name="40% - Dekorfärg2 2" xfId="1615" xr:uid="{00000000-0005-0000-0000-00005A060000}"/>
    <cellStyle name="40% - Dekorfärg3" xfId="1616" xr:uid="{00000000-0005-0000-0000-00005B060000}"/>
    <cellStyle name="40% - Dekorfärg3 2" xfId="1617" xr:uid="{00000000-0005-0000-0000-00005C060000}"/>
    <cellStyle name="40% - Dekorfärg4" xfId="1618" xr:uid="{00000000-0005-0000-0000-00005D060000}"/>
    <cellStyle name="40% - Dekorfärg4 2" xfId="1619" xr:uid="{00000000-0005-0000-0000-00005E060000}"/>
    <cellStyle name="40% - Dekorfärg5" xfId="1620" xr:uid="{00000000-0005-0000-0000-00005F060000}"/>
    <cellStyle name="40% - Dekorfärg5 2" xfId="1621" xr:uid="{00000000-0005-0000-0000-000060060000}"/>
    <cellStyle name="40% - Dekorfärg6" xfId="1622" xr:uid="{00000000-0005-0000-0000-000061060000}"/>
    <cellStyle name="40% - Dekorfärg6 2" xfId="1623" xr:uid="{00000000-0005-0000-0000-000062060000}"/>
    <cellStyle name="40% - Énfasis1" xfId="1624" xr:uid="{00000000-0005-0000-0000-000063060000}"/>
    <cellStyle name="40% - Énfasis1 2" xfId="1625" xr:uid="{00000000-0005-0000-0000-000064060000}"/>
    <cellStyle name="40% - Énfasis2" xfId="1626" xr:uid="{00000000-0005-0000-0000-000065060000}"/>
    <cellStyle name="40% - Énfasis2 2" xfId="1627" xr:uid="{00000000-0005-0000-0000-000066060000}"/>
    <cellStyle name="40% - Énfasis3" xfId="1628" xr:uid="{00000000-0005-0000-0000-000067060000}"/>
    <cellStyle name="40% - Énfasis3 2" xfId="1629" xr:uid="{00000000-0005-0000-0000-000068060000}"/>
    <cellStyle name="40% - Énfasis4" xfId="1630" xr:uid="{00000000-0005-0000-0000-000069060000}"/>
    <cellStyle name="40% - Énfasis4 2" xfId="1631" xr:uid="{00000000-0005-0000-0000-00006A060000}"/>
    <cellStyle name="40% - Énfasis5" xfId="1632" xr:uid="{00000000-0005-0000-0000-00006B060000}"/>
    <cellStyle name="40% - Énfasis5 2" xfId="1633" xr:uid="{00000000-0005-0000-0000-00006C060000}"/>
    <cellStyle name="40% - Énfasis6" xfId="1634" xr:uid="{00000000-0005-0000-0000-00006D060000}"/>
    <cellStyle name="40% - Énfasis6 2" xfId="1635" xr:uid="{00000000-0005-0000-0000-00006E060000}"/>
    <cellStyle name="40% – paryškinimas 1" xfId="1636" xr:uid="{00000000-0005-0000-0000-00006F060000}"/>
    <cellStyle name="40% – paryškinimas 1 2" xfId="1637" xr:uid="{00000000-0005-0000-0000-000070060000}"/>
    <cellStyle name="40% – paryškinimas 2" xfId="1638" xr:uid="{00000000-0005-0000-0000-000071060000}"/>
    <cellStyle name="40% – paryškinimas 2 2" xfId="1639" xr:uid="{00000000-0005-0000-0000-000072060000}"/>
    <cellStyle name="40% – paryškinimas 3" xfId="1640" xr:uid="{00000000-0005-0000-0000-000073060000}"/>
    <cellStyle name="40% – paryškinimas 3 2" xfId="1641" xr:uid="{00000000-0005-0000-0000-000074060000}"/>
    <cellStyle name="40% – paryškinimas 4" xfId="1642" xr:uid="{00000000-0005-0000-0000-000075060000}"/>
    <cellStyle name="40% – paryškinimas 4 2" xfId="1643" xr:uid="{00000000-0005-0000-0000-000076060000}"/>
    <cellStyle name="40% – paryškinimas 5" xfId="1644" xr:uid="{00000000-0005-0000-0000-000077060000}"/>
    <cellStyle name="40% – paryškinimas 5 2" xfId="1645" xr:uid="{00000000-0005-0000-0000-000078060000}"/>
    <cellStyle name="40% – paryškinimas 6" xfId="1646" xr:uid="{00000000-0005-0000-0000-000079060000}"/>
    <cellStyle name="40% – paryškinimas 6 2" xfId="1647" xr:uid="{00000000-0005-0000-0000-00007A060000}"/>
    <cellStyle name="40% – rõhk1" xfId="1648" xr:uid="{00000000-0005-0000-0000-00007B060000}"/>
    <cellStyle name="40% – rõhk1 2" xfId="1649" xr:uid="{00000000-0005-0000-0000-00007C060000}"/>
    <cellStyle name="40% – rõhk1 3" xfId="1650" xr:uid="{00000000-0005-0000-0000-00007D060000}"/>
    <cellStyle name="40% – rõhk2" xfId="1651" xr:uid="{00000000-0005-0000-0000-00007E060000}"/>
    <cellStyle name="40% – rõhk2 2" xfId="1652" xr:uid="{00000000-0005-0000-0000-00007F060000}"/>
    <cellStyle name="40% – rõhk2 3" xfId="1653" xr:uid="{00000000-0005-0000-0000-000080060000}"/>
    <cellStyle name="40% – rõhk3" xfId="1654" xr:uid="{00000000-0005-0000-0000-000081060000}"/>
    <cellStyle name="40% – rõhk3 2" xfId="1655" xr:uid="{00000000-0005-0000-0000-000082060000}"/>
    <cellStyle name="40% – rõhk3 3" xfId="1656" xr:uid="{00000000-0005-0000-0000-000083060000}"/>
    <cellStyle name="40% – rõhk4" xfId="1657" xr:uid="{00000000-0005-0000-0000-000084060000}"/>
    <cellStyle name="40% – rõhk4 2" xfId="1658" xr:uid="{00000000-0005-0000-0000-000085060000}"/>
    <cellStyle name="40% – rõhk4 3" xfId="1659" xr:uid="{00000000-0005-0000-0000-000086060000}"/>
    <cellStyle name="40% – rõhk5" xfId="1660" xr:uid="{00000000-0005-0000-0000-000087060000}"/>
    <cellStyle name="40% – rõhk5 2" xfId="1661" xr:uid="{00000000-0005-0000-0000-000088060000}"/>
    <cellStyle name="40% – rõhk5 3" xfId="1662" xr:uid="{00000000-0005-0000-0000-000089060000}"/>
    <cellStyle name="40% – rõhk6" xfId="1663" xr:uid="{00000000-0005-0000-0000-00008A060000}"/>
    <cellStyle name="40% – rõhk6 2" xfId="1664" xr:uid="{00000000-0005-0000-0000-00008B060000}"/>
    <cellStyle name="40% – rõhk6 3" xfId="1665" xr:uid="{00000000-0005-0000-0000-00008C060000}"/>
    <cellStyle name="40% - Акцент1" xfId="1666" xr:uid="{00000000-0005-0000-0000-00008D060000}"/>
    <cellStyle name="40% - Акцент1 2" xfId="1667" xr:uid="{00000000-0005-0000-0000-00008E060000}"/>
    <cellStyle name="40% - Акцент1 3" xfId="1668" xr:uid="{00000000-0005-0000-0000-00008F060000}"/>
    <cellStyle name="40% - Акцент2" xfId="1669" xr:uid="{00000000-0005-0000-0000-000090060000}"/>
    <cellStyle name="40% - Акцент2 2" xfId="1670" xr:uid="{00000000-0005-0000-0000-000091060000}"/>
    <cellStyle name="40% - Акцент2 3" xfId="1671" xr:uid="{00000000-0005-0000-0000-000092060000}"/>
    <cellStyle name="40% - Акцент3" xfId="1672" xr:uid="{00000000-0005-0000-0000-000093060000}"/>
    <cellStyle name="40% - Акцент3 2" xfId="1673" xr:uid="{00000000-0005-0000-0000-000094060000}"/>
    <cellStyle name="40% - Акцент3 3" xfId="1674" xr:uid="{00000000-0005-0000-0000-000095060000}"/>
    <cellStyle name="40% - Акцент4" xfId="1675" xr:uid="{00000000-0005-0000-0000-000096060000}"/>
    <cellStyle name="40% - Акцент4 2" xfId="1676" xr:uid="{00000000-0005-0000-0000-000097060000}"/>
    <cellStyle name="40% - Акцент4 3" xfId="1677" xr:uid="{00000000-0005-0000-0000-000098060000}"/>
    <cellStyle name="40% - Акцент5" xfId="1678" xr:uid="{00000000-0005-0000-0000-000099060000}"/>
    <cellStyle name="40% - Акцент5 2" xfId="1679" xr:uid="{00000000-0005-0000-0000-00009A060000}"/>
    <cellStyle name="40% - Акцент5 3" xfId="1680" xr:uid="{00000000-0005-0000-0000-00009B060000}"/>
    <cellStyle name="40% - Акцент6" xfId="1681" xr:uid="{00000000-0005-0000-0000-00009C060000}"/>
    <cellStyle name="40% - Акцент6 2" xfId="1682" xr:uid="{00000000-0005-0000-0000-00009D060000}"/>
    <cellStyle name="40% - Акцент6 3" xfId="1683" xr:uid="{00000000-0005-0000-0000-00009E060000}"/>
    <cellStyle name="60 % - Aksentti1" xfId="1748" xr:uid="{00000000-0005-0000-0000-00009F060000}"/>
    <cellStyle name="60 % - Aksentti2" xfId="1753" xr:uid="{00000000-0005-0000-0000-0000A0060000}"/>
    <cellStyle name="60 % - Aksentti3" xfId="1755" xr:uid="{00000000-0005-0000-0000-0000A1060000}"/>
    <cellStyle name="60 % - Aksentti4" xfId="1757" xr:uid="{00000000-0005-0000-0000-0000A2060000}"/>
    <cellStyle name="60 % - Aksentti5" xfId="1759" xr:uid="{00000000-0005-0000-0000-0000A3060000}"/>
    <cellStyle name="60 % - Aksentti6" xfId="1761" xr:uid="{00000000-0005-0000-0000-0000A4060000}"/>
    <cellStyle name="60 % - Akzent1" xfId="1684" xr:uid="{00000000-0005-0000-0000-0000A5060000}"/>
    <cellStyle name="60 % - Akzent2" xfId="1685" xr:uid="{00000000-0005-0000-0000-0000A6060000}"/>
    <cellStyle name="60 % - Akzent3" xfId="1686" xr:uid="{00000000-0005-0000-0000-0000A7060000}"/>
    <cellStyle name="60 % - Akzent4" xfId="1687" xr:uid="{00000000-0005-0000-0000-0000A8060000}"/>
    <cellStyle name="60 % - Akzent5" xfId="1688" xr:uid="{00000000-0005-0000-0000-0000A9060000}"/>
    <cellStyle name="60 % - Akzent6" xfId="1689" xr:uid="{00000000-0005-0000-0000-0000AA060000}"/>
    <cellStyle name="60 % - Markeringsfarve1" xfId="1690" xr:uid="{00000000-0005-0000-0000-0000AB060000}"/>
    <cellStyle name="60 % - Markeringsfarve2" xfId="1691" xr:uid="{00000000-0005-0000-0000-0000AC060000}"/>
    <cellStyle name="60 % - Markeringsfarve3" xfId="1692" xr:uid="{00000000-0005-0000-0000-0000AD060000}"/>
    <cellStyle name="60 % - Markeringsfarve4" xfId="1693" xr:uid="{00000000-0005-0000-0000-0000AE060000}"/>
    <cellStyle name="60 % - Markeringsfarve5" xfId="1694" xr:uid="{00000000-0005-0000-0000-0000AF060000}"/>
    <cellStyle name="60 % - Markeringsfarve6" xfId="1695" xr:uid="{00000000-0005-0000-0000-0000B0060000}"/>
    <cellStyle name="60 % – Zvýraznění1" xfId="1696" xr:uid="{00000000-0005-0000-0000-0000B1060000}"/>
    <cellStyle name="60 % – Zvýraznění2" xfId="1697" xr:uid="{00000000-0005-0000-0000-0000B2060000}"/>
    <cellStyle name="60 % – Zvýraznění3" xfId="1698" xr:uid="{00000000-0005-0000-0000-0000B3060000}"/>
    <cellStyle name="60 % – Zvýraznění4" xfId="1699" xr:uid="{00000000-0005-0000-0000-0000B4060000}"/>
    <cellStyle name="60 % – Zvýraznění5" xfId="1700" xr:uid="{00000000-0005-0000-0000-0000B5060000}"/>
    <cellStyle name="60 % – Zvýraznění6" xfId="1701" xr:uid="{00000000-0005-0000-0000-0000B6060000}"/>
    <cellStyle name="60 % - Accent1 2" xfId="1702" xr:uid="{00000000-0005-0000-0000-0000B7060000}"/>
    <cellStyle name="60 % - Accent1 2 2" xfId="1703" xr:uid="{00000000-0005-0000-0000-0000B8060000}"/>
    <cellStyle name="60 % - Accent1 3" xfId="1704" xr:uid="{00000000-0005-0000-0000-0000B9060000}"/>
    <cellStyle name="60 % - Accent1 3 2" xfId="1705" xr:uid="{00000000-0005-0000-0000-0000BA060000}"/>
    <cellStyle name="60 % - Accent1 4" xfId="1706" xr:uid="{00000000-0005-0000-0000-0000BB060000}"/>
    <cellStyle name="60 % - Accent1 4 2" xfId="1707" xr:uid="{00000000-0005-0000-0000-0000BC060000}"/>
    <cellStyle name="60 % - Accent1 5" xfId="1708" xr:uid="{00000000-0005-0000-0000-0000BD060000}"/>
    <cellStyle name="60 % - Accent2 2" xfId="1709" xr:uid="{00000000-0005-0000-0000-0000BE060000}"/>
    <cellStyle name="60 % - Accent2 2 2" xfId="1710" xr:uid="{00000000-0005-0000-0000-0000BF060000}"/>
    <cellStyle name="60 % - Accent2 3" xfId="1711" xr:uid="{00000000-0005-0000-0000-0000C0060000}"/>
    <cellStyle name="60 % - Accent2 3 2" xfId="1712" xr:uid="{00000000-0005-0000-0000-0000C1060000}"/>
    <cellStyle name="60 % - Accent2 4" xfId="1713" xr:uid="{00000000-0005-0000-0000-0000C2060000}"/>
    <cellStyle name="60 % - Accent2 5" xfId="1714" xr:uid="{00000000-0005-0000-0000-0000C3060000}"/>
    <cellStyle name="60 % - Accent3 2" xfId="1715" xr:uid="{00000000-0005-0000-0000-0000C4060000}"/>
    <cellStyle name="60 % - Accent3 2 2" xfId="1716" xr:uid="{00000000-0005-0000-0000-0000C5060000}"/>
    <cellStyle name="60 % - Accent3 3" xfId="1717" xr:uid="{00000000-0005-0000-0000-0000C6060000}"/>
    <cellStyle name="60 % - Accent3 3 2" xfId="1718" xr:uid="{00000000-0005-0000-0000-0000C7060000}"/>
    <cellStyle name="60 % - Accent3 4" xfId="1719" xr:uid="{00000000-0005-0000-0000-0000C8060000}"/>
    <cellStyle name="60 % - Accent3 4 2" xfId="1720" xr:uid="{00000000-0005-0000-0000-0000C9060000}"/>
    <cellStyle name="60 % - Accent3 5" xfId="1721" xr:uid="{00000000-0005-0000-0000-0000CA060000}"/>
    <cellStyle name="60 % - Accent4 2" xfId="1722" xr:uid="{00000000-0005-0000-0000-0000CB060000}"/>
    <cellStyle name="60 % - Accent4 2 2" xfId="1723" xr:uid="{00000000-0005-0000-0000-0000CC060000}"/>
    <cellStyle name="60 % - Accent4 3" xfId="1724" xr:uid="{00000000-0005-0000-0000-0000CD060000}"/>
    <cellStyle name="60 % - Accent4 3 2" xfId="1725" xr:uid="{00000000-0005-0000-0000-0000CE060000}"/>
    <cellStyle name="60 % - Accent4 4" xfId="1726" xr:uid="{00000000-0005-0000-0000-0000CF060000}"/>
    <cellStyle name="60 % - Accent4 4 2" xfId="1727" xr:uid="{00000000-0005-0000-0000-0000D0060000}"/>
    <cellStyle name="60 % - Accent4 5" xfId="1728" xr:uid="{00000000-0005-0000-0000-0000D1060000}"/>
    <cellStyle name="60 % - Accent5 2" xfId="1729" xr:uid="{00000000-0005-0000-0000-0000D2060000}"/>
    <cellStyle name="60 % - Accent5 2 2" xfId="1730" xr:uid="{00000000-0005-0000-0000-0000D3060000}"/>
    <cellStyle name="60 % - Accent5 3" xfId="1731" xr:uid="{00000000-0005-0000-0000-0000D4060000}"/>
    <cellStyle name="60 % - Accent5 3 2" xfId="1732" xr:uid="{00000000-0005-0000-0000-0000D5060000}"/>
    <cellStyle name="60 % - Accent5 4" xfId="1733" xr:uid="{00000000-0005-0000-0000-0000D6060000}"/>
    <cellStyle name="60 % - Accent5 5" xfId="1734" xr:uid="{00000000-0005-0000-0000-0000D7060000}"/>
    <cellStyle name="60 % - Accent6 2" xfId="1735" xr:uid="{00000000-0005-0000-0000-0000D8060000}"/>
    <cellStyle name="60 % - Accent6 2 2" xfId="1736" xr:uid="{00000000-0005-0000-0000-0000D9060000}"/>
    <cellStyle name="60 % - Accent6 3" xfId="1737" xr:uid="{00000000-0005-0000-0000-0000DA060000}"/>
    <cellStyle name="60 % - Accent6 3 2" xfId="1738" xr:uid="{00000000-0005-0000-0000-0000DB060000}"/>
    <cellStyle name="60 % - Accent6 4" xfId="1739" xr:uid="{00000000-0005-0000-0000-0000DC060000}"/>
    <cellStyle name="60 % - Accent6 4 2" xfId="1740" xr:uid="{00000000-0005-0000-0000-0000DD060000}"/>
    <cellStyle name="60 % - Accent6 5" xfId="1741" xr:uid="{00000000-0005-0000-0000-0000DE060000}"/>
    <cellStyle name="60% - 1. jelölőszín 2" xfId="1742" xr:uid="{00000000-0005-0000-0000-0000DF060000}"/>
    <cellStyle name="60% - 2. jelölőszín 2" xfId="1743" xr:uid="{00000000-0005-0000-0000-0000E0060000}"/>
    <cellStyle name="60% - 3. jelölőszín 2" xfId="1744" xr:uid="{00000000-0005-0000-0000-0000E1060000}"/>
    <cellStyle name="60% - 4. jelölőszín 2" xfId="1745" xr:uid="{00000000-0005-0000-0000-0000E2060000}"/>
    <cellStyle name="60% - 5. jelölőszín 2" xfId="1746" xr:uid="{00000000-0005-0000-0000-0000E3060000}"/>
    <cellStyle name="60% - 6. jelölőszín 2" xfId="1747" xr:uid="{00000000-0005-0000-0000-0000E4060000}"/>
    <cellStyle name="60% - Accent1 2" xfId="1749" xr:uid="{00000000-0005-0000-0000-0000E5060000}"/>
    <cellStyle name="60% - Accent1 3" xfId="1750" xr:uid="{00000000-0005-0000-0000-0000E6060000}"/>
    <cellStyle name="60% - Accent1 3 2" xfId="1751" xr:uid="{00000000-0005-0000-0000-0000E7060000}"/>
    <cellStyle name="60% - Accent1 3 3" xfId="1752" xr:uid="{00000000-0005-0000-0000-0000E8060000}"/>
    <cellStyle name="60% - Accent2 2" xfId="1754" xr:uid="{00000000-0005-0000-0000-0000E9060000}"/>
    <cellStyle name="60% - Accent3 2" xfId="1756" xr:uid="{00000000-0005-0000-0000-0000EA060000}"/>
    <cellStyle name="60% - Accent4 2" xfId="1758" xr:uid="{00000000-0005-0000-0000-0000EB060000}"/>
    <cellStyle name="60% - Accent5 2" xfId="1760" xr:uid="{00000000-0005-0000-0000-0000EC060000}"/>
    <cellStyle name="60% - Accent6 2" xfId="1762" xr:uid="{00000000-0005-0000-0000-0000ED060000}"/>
    <cellStyle name="60% - akcent 1" xfId="1763" xr:uid="{00000000-0005-0000-0000-0000EE060000}"/>
    <cellStyle name="60% - akcent 1 2" xfId="1764" xr:uid="{00000000-0005-0000-0000-0000EF060000}"/>
    <cellStyle name="60% - akcent 2" xfId="1765" xr:uid="{00000000-0005-0000-0000-0000F0060000}"/>
    <cellStyle name="60% - akcent 2 2" xfId="1766" xr:uid="{00000000-0005-0000-0000-0000F1060000}"/>
    <cellStyle name="60% - akcent 3" xfId="1767" xr:uid="{00000000-0005-0000-0000-0000F2060000}"/>
    <cellStyle name="60% - akcent 3 2" xfId="1768" xr:uid="{00000000-0005-0000-0000-0000F3060000}"/>
    <cellStyle name="60% - akcent 4" xfId="1769" xr:uid="{00000000-0005-0000-0000-0000F4060000}"/>
    <cellStyle name="60% - akcent 4 2" xfId="1770" xr:uid="{00000000-0005-0000-0000-0000F5060000}"/>
    <cellStyle name="60% - akcent 5" xfId="1771" xr:uid="{00000000-0005-0000-0000-0000F6060000}"/>
    <cellStyle name="60% - akcent 5 2" xfId="1772" xr:uid="{00000000-0005-0000-0000-0000F7060000}"/>
    <cellStyle name="60% - akcent 6" xfId="1773" xr:uid="{00000000-0005-0000-0000-0000F8060000}"/>
    <cellStyle name="60% - akcent 6 2" xfId="1774" xr:uid="{00000000-0005-0000-0000-0000F9060000}"/>
    <cellStyle name="60% - Akzent1" xfId="1775" xr:uid="{00000000-0005-0000-0000-0000FA060000}"/>
    <cellStyle name="60% - Akzent1 2" xfId="1776" xr:uid="{00000000-0005-0000-0000-0000FB060000}"/>
    <cellStyle name="60% - Akzent1 3" xfId="1777" xr:uid="{00000000-0005-0000-0000-0000FC060000}"/>
    <cellStyle name="60% - Akzent2" xfId="1778" xr:uid="{00000000-0005-0000-0000-0000FD060000}"/>
    <cellStyle name="60% - Akzent2 2" xfId="1779" xr:uid="{00000000-0005-0000-0000-0000FE060000}"/>
    <cellStyle name="60% - Akzent2 3" xfId="1780" xr:uid="{00000000-0005-0000-0000-0000FF060000}"/>
    <cellStyle name="60% - Akzent3" xfId="1781" xr:uid="{00000000-0005-0000-0000-000000070000}"/>
    <cellStyle name="60% - Akzent3 2" xfId="1782" xr:uid="{00000000-0005-0000-0000-000001070000}"/>
    <cellStyle name="60% - Akzent3 3" xfId="1783" xr:uid="{00000000-0005-0000-0000-000002070000}"/>
    <cellStyle name="60% - Akzent4" xfId="1784" xr:uid="{00000000-0005-0000-0000-000003070000}"/>
    <cellStyle name="60% - Akzent4 2" xfId="1785" xr:uid="{00000000-0005-0000-0000-000004070000}"/>
    <cellStyle name="60% - Akzent4 3" xfId="1786" xr:uid="{00000000-0005-0000-0000-000005070000}"/>
    <cellStyle name="60% - Akzent5" xfId="1787" xr:uid="{00000000-0005-0000-0000-000006070000}"/>
    <cellStyle name="60% - Akzent5 2" xfId="1788" xr:uid="{00000000-0005-0000-0000-000007070000}"/>
    <cellStyle name="60% - Akzent5 3" xfId="1789" xr:uid="{00000000-0005-0000-0000-000008070000}"/>
    <cellStyle name="60% - Akzent6" xfId="1790" xr:uid="{00000000-0005-0000-0000-000009070000}"/>
    <cellStyle name="60% - Akzent6 2" xfId="1791" xr:uid="{00000000-0005-0000-0000-00000A070000}"/>
    <cellStyle name="60% - Akzent6 3" xfId="1792" xr:uid="{00000000-0005-0000-0000-00000B070000}"/>
    <cellStyle name="60% - Colore 1 2" xfId="1793" xr:uid="{00000000-0005-0000-0000-00000C070000}"/>
    <cellStyle name="60% - Colore 1 3" xfId="1794" xr:uid="{00000000-0005-0000-0000-00000D070000}"/>
    <cellStyle name="60% - Colore 2 2" xfId="1795" xr:uid="{00000000-0005-0000-0000-00000E070000}"/>
    <cellStyle name="60% - Colore 2 3" xfId="1796" xr:uid="{00000000-0005-0000-0000-00000F070000}"/>
    <cellStyle name="60% - Colore 3 2" xfId="1797" xr:uid="{00000000-0005-0000-0000-000010070000}"/>
    <cellStyle name="60% - Colore 3 3" xfId="1798" xr:uid="{00000000-0005-0000-0000-000011070000}"/>
    <cellStyle name="60% - Colore 4 2" xfId="1799" xr:uid="{00000000-0005-0000-0000-000012070000}"/>
    <cellStyle name="60% - Colore 4 3" xfId="1800" xr:uid="{00000000-0005-0000-0000-000013070000}"/>
    <cellStyle name="60% - Colore 5 2" xfId="1801" xr:uid="{00000000-0005-0000-0000-000014070000}"/>
    <cellStyle name="60% - Colore 5 3" xfId="1802" xr:uid="{00000000-0005-0000-0000-000015070000}"/>
    <cellStyle name="60% - Colore 6 2" xfId="1803" xr:uid="{00000000-0005-0000-0000-000016070000}"/>
    <cellStyle name="60% - Colore 6 3" xfId="1804" xr:uid="{00000000-0005-0000-0000-000017070000}"/>
    <cellStyle name="60% - Dekorfärg1" xfId="1805" xr:uid="{00000000-0005-0000-0000-000018070000}"/>
    <cellStyle name="60% - Dekorfärg2" xfId="1806" xr:uid="{00000000-0005-0000-0000-000019070000}"/>
    <cellStyle name="60% - Dekorfärg3" xfId="1807" xr:uid="{00000000-0005-0000-0000-00001A070000}"/>
    <cellStyle name="60% - Dekorfärg4" xfId="1808" xr:uid="{00000000-0005-0000-0000-00001B070000}"/>
    <cellStyle name="60% - Dekorfärg5" xfId="1809" xr:uid="{00000000-0005-0000-0000-00001C070000}"/>
    <cellStyle name="60% - Dekorfärg6" xfId="1810" xr:uid="{00000000-0005-0000-0000-00001D070000}"/>
    <cellStyle name="60% - Énfasis1" xfId="1811" xr:uid="{00000000-0005-0000-0000-00001E070000}"/>
    <cellStyle name="60% - Énfasis2" xfId="1812" xr:uid="{00000000-0005-0000-0000-00001F070000}"/>
    <cellStyle name="60% - Énfasis3" xfId="1813" xr:uid="{00000000-0005-0000-0000-000020070000}"/>
    <cellStyle name="60% - Énfasis4" xfId="1814" xr:uid="{00000000-0005-0000-0000-000021070000}"/>
    <cellStyle name="60% - Énfasis5" xfId="1815" xr:uid="{00000000-0005-0000-0000-000022070000}"/>
    <cellStyle name="60% - Énfasis6" xfId="1816" xr:uid="{00000000-0005-0000-0000-000023070000}"/>
    <cellStyle name="60% – paryškinimas 1" xfId="1817" xr:uid="{00000000-0005-0000-0000-000024070000}"/>
    <cellStyle name="60% – paryškinimas 2" xfId="1818" xr:uid="{00000000-0005-0000-0000-000025070000}"/>
    <cellStyle name="60% – paryškinimas 3" xfId="1819" xr:uid="{00000000-0005-0000-0000-000026070000}"/>
    <cellStyle name="60% – paryškinimas 4" xfId="1820" xr:uid="{00000000-0005-0000-0000-000027070000}"/>
    <cellStyle name="60% – paryškinimas 5" xfId="1821" xr:uid="{00000000-0005-0000-0000-000028070000}"/>
    <cellStyle name="60% – paryškinimas 6" xfId="1822" xr:uid="{00000000-0005-0000-0000-000029070000}"/>
    <cellStyle name="60% – rõhk1" xfId="1823" xr:uid="{00000000-0005-0000-0000-00002A070000}"/>
    <cellStyle name="60% – rõhk1 2" xfId="1824" xr:uid="{00000000-0005-0000-0000-00002B070000}"/>
    <cellStyle name="60% – rõhk1 3" xfId="1825" xr:uid="{00000000-0005-0000-0000-00002C070000}"/>
    <cellStyle name="60% – rõhk2" xfId="1826" xr:uid="{00000000-0005-0000-0000-00002D070000}"/>
    <cellStyle name="60% – rõhk2 2" xfId="1827" xr:uid="{00000000-0005-0000-0000-00002E070000}"/>
    <cellStyle name="60% – rõhk2 3" xfId="1828" xr:uid="{00000000-0005-0000-0000-00002F070000}"/>
    <cellStyle name="60% – rõhk3" xfId="1829" xr:uid="{00000000-0005-0000-0000-000030070000}"/>
    <cellStyle name="60% – rõhk3 2" xfId="1830" xr:uid="{00000000-0005-0000-0000-000031070000}"/>
    <cellStyle name="60% – rõhk3 3" xfId="1831" xr:uid="{00000000-0005-0000-0000-000032070000}"/>
    <cellStyle name="60% – rõhk4" xfId="1832" xr:uid="{00000000-0005-0000-0000-000033070000}"/>
    <cellStyle name="60% – rõhk4 2" xfId="1833" xr:uid="{00000000-0005-0000-0000-000034070000}"/>
    <cellStyle name="60% – rõhk4 3" xfId="1834" xr:uid="{00000000-0005-0000-0000-000035070000}"/>
    <cellStyle name="60% – rõhk5" xfId="1835" xr:uid="{00000000-0005-0000-0000-000036070000}"/>
    <cellStyle name="60% – rõhk5 2" xfId="1836" xr:uid="{00000000-0005-0000-0000-000037070000}"/>
    <cellStyle name="60% – rõhk5 3" xfId="1837" xr:uid="{00000000-0005-0000-0000-000038070000}"/>
    <cellStyle name="60% – rõhk6" xfId="1838" xr:uid="{00000000-0005-0000-0000-000039070000}"/>
    <cellStyle name="60% – rõhk6 2" xfId="1839" xr:uid="{00000000-0005-0000-0000-00003A070000}"/>
    <cellStyle name="60% – rõhk6 3" xfId="1840" xr:uid="{00000000-0005-0000-0000-00003B070000}"/>
    <cellStyle name="60% - Акцент1" xfId="1841" xr:uid="{00000000-0005-0000-0000-00003C070000}"/>
    <cellStyle name="60% - Акцент1 2" xfId="1842" xr:uid="{00000000-0005-0000-0000-00003D070000}"/>
    <cellStyle name="60% - Акцент1 3" xfId="1843" xr:uid="{00000000-0005-0000-0000-00003E070000}"/>
    <cellStyle name="60% - Акцент2" xfId="1844" xr:uid="{00000000-0005-0000-0000-00003F070000}"/>
    <cellStyle name="60% - Акцент2 2" xfId="1845" xr:uid="{00000000-0005-0000-0000-000040070000}"/>
    <cellStyle name="60% - Акцент2 3" xfId="1846" xr:uid="{00000000-0005-0000-0000-000041070000}"/>
    <cellStyle name="60% - Акцент3" xfId="1847" xr:uid="{00000000-0005-0000-0000-000042070000}"/>
    <cellStyle name="60% - Акцент3 2" xfId="1848" xr:uid="{00000000-0005-0000-0000-000043070000}"/>
    <cellStyle name="60% - Акцент3 3" xfId="1849" xr:uid="{00000000-0005-0000-0000-000044070000}"/>
    <cellStyle name="60% - Акцент4" xfId="1850" xr:uid="{00000000-0005-0000-0000-000045070000}"/>
    <cellStyle name="60% - Акцент4 2" xfId="1851" xr:uid="{00000000-0005-0000-0000-000046070000}"/>
    <cellStyle name="60% - Акцент4 3" xfId="1852" xr:uid="{00000000-0005-0000-0000-000047070000}"/>
    <cellStyle name="60% - Акцент5" xfId="1853" xr:uid="{00000000-0005-0000-0000-000048070000}"/>
    <cellStyle name="60% - Акцент5 2" xfId="1854" xr:uid="{00000000-0005-0000-0000-000049070000}"/>
    <cellStyle name="60% - Акцент5 3" xfId="1855" xr:uid="{00000000-0005-0000-0000-00004A070000}"/>
    <cellStyle name="60% - Акцент6" xfId="1856" xr:uid="{00000000-0005-0000-0000-00004B070000}"/>
    <cellStyle name="60% - Акцент6 2" xfId="1857" xr:uid="{00000000-0005-0000-0000-00004C070000}"/>
    <cellStyle name="60% - Акцент6 3" xfId="1858" xr:uid="{00000000-0005-0000-0000-00004D070000}"/>
    <cellStyle name="A" xfId="1859" xr:uid="{00000000-0005-0000-0000-00004E070000}"/>
    <cellStyle name="AA" xfId="1860" xr:uid="{00000000-0005-0000-0000-00004F070000}"/>
    <cellStyle name="AA Nombre" xfId="1861" xr:uid="{00000000-0005-0000-0000-000050070000}"/>
    <cellStyle name="AA Nombre 2" xfId="1862" xr:uid="{00000000-0005-0000-0000-000051070000}"/>
    <cellStyle name="AA Nombre 3" xfId="1863" xr:uid="{00000000-0005-0000-0000-000052070000}"/>
    <cellStyle name="Accent1 - 20 %" xfId="1864" xr:uid="{00000000-0005-0000-0000-000053070000}"/>
    <cellStyle name="Accent1 - 40 %" xfId="1865" xr:uid="{00000000-0005-0000-0000-000054070000}"/>
    <cellStyle name="Accent1 - 60 %" xfId="1866" xr:uid="{00000000-0005-0000-0000-000055070000}"/>
    <cellStyle name="Accent1 2" xfId="1867" xr:uid="{00000000-0005-0000-0000-000056070000}"/>
    <cellStyle name="Accent1 2 2" xfId="1868" xr:uid="{00000000-0005-0000-0000-000057070000}"/>
    <cellStyle name="Accent1 2 2 2" xfId="1869" xr:uid="{00000000-0005-0000-0000-000058070000}"/>
    <cellStyle name="Accent1 2 2 3" xfId="17" xr:uid="{00000000-0005-0000-0000-000059070000}"/>
    <cellStyle name="Accent1 2 3" xfId="1870" xr:uid="{00000000-0005-0000-0000-00005A070000}"/>
    <cellStyle name="Accent1 2 4" xfId="1871" xr:uid="{00000000-0005-0000-0000-00005B070000}"/>
    <cellStyle name="Accent1 3" xfId="1872" xr:uid="{00000000-0005-0000-0000-00005C070000}"/>
    <cellStyle name="Accent1 3 2" xfId="1873" xr:uid="{00000000-0005-0000-0000-00005D070000}"/>
    <cellStyle name="Accent1 3 2 2" xfId="1874" xr:uid="{00000000-0005-0000-0000-00005E070000}"/>
    <cellStyle name="Accent1 3 3" xfId="1875" xr:uid="{00000000-0005-0000-0000-00005F070000}"/>
    <cellStyle name="Accent1 4" xfId="1876" xr:uid="{00000000-0005-0000-0000-000060070000}"/>
    <cellStyle name="Accent1 4 2" xfId="1877" xr:uid="{00000000-0005-0000-0000-000061070000}"/>
    <cellStyle name="Accent1 4 3" xfId="1878" xr:uid="{00000000-0005-0000-0000-000062070000}"/>
    <cellStyle name="Accent1 5" xfId="1879" xr:uid="{00000000-0005-0000-0000-000063070000}"/>
    <cellStyle name="Accent1 6" xfId="14643" xr:uid="{00000000-0005-0000-0000-000064070000}"/>
    <cellStyle name="Accent1 7" xfId="14683" xr:uid="{00000000-0005-0000-0000-000065070000}"/>
    <cellStyle name="Accent1 8" xfId="14675" xr:uid="{00000000-0005-0000-0000-000066070000}"/>
    <cellStyle name="Accent2 - 20 %" xfId="1880" xr:uid="{00000000-0005-0000-0000-000067070000}"/>
    <cellStyle name="Accent2 - 40 %" xfId="1881" xr:uid="{00000000-0005-0000-0000-000068070000}"/>
    <cellStyle name="Accent2 - 60 %" xfId="1882" xr:uid="{00000000-0005-0000-0000-000069070000}"/>
    <cellStyle name="Accent2 2" xfId="1883" xr:uid="{00000000-0005-0000-0000-00006A070000}"/>
    <cellStyle name="Accent2 2 2" xfId="1884" xr:uid="{00000000-0005-0000-0000-00006B070000}"/>
    <cellStyle name="Accent2 2 2 2" xfId="1885" xr:uid="{00000000-0005-0000-0000-00006C070000}"/>
    <cellStyle name="Accent2 3" xfId="1886" xr:uid="{00000000-0005-0000-0000-00006D070000}"/>
    <cellStyle name="Accent2 3 2" xfId="1887" xr:uid="{00000000-0005-0000-0000-00006E070000}"/>
    <cellStyle name="Accent2 3 2 2" xfId="1888" xr:uid="{00000000-0005-0000-0000-00006F070000}"/>
    <cellStyle name="Accent2 3 3" xfId="1889" xr:uid="{00000000-0005-0000-0000-000070070000}"/>
    <cellStyle name="Accent2 4" xfId="1890" xr:uid="{00000000-0005-0000-0000-000071070000}"/>
    <cellStyle name="Accent2 4 2" xfId="1891" xr:uid="{00000000-0005-0000-0000-000072070000}"/>
    <cellStyle name="Accent2 4 3" xfId="1892" xr:uid="{00000000-0005-0000-0000-000073070000}"/>
    <cellStyle name="Accent2 5" xfId="1893" xr:uid="{00000000-0005-0000-0000-000074070000}"/>
    <cellStyle name="Accent2 6" xfId="14644" xr:uid="{00000000-0005-0000-0000-000075070000}"/>
    <cellStyle name="Accent2 7" xfId="14653" xr:uid="{00000000-0005-0000-0000-000076070000}"/>
    <cellStyle name="Accent2 8" xfId="14641" xr:uid="{00000000-0005-0000-0000-000077070000}"/>
    <cellStyle name="Accent3 - 20 %" xfId="1894" xr:uid="{00000000-0005-0000-0000-000078070000}"/>
    <cellStyle name="Accent3 - 40 %" xfId="1895" xr:uid="{00000000-0005-0000-0000-000079070000}"/>
    <cellStyle name="Accent3 - 60 %" xfId="1896" xr:uid="{00000000-0005-0000-0000-00007A070000}"/>
    <cellStyle name="Accent3 2" xfId="1897" xr:uid="{00000000-0005-0000-0000-00007B070000}"/>
    <cellStyle name="Accent3 2 2" xfId="1898" xr:uid="{00000000-0005-0000-0000-00007C070000}"/>
    <cellStyle name="Accent3 2 2 2" xfId="1899" xr:uid="{00000000-0005-0000-0000-00007D070000}"/>
    <cellStyle name="Accent3 3" xfId="1900" xr:uid="{00000000-0005-0000-0000-00007E070000}"/>
    <cellStyle name="Accent3 3 2" xfId="1901" xr:uid="{00000000-0005-0000-0000-00007F070000}"/>
    <cellStyle name="Accent3 3 3" xfId="1902" xr:uid="{00000000-0005-0000-0000-000080070000}"/>
    <cellStyle name="Accent3 4" xfId="1903" xr:uid="{00000000-0005-0000-0000-000081070000}"/>
    <cellStyle name="Accent3 5" xfId="1904" xr:uid="{00000000-0005-0000-0000-000082070000}"/>
    <cellStyle name="Accent3 5 2" xfId="1905" xr:uid="{00000000-0005-0000-0000-000083070000}"/>
    <cellStyle name="Accent3 6" xfId="1906" xr:uid="{00000000-0005-0000-0000-000084070000}"/>
    <cellStyle name="Accent3 7" xfId="14645" xr:uid="{00000000-0005-0000-0000-000085070000}"/>
    <cellStyle name="Accent3 8" xfId="14689" xr:uid="{00000000-0005-0000-0000-000086070000}"/>
    <cellStyle name="Accent3 9" xfId="14656" xr:uid="{00000000-0005-0000-0000-000087070000}"/>
    <cellStyle name="Accent4 - 20 %" xfId="1907" xr:uid="{00000000-0005-0000-0000-000088070000}"/>
    <cellStyle name="Accent4 - 40 %" xfId="1908" xr:uid="{00000000-0005-0000-0000-000089070000}"/>
    <cellStyle name="Accent4 - 60 %" xfId="1909" xr:uid="{00000000-0005-0000-0000-00008A070000}"/>
    <cellStyle name="Accent4 2" xfId="1910" xr:uid="{00000000-0005-0000-0000-00008B070000}"/>
    <cellStyle name="Accent4 2 2" xfId="1911" xr:uid="{00000000-0005-0000-0000-00008C070000}"/>
    <cellStyle name="Accent4 2 2 2" xfId="1912" xr:uid="{00000000-0005-0000-0000-00008D070000}"/>
    <cellStyle name="Accent4 3" xfId="1913" xr:uid="{00000000-0005-0000-0000-00008E070000}"/>
    <cellStyle name="Accent4 3 2" xfId="1914" xr:uid="{00000000-0005-0000-0000-00008F070000}"/>
    <cellStyle name="Accent4 3 3" xfId="1915" xr:uid="{00000000-0005-0000-0000-000090070000}"/>
    <cellStyle name="Accent4 4" xfId="1916" xr:uid="{00000000-0005-0000-0000-000091070000}"/>
    <cellStyle name="Accent4 5" xfId="1917" xr:uid="{00000000-0005-0000-0000-000092070000}"/>
    <cellStyle name="Accent4 5 2" xfId="1918" xr:uid="{00000000-0005-0000-0000-000093070000}"/>
    <cellStyle name="Accent4 6" xfId="1919" xr:uid="{00000000-0005-0000-0000-000094070000}"/>
    <cellStyle name="Accent4 7" xfId="14646" xr:uid="{00000000-0005-0000-0000-000095070000}"/>
    <cellStyle name="Accent4 8" xfId="14686" xr:uid="{00000000-0005-0000-0000-000096070000}"/>
    <cellStyle name="Accent4 9" xfId="14657" xr:uid="{00000000-0005-0000-0000-000097070000}"/>
    <cellStyle name="Accent5 - 20 %" xfId="1920" xr:uid="{00000000-0005-0000-0000-000098070000}"/>
    <cellStyle name="Accent5 - 40 %" xfId="1921" xr:uid="{00000000-0005-0000-0000-000099070000}"/>
    <cellStyle name="Accent5 - 60 %" xfId="1922" xr:uid="{00000000-0005-0000-0000-00009A070000}"/>
    <cellStyle name="Accent5 2" xfId="1923" xr:uid="{00000000-0005-0000-0000-00009B070000}"/>
    <cellStyle name="Accent5 2 2" xfId="1924" xr:uid="{00000000-0005-0000-0000-00009C070000}"/>
    <cellStyle name="Accent5 3" xfId="1925" xr:uid="{00000000-0005-0000-0000-00009D070000}"/>
    <cellStyle name="Accent5 3 2" xfId="1926" xr:uid="{00000000-0005-0000-0000-00009E070000}"/>
    <cellStyle name="Accent5 3 2 2" xfId="1927" xr:uid="{00000000-0005-0000-0000-00009F070000}"/>
    <cellStyle name="Accent5 3 3" xfId="1928" xr:uid="{00000000-0005-0000-0000-0000A0070000}"/>
    <cellStyle name="Accent5 4" xfId="1929" xr:uid="{00000000-0005-0000-0000-0000A1070000}"/>
    <cellStyle name="Accent5 4 2" xfId="1930" xr:uid="{00000000-0005-0000-0000-0000A2070000}"/>
    <cellStyle name="Accent5 4 3" xfId="1931" xr:uid="{00000000-0005-0000-0000-0000A3070000}"/>
    <cellStyle name="Accent5 5" xfId="1932" xr:uid="{00000000-0005-0000-0000-0000A4070000}"/>
    <cellStyle name="Accent5 6" xfId="14647" xr:uid="{00000000-0005-0000-0000-0000A5070000}"/>
    <cellStyle name="Accent5 7" xfId="14687" xr:uid="{00000000-0005-0000-0000-0000A6070000}"/>
    <cellStyle name="Accent5 8" xfId="14660" xr:uid="{00000000-0005-0000-0000-0000A7070000}"/>
    <cellStyle name="Accent6 - 20 %" xfId="1933" xr:uid="{00000000-0005-0000-0000-0000A8070000}"/>
    <cellStyle name="Accent6 - 40 %" xfId="1934" xr:uid="{00000000-0005-0000-0000-0000A9070000}"/>
    <cellStyle name="Accent6 - 60 %" xfId="1935" xr:uid="{00000000-0005-0000-0000-0000AA070000}"/>
    <cellStyle name="Accent6 2" xfId="1936" xr:uid="{00000000-0005-0000-0000-0000AB070000}"/>
    <cellStyle name="Accent6 2 2" xfId="1937" xr:uid="{00000000-0005-0000-0000-0000AC070000}"/>
    <cellStyle name="Accent6 3" xfId="1938" xr:uid="{00000000-0005-0000-0000-0000AD070000}"/>
    <cellStyle name="Accent6 3 2" xfId="1939" xr:uid="{00000000-0005-0000-0000-0000AE070000}"/>
    <cellStyle name="Accent6 3 2 2" xfId="1940" xr:uid="{00000000-0005-0000-0000-0000AF070000}"/>
    <cellStyle name="Accent6 3 3" xfId="1941" xr:uid="{00000000-0005-0000-0000-0000B0070000}"/>
    <cellStyle name="Accent6 4" xfId="1942" xr:uid="{00000000-0005-0000-0000-0000B1070000}"/>
    <cellStyle name="Accent6 4 2" xfId="1943" xr:uid="{00000000-0005-0000-0000-0000B2070000}"/>
    <cellStyle name="Accent6 4 3" xfId="1944" xr:uid="{00000000-0005-0000-0000-0000B3070000}"/>
    <cellStyle name="Accent6 5" xfId="1945" xr:uid="{00000000-0005-0000-0000-0000B4070000}"/>
    <cellStyle name="Accent6 6" xfId="14648" xr:uid="{00000000-0005-0000-0000-0000B5070000}"/>
    <cellStyle name="Accent6 7" xfId="14688" xr:uid="{00000000-0005-0000-0000-0000B6070000}"/>
    <cellStyle name="Accent6 8" xfId="14658" xr:uid="{00000000-0005-0000-0000-0000B7070000}"/>
    <cellStyle name="Addon output" xfId="1946" xr:uid="{00000000-0005-0000-0000-0000B8070000}"/>
    <cellStyle name="Advarselstekst" xfId="1947" xr:uid="{00000000-0005-0000-0000-0000B9070000}"/>
    <cellStyle name="Aiškinamasis tekstas" xfId="1948" xr:uid="{00000000-0005-0000-0000-0000BA070000}"/>
    <cellStyle name="Akcent 1" xfId="1949" xr:uid="{00000000-0005-0000-0000-0000BB070000}"/>
    <cellStyle name="Akcent 1 2" xfId="1950" xr:uid="{00000000-0005-0000-0000-0000BC070000}"/>
    <cellStyle name="Akcent 2" xfId="1951" xr:uid="{00000000-0005-0000-0000-0000BD070000}"/>
    <cellStyle name="Akcent 2 2" xfId="1952" xr:uid="{00000000-0005-0000-0000-0000BE070000}"/>
    <cellStyle name="Akcent 3" xfId="1953" xr:uid="{00000000-0005-0000-0000-0000BF070000}"/>
    <cellStyle name="Akcent 3 2" xfId="1954" xr:uid="{00000000-0005-0000-0000-0000C0070000}"/>
    <cellStyle name="Akcent 4" xfId="1955" xr:uid="{00000000-0005-0000-0000-0000C1070000}"/>
    <cellStyle name="Akcent 4 2" xfId="1956" xr:uid="{00000000-0005-0000-0000-0000C2070000}"/>
    <cellStyle name="Akcent 5" xfId="1957" xr:uid="{00000000-0005-0000-0000-0000C3070000}"/>
    <cellStyle name="Akcent 5 2" xfId="1958" xr:uid="{00000000-0005-0000-0000-0000C4070000}"/>
    <cellStyle name="Akcent 6" xfId="1959" xr:uid="{00000000-0005-0000-0000-0000C5070000}"/>
    <cellStyle name="Akcent 6 2" xfId="1960" xr:uid="{00000000-0005-0000-0000-0000C6070000}"/>
    <cellStyle name="Aksentti1" xfId="1961" builtinId="29" customBuiltin="1"/>
    <cellStyle name="Aksentti2" xfId="1962" builtinId="33" customBuiltin="1"/>
    <cellStyle name="Aksentti3" xfId="1963" builtinId="37" customBuiltin="1"/>
    <cellStyle name="Aksentti4" xfId="1964" builtinId="41" customBuiltin="1"/>
    <cellStyle name="Aksentti5" xfId="1965" builtinId="45" customBuiltin="1"/>
    <cellStyle name="Aksentti6" xfId="1966" builtinId="49" customBuiltin="1"/>
    <cellStyle name="Akzent1" xfId="1967" xr:uid="{00000000-0005-0000-0000-0000CD070000}"/>
    <cellStyle name="Akzent1 2" xfId="1968" xr:uid="{00000000-0005-0000-0000-0000CE070000}"/>
    <cellStyle name="Akzent2" xfId="1969" xr:uid="{00000000-0005-0000-0000-0000CF070000}"/>
    <cellStyle name="Akzent2 2" xfId="1970" xr:uid="{00000000-0005-0000-0000-0000D0070000}"/>
    <cellStyle name="Akzent3" xfId="1971" xr:uid="{00000000-0005-0000-0000-0000D1070000}"/>
    <cellStyle name="Akzent4" xfId="1972" xr:uid="{00000000-0005-0000-0000-0000D2070000}"/>
    <cellStyle name="Akzent5" xfId="1973" xr:uid="{00000000-0005-0000-0000-0000D3070000}"/>
    <cellStyle name="Akzent6" xfId="1974" xr:uid="{00000000-0005-0000-0000-0000D4070000}"/>
    <cellStyle name="Anos" xfId="1975" xr:uid="{00000000-0005-0000-0000-0000D5070000}"/>
    <cellStyle name="Anteckning" xfId="1976" xr:uid="{00000000-0005-0000-0000-0000D6070000}"/>
    <cellStyle name="Anteckning 10" xfId="1977" xr:uid="{00000000-0005-0000-0000-0000D7070000}"/>
    <cellStyle name="Anteckning 10 2" xfId="1978" xr:uid="{00000000-0005-0000-0000-0000D8070000}"/>
    <cellStyle name="Anteckning 10 2 2" xfId="1979" xr:uid="{00000000-0005-0000-0000-0000D9070000}"/>
    <cellStyle name="Anteckning 10 2 2 2" xfId="14888" xr:uid="{3E9F60D8-8061-4342-B435-1DA9158C1BD1}"/>
    <cellStyle name="Anteckning 10 2 3" xfId="1980" xr:uid="{00000000-0005-0000-0000-0000DA070000}"/>
    <cellStyle name="Anteckning 10 2 3 2" xfId="14889" xr:uid="{18DCB74E-E1C9-4025-B028-EB7A29679349}"/>
    <cellStyle name="Anteckning 10 2 4" xfId="1981" xr:uid="{00000000-0005-0000-0000-0000DB070000}"/>
    <cellStyle name="Anteckning 10 2 4 2" xfId="14890" xr:uid="{26CD159F-A530-442F-BCEB-685B9DD3FA88}"/>
    <cellStyle name="Anteckning 10 2 5" xfId="1982" xr:uid="{00000000-0005-0000-0000-0000DC070000}"/>
    <cellStyle name="Anteckning 10 2 5 2" xfId="14891" xr:uid="{B71E44F6-EB71-4DAC-AE20-C277046F6754}"/>
    <cellStyle name="Anteckning 10 2 6" xfId="14887" xr:uid="{B2F3328D-0D2B-45A7-815A-99EC9AD5CD05}"/>
    <cellStyle name="Anteckning 10 3" xfId="1983" xr:uid="{00000000-0005-0000-0000-0000DD070000}"/>
    <cellStyle name="Anteckning 10 3 2" xfId="14892" xr:uid="{4A437407-C6EE-4D42-8FEE-77C1F3669BE3}"/>
    <cellStyle name="Anteckning 10 4" xfId="1984" xr:uid="{00000000-0005-0000-0000-0000DE070000}"/>
    <cellStyle name="Anteckning 10 4 2" xfId="14893" xr:uid="{7C81294D-B836-40B9-BDA8-E76DE54D270D}"/>
    <cellStyle name="Anteckning 10 5" xfId="1985" xr:uid="{00000000-0005-0000-0000-0000DF070000}"/>
    <cellStyle name="Anteckning 10 5 2" xfId="14894" xr:uid="{D1124C35-2BB7-4F79-94FB-0A6C5D202E9F}"/>
    <cellStyle name="Anteckning 10 6" xfId="1986" xr:uid="{00000000-0005-0000-0000-0000E0070000}"/>
    <cellStyle name="Anteckning 10 6 2" xfId="14895" xr:uid="{394B75A9-2983-4B85-9DD8-D024F96D959E}"/>
    <cellStyle name="Anteckning 10 7" xfId="14886" xr:uid="{95848FCE-E7C6-41A3-9729-F5466FDED977}"/>
    <cellStyle name="Anteckning 11" xfId="1987" xr:uid="{00000000-0005-0000-0000-0000E1070000}"/>
    <cellStyle name="Anteckning 11 2" xfId="1988" xr:uid="{00000000-0005-0000-0000-0000E2070000}"/>
    <cellStyle name="Anteckning 11 2 2" xfId="1989" xr:uid="{00000000-0005-0000-0000-0000E3070000}"/>
    <cellStyle name="Anteckning 11 2 2 2" xfId="14898" xr:uid="{7006A5F9-ED2A-4783-999C-767797593F7A}"/>
    <cellStyle name="Anteckning 11 2 3" xfId="1990" xr:uid="{00000000-0005-0000-0000-0000E4070000}"/>
    <cellStyle name="Anteckning 11 2 3 2" xfId="14899" xr:uid="{BFB87B40-A2DD-4FCA-BD98-242F626706F2}"/>
    <cellStyle name="Anteckning 11 2 4" xfId="1991" xr:uid="{00000000-0005-0000-0000-0000E5070000}"/>
    <cellStyle name="Anteckning 11 2 4 2" xfId="14900" xr:uid="{52971354-9537-4C56-A559-E13C991A9C22}"/>
    <cellStyle name="Anteckning 11 2 5" xfId="1992" xr:uid="{00000000-0005-0000-0000-0000E6070000}"/>
    <cellStyle name="Anteckning 11 2 5 2" xfId="14901" xr:uid="{674EB234-8822-4ACB-BA41-963AB0366EB4}"/>
    <cellStyle name="Anteckning 11 2 6" xfId="14897" xr:uid="{BABD8E81-DC06-4A7D-A63B-0050E0A27709}"/>
    <cellStyle name="Anteckning 11 3" xfId="1993" xr:uid="{00000000-0005-0000-0000-0000E7070000}"/>
    <cellStyle name="Anteckning 11 3 2" xfId="14902" xr:uid="{2A00B897-5F79-4411-84BF-AD1E9493FCAF}"/>
    <cellStyle name="Anteckning 11 4" xfId="1994" xr:uid="{00000000-0005-0000-0000-0000E8070000}"/>
    <cellStyle name="Anteckning 11 4 2" xfId="14903" xr:uid="{AAA791A2-7A4C-4149-8077-A6F3CB815C12}"/>
    <cellStyle name="Anteckning 11 5" xfId="1995" xr:uid="{00000000-0005-0000-0000-0000E9070000}"/>
    <cellStyle name="Anteckning 11 5 2" xfId="14904" xr:uid="{327CF601-543C-4D94-92D2-B951219644EF}"/>
    <cellStyle name="Anteckning 11 6" xfId="1996" xr:uid="{00000000-0005-0000-0000-0000EA070000}"/>
    <cellStyle name="Anteckning 11 6 2" xfId="14905" xr:uid="{D71C7DE4-A0B2-4FBD-879C-664833650306}"/>
    <cellStyle name="Anteckning 11 7" xfId="14896" xr:uid="{3047F13C-6B06-4EBE-9960-D55F923AB52D}"/>
    <cellStyle name="Anteckning 12" xfId="1997" xr:uid="{00000000-0005-0000-0000-0000EB070000}"/>
    <cellStyle name="Anteckning 12 2" xfId="1998" xr:uid="{00000000-0005-0000-0000-0000EC070000}"/>
    <cellStyle name="Anteckning 12 2 2" xfId="1999" xr:uid="{00000000-0005-0000-0000-0000ED070000}"/>
    <cellStyle name="Anteckning 12 2 2 2" xfId="14908" xr:uid="{8F421E08-A8AE-408F-92AC-983A1ADD0146}"/>
    <cellStyle name="Anteckning 12 2 3" xfId="2000" xr:uid="{00000000-0005-0000-0000-0000EE070000}"/>
    <cellStyle name="Anteckning 12 2 3 2" xfId="14909" xr:uid="{EC63B1B8-7C3F-4752-B90F-2FAFC18D92D2}"/>
    <cellStyle name="Anteckning 12 2 4" xfId="2001" xr:uid="{00000000-0005-0000-0000-0000EF070000}"/>
    <cellStyle name="Anteckning 12 2 4 2" xfId="14910" xr:uid="{12F81C49-2861-4253-9255-0B4C5B72DDAB}"/>
    <cellStyle name="Anteckning 12 2 5" xfId="2002" xr:uid="{00000000-0005-0000-0000-0000F0070000}"/>
    <cellStyle name="Anteckning 12 2 5 2" xfId="14911" xr:uid="{470A4416-3BE5-415C-98B7-B44CB9734CF5}"/>
    <cellStyle name="Anteckning 12 2 6" xfId="14907" xr:uid="{B5514AF9-EA48-4130-8864-AF4451AB33B4}"/>
    <cellStyle name="Anteckning 12 3" xfId="2003" xr:uid="{00000000-0005-0000-0000-0000F1070000}"/>
    <cellStyle name="Anteckning 12 3 2" xfId="14912" xr:uid="{79F2E09C-3BBC-4D47-A303-F156D6B135D9}"/>
    <cellStyle name="Anteckning 12 4" xfId="2004" xr:uid="{00000000-0005-0000-0000-0000F2070000}"/>
    <cellStyle name="Anteckning 12 4 2" xfId="14913" xr:uid="{03902FF2-918C-4D34-808D-0D2F6FC86C31}"/>
    <cellStyle name="Anteckning 12 5" xfId="2005" xr:uid="{00000000-0005-0000-0000-0000F3070000}"/>
    <cellStyle name="Anteckning 12 5 2" xfId="14914" xr:uid="{E2A88560-FF46-46ED-96CC-1B15657E0779}"/>
    <cellStyle name="Anteckning 12 6" xfId="2006" xr:uid="{00000000-0005-0000-0000-0000F4070000}"/>
    <cellStyle name="Anteckning 12 6 2" xfId="14915" xr:uid="{66CEF535-2C44-4F18-88D3-1C55C87BA6C3}"/>
    <cellStyle name="Anteckning 12 7" xfId="14906" xr:uid="{63CBE8B4-771A-4540-A564-5B229D3BD043}"/>
    <cellStyle name="Anteckning 13" xfId="2007" xr:uid="{00000000-0005-0000-0000-0000F5070000}"/>
    <cellStyle name="Anteckning 13 2" xfId="2008" xr:uid="{00000000-0005-0000-0000-0000F6070000}"/>
    <cellStyle name="Anteckning 13 2 2" xfId="2009" xr:uid="{00000000-0005-0000-0000-0000F7070000}"/>
    <cellStyle name="Anteckning 13 2 2 2" xfId="14918" xr:uid="{88387BC8-120C-46B9-A30E-28BF45785846}"/>
    <cellStyle name="Anteckning 13 2 3" xfId="2010" xr:uid="{00000000-0005-0000-0000-0000F8070000}"/>
    <cellStyle name="Anteckning 13 2 3 2" xfId="14919" xr:uid="{030D49C6-95B8-478E-A037-AE3559C1F60F}"/>
    <cellStyle name="Anteckning 13 2 4" xfId="2011" xr:uid="{00000000-0005-0000-0000-0000F9070000}"/>
    <cellStyle name="Anteckning 13 2 4 2" xfId="14920" xr:uid="{BAC62565-0615-4BF7-B47C-32877A6EE37F}"/>
    <cellStyle name="Anteckning 13 2 5" xfId="2012" xr:uid="{00000000-0005-0000-0000-0000FA070000}"/>
    <cellStyle name="Anteckning 13 2 5 2" xfId="14921" xr:uid="{CE43F82E-5C07-42B1-ACEF-A7EF8C4FD269}"/>
    <cellStyle name="Anteckning 13 2 6" xfId="14917" xr:uid="{B79BF18D-AFDA-4117-8719-940369368220}"/>
    <cellStyle name="Anteckning 13 3" xfId="2013" xr:uid="{00000000-0005-0000-0000-0000FB070000}"/>
    <cellStyle name="Anteckning 13 3 2" xfId="14922" xr:uid="{C09CD64F-292C-4226-B18A-A9CEF5A0DFD5}"/>
    <cellStyle name="Anteckning 13 4" xfId="2014" xr:uid="{00000000-0005-0000-0000-0000FC070000}"/>
    <cellStyle name="Anteckning 13 4 2" xfId="14923" xr:uid="{CC0D9169-6F13-4780-A5B3-B60F48FF5820}"/>
    <cellStyle name="Anteckning 13 5" xfId="2015" xr:uid="{00000000-0005-0000-0000-0000FD070000}"/>
    <cellStyle name="Anteckning 13 5 2" xfId="14924" xr:uid="{8A1DA5E2-390C-46A3-9C53-785848588365}"/>
    <cellStyle name="Anteckning 13 6" xfId="2016" xr:uid="{00000000-0005-0000-0000-0000FE070000}"/>
    <cellStyle name="Anteckning 13 6 2" xfId="14925" xr:uid="{403DD39F-51D0-4383-A7FB-A5848C13E780}"/>
    <cellStyle name="Anteckning 13 7" xfId="14916" xr:uid="{E7FECD80-840F-4736-B293-F81993DF24BA}"/>
    <cellStyle name="Anteckning 14" xfId="2017" xr:uid="{00000000-0005-0000-0000-0000FF070000}"/>
    <cellStyle name="Anteckning 14 2" xfId="2018" xr:uid="{00000000-0005-0000-0000-000000080000}"/>
    <cellStyle name="Anteckning 14 2 2" xfId="2019" xr:uid="{00000000-0005-0000-0000-000001080000}"/>
    <cellStyle name="Anteckning 14 2 2 2" xfId="14928" xr:uid="{0860FB69-A37F-45E8-A1BB-CF3FDFE97099}"/>
    <cellStyle name="Anteckning 14 2 3" xfId="2020" xr:uid="{00000000-0005-0000-0000-000002080000}"/>
    <cellStyle name="Anteckning 14 2 3 2" xfId="14929" xr:uid="{346FF43B-AA23-472D-BB93-2CEFA7F46664}"/>
    <cellStyle name="Anteckning 14 2 4" xfId="2021" xr:uid="{00000000-0005-0000-0000-000003080000}"/>
    <cellStyle name="Anteckning 14 2 4 2" xfId="14930" xr:uid="{922F5A8A-C4B6-46DE-BDED-D8E7FB1030A4}"/>
    <cellStyle name="Anteckning 14 2 5" xfId="2022" xr:uid="{00000000-0005-0000-0000-000004080000}"/>
    <cellStyle name="Anteckning 14 2 5 2" xfId="14931" xr:uid="{51F197F9-9F9B-4FD9-B885-CDEBE0CE46F2}"/>
    <cellStyle name="Anteckning 14 2 6" xfId="14927" xr:uid="{67E05EBF-E9A8-415D-A08F-F07A8CC7E42C}"/>
    <cellStyle name="Anteckning 14 3" xfId="2023" xr:uid="{00000000-0005-0000-0000-000005080000}"/>
    <cellStyle name="Anteckning 14 3 2" xfId="14932" xr:uid="{EE235917-DE7F-47EA-9EB2-3BB8F5866E80}"/>
    <cellStyle name="Anteckning 14 4" xfId="2024" xr:uid="{00000000-0005-0000-0000-000006080000}"/>
    <cellStyle name="Anteckning 14 4 2" xfId="14933" xr:uid="{B81F6FED-8B02-4000-AD92-867069AE511F}"/>
    <cellStyle name="Anteckning 14 5" xfId="2025" xr:uid="{00000000-0005-0000-0000-000007080000}"/>
    <cellStyle name="Anteckning 14 5 2" xfId="14934" xr:uid="{67AA12F9-41FE-4E24-B16B-4716520057E4}"/>
    <cellStyle name="Anteckning 14 6" xfId="2026" xr:uid="{00000000-0005-0000-0000-000008080000}"/>
    <cellStyle name="Anteckning 14 6 2" xfId="14935" xr:uid="{F3B95DD3-E2F7-4986-BE7D-37CE69BFE30A}"/>
    <cellStyle name="Anteckning 14 7" xfId="14926" xr:uid="{255665BB-BC7E-4422-8EE6-5EEB2D1A92F6}"/>
    <cellStyle name="Anteckning 15" xfId="2027" xr:uid="{00000000-0005-0000-0000-000009080000}"/>
    <cellStyle name="Anteckning 15 2" xfId="2028" xr:uid="{00000000-0005-0000-0000-00000A080000}"/>
    <cellStyle name="Anteckning 15 2 2" xfId="2029" xr:uid="{00000000-0005-0000-0000-00000B080000}"/>
    <cellStyle name="Anteckning 15 2 2 2" xfId="14938" xr:uid="{630AE300-2A6F-469C-9C89-7DB4461D8E11}"/>
    <cellStyle name="Anteckning 15 2 3" xfId="2030" xr:uid="{00000000-0005-0000-0000-00000C080000}"/>
    <cellStyle name="Anteckning 15 2 3 2" xfId="14939" xr:uid="{1ACBEDC9-5549-481C-A5CF-5A10EA421412}"/>
    <cellStyle name="Anteckning 15 2 4" xfId="2031" xr:uid="{00000000-0005-0000-0000-00000D080000}"/>
    <cellStyle name="Anteckning 15 2 4 2" xfId="14940" xr:uid="{A886E0A1-F405-464A-8EF7-EFB1BAFF5350}"/>
    <cellStyle name="Anteckning 15 2 5" xfId="2032" xr:uid="{00000000-0005-0000-0000-00000E080000}"/>
    <cellStyle name="Anteckning 15 2 5 2" xfId="14941" xr:uid="{F75DB9A3-F377-44C5-B4C7-9BB2947B3356}"/>
    <cellStyle name="Anteckning 15 2 6" xfId="14937" xr:uid="{9078D41D-B9C5-4BA1-B8A2-7DA7F684756D}"/>
    <cellStyle name="Anteckning 15 3" xfId="2033" xr:uid="{00000000-0005-0000-0000-00000F080000}"/>
    <cellStyle name="Anteckning 15 3 2" xfId="14942" xr:uid="{7A880834-346E-4EC0-A8FE-8992735182CC}"/>
    <cellStyle name="Anteckning 15 4" xfId="2034" xr:uid="{00000000-0005-0000-0000-000010080000}"/>
    <cellStyle name="Anteckning 15 4 2" xfId="14943" xr:uid="{C5AEB0D8-274A-42F8-BB56-57857A5D3220}"/>
    <cellStyle name="Anteckning 15 5" xfId="2035" xr:uid="{00000000-0005-0000-0000-000011080000}"/>
    <cellStyle name="Anteckning 15 5 2" xfId="14944" xr:uid="{158338B4-484B-4440-89CB-C0D9EA69F06D}"/>
    <cellStyle name="Anteckning 15 6" xfId="2036" xr:uid="{00000000-0005-0000-0000-000012080000}"/>
    <cellStyle name="Anteckning 15 6 2" xfId="14945" xr:uid="{F391A277-6DD3-4A44-B9D0-20BF41E9C547}"/>
    <cellStyle name="Anteckning 15 7" xfId="14936" xr:uid="{61F3B1E3-51E1-4F20-9910-CC2CF56FDCB7}"/>
    <cellStyle name="Anteckning 16" xfId="2037" xr:uid="{00000000-0005-0000-0000-000013080000}"/>
    <cellStyle name="Anteckning 16 2" xfId="2038" xr:uid="{00000000-0005-0000-0000-000014080000}"/>
    <cellStyle name="Anteckning 16 2 2" xfId="2039" xr:uid="{00000000-0005-0000-0000-000015080000}"/>
    <cellStyle name="Anteckning 16 2 2 2" xfId="14948" xr:uid="{B5296D14-5CC9-46D8-9630-3B2AC9F19D86}"/>
    <cellStyle name="Anteckning 16 2 3" xfId="2040" xr:uid="{00000000-0005-0000-0000-000016080000}"/>
    <cellStyle name="Anteckning 16 2 3 2" xfId="14949" xr:uid="{E1190F8C-AB5D-457A-8C60-FC16097EF285}"/>
    <cellStyle name="Anteckning 16 2 4" xfId="2041" xr:uid="{00000000-0005-0000-0000-000017080000}"/>
    <cellStyle name="Anteckning 16 2 4 2" xfId="14950" xr:uid="{5C487456-BD65-4355-8DF5-14EA05F29A45}"/>
    <cellStyle name="Anteckning 16 2 5" xfId="2042" xr:uid="{00000000-0005-0000-0000-000018080000}"/>
    <cellStyle name="Anteckning 16 2 5 2" xfId="14951" xr:uid="{3BD8E5F6-962F-4773-AA80-E3B6CB33BBD8}"/>
    <cellStyle name="Anteckning 16 2 6" xfId="14947" xr:uid="{F847953E-6B35-4465-8436-1FF1276D0C09}"/>
    <cellStyle name="Anteckning 16 3" xfId="2043" xr:uid="{00000000-0005-0000-0000-000019080000}"/>
    <cellStyle name="Anteckning 16 3 2" xfId="14952" xr:uid="{7BD43B5C-C6EB-46F4-8985-FFCA40466C6F}"/>
    <cellStyle name="Anteckning 16 4" xfId="2044" xr:uid="{00000000-0005-0000-0000-00001A080000}"/>
    <cellStyle name="Anteckning 16 4 2" xfId="14953" xr:uid="{30B09696-8096-4C8B-B84A-7927287705E4}"/>
    <cellStyle name="Anteckning 16 5" xfId="2045" xr:uid="{00000000-0005-0000-0000-00001B080000}"/>
    <cellStyle name="Anteckning 16 5 2" xfId="14954" xr:uid="{40E7E120-5CB2-4499-96E5-492EAB02D082}"/>
    <cellStyle name="Anteckning 16 6" xfId="2046" xr:uid="{00000000-0005-0000-0000-00001C080000}"/>
    <cellStyle name="Anteckning 16 6 2" xfId="14955" xr:uid="{434A9CF0-9772-4890-BF86-49145E257839}"/>
    <cellStyle name="Anteckning 16 7" xfId="14946" xr:uid="{DCCD46FD-BF84-4CEE-953D-D12AE5FF015A}"/>
    <cellStyle name="Anteckning 17" xfId="2047" xr:uid="{00000000-0005-0000-0000-00001D080000}"/>
    <cellStyle name="Anteckning 17 2" xfId="2048" xr:uid="{00000000-0005-0000-0000-00001E080000}"/>
    <cellStyle name="Anteckning 17 2 2" xfId="2049" xr:uid="{00000000-0005-0000-0000-00001F080000}"/>
    <cellStyle name="Anteckning 17 2 2 2" xfId="14958" xr:uid="{4B5B1D67-3459-4A5B-A5D9-31A14DD5852A}"/>
    <cellStyle name="Anteckning 17 2 3" xfId="2050" xr:uid="{00000000-0005-0000-0000-000020080000}"/>
    <cellStyle name="Anteckning 17 2 3 2" xfId="14959" xr:uid="{9E7D1F90-FE3F-4B2F-9E17-8C96EE50898C}"/>
    <cellStyle name="Anteckning 17 2 4" xfId="2051" xr:uid="{00000000-0005-0000-0000-000021080000}"/>
    <cellStyle name="Anteckning 17 2 4 2" xfId="14960" xr:uid="{E6BFF85E-AED9-48A1-B83E-3B5D9AF4F5C8}"/>
    <cellStyle name="Anteckning 17 2 5" xfId="2052" xr:uid="{00000000-0005-0000-0000-000022080000}"/>
    <cellStyle name="Anteckning 17 2 5 2" xfId="14961" xr:uid="{447C30F6-7571-4616-9136-3FDDDDADE023}"/>
    <cellStyle name="Anteckning 17 2 6" xfId="14957" xr:uid="{FE88969B-25C3-42D6-BBF7-F18F141D2DBB}"/>
    <cellStyle name="Anteckning 17 3" xfId="2053" xr:uid="{00000000-0005-0000-0000-000023080000}"/>
    <cellStyle name="Anteckning 17 3 2" xfId="14962" xr:uid="{AB784456-A039-4C25-86BC-0D6938A015E5}"/>
    <cellStyle name="Anteckning 17 4" xfId="2054" xr:uid="{00000000-0005-0000-0000-000024080000}"/>
    <cellStyle name="Anteckning 17 4 2" xfId="14963" xr:uid="{2B259B08-0627-470A-B34F-BAC34F4AD572}"/>
    <cellStyle name="Anteckning 17 5" xfId="2055" xr:uid="{00000000-0005-0000-0000-000025080000}"/>
    <cellStyle name="Anteckning 17 5 2" xfId="14964" xr:uid="{E8B58EB6-0EB2-4060-AF2C-85EA13EBB5D2}"/>
    <cellStyle name="Anteckning 17 6" xfId="2056" xr:uid="{00000000-0005-0000-0000-000026080000}"/>
    <cellStyle name="Anteckning 17 6 2" xfId="14965" xr:uid="{CDF335B8-32FB-4FEF-A9DC-7977310ED190}"/>
    <cellStyle name="Anteckning 17 7" xfId="14956" xr:uid="{D4ECE540-6076-44E0-9FA0-2B5C7DB0FA63}"/>
    <cellStyle name="Anteckning 18" xfId="2057" xr:uid="{00000000-0005-0000-0000-000027080000}"/>
    <cellStyle name="Anteckning 18 2" xfId="2058" xr:uid="{00000000-0005-0000-0000-000028080000}"/>
    <cellStyle name="Anteckning 18 2 2" xfId="2059" xr:uid="{00000000-0005-0000-0000-000029080000}"/>
    <cellStyle name="Anteckning 18 2 2 2" xfId="14968" xr:uid="{976BD348-6C03-42B5-B326-5DBA1CE6DDB3}"/>
    <cellStyle name="Anteckning 18 2 3" xfId="2060" xr:uid="{00000000-0005-0000-0000-00002A080000}"/>
    <cellStyle name="Anteckning 18 2 3 2" xfId="14969" xr:uid="{AABC1D66-0711-447C-9D55-FFDAC01AE1BD}"/>
    <cellStyle name="Anteckning 18 2 4" xfId="2061" xr:uid="{00000000-0005-0000-0000-00002B080000}"/>
    <cellStyle name="Anteckning 18 2 4 2" xfId="14970" xr:uid="{998A0172-38B8-4F7A-9BD0-D55CA28472FA}"/>
    <cellStyle name="Anteckning 18 2 5" xfId="2062" xr:uid="{00000000-0005-0000-0000-00002C080000}"/>
    <cellStyle name="Anteckning 18 2 5 2" xfId="14971" xr:uid="{904E582F-8B77-413C-BC6A-6C32056EB4BE}"/>
    <cellStyle name="Anteckning 18 2 6" xfId="14967" xr:uid="{8E15A36E-ED31-44C9-BB86-A09A55AD59C6}"/>
    <cellStyle name="Anteckning 18 3" xfId="2063" xr:uid="{00000000-0005-0000-0000-00002D080000}"/>
    <cellStyle name="Anteckning 18 3 2" xfId="14972" xr:uid="{E0470382-3B1F-473A-9A59-63FD08D40AFA}"/>
    <cellStyle name="Anteckning 18 4" xfId="2064" xr:uid="{00000000-0005-0000-0000-00002E080000}"/>
    <cellStyle name="Anteckning 18 4 2" xfId="14973" xr:uid="{6475C278-72AC-4DEA-BF66-E07BF8BFE04F}"/>
    <cellStyle name="Anteckning 18 5" xfId="2065" xr:uid="{00000000-0005-0000-0000-00002F080000}"/>
    <cellStyle name="Anteckning 18 5 2" xfId="14974" xr:uid="{46A31264-8E60-45D0-AC41-7A8BD3D239D4}"/>
    <cellStyle name="Anteckning 18 6" xfId="2066" xr:uid="{00000000-0005-0000-0000-000030080000}"/>
    <cellStyle name="Anteckning 18 6 2" xfId="14975" xr:uid="{DB1550B4-F74C-43A6-8782-3936809DAC4D}"/>
    <cellStyle name="Anteckning 18 7" xfId="14966" xr:uid="{777F968C-3056-42A1-B19B-5A512DD86813}"/>
    <cellStyle name="Anteckning 19" xfId="2067" xr:uid="{00000000-0005-0000-0000-000031080000}"/>
    <cellStyle name="Anteckning 19 2" xfId="2068" xr:uid="{00000000-0005-0000-0000-000032080000}"/>
    <cellStyle name="Anteckning 19 2 2" xfId="14977" xr:uid="{8B0F0BD0-C733-40A9-BD37-81C9CE89023C}"/>
    <cellStyle name="Anteckning 19 3" xfId="2069" xr:uid="{00000000-0005-0000-0000-000033080000}"/>
    <cellStyle name="Anteckning 19 3 2" xfId="14978" xr:uid="{0BE90870-0A94-40EF-9EED-9E2ACDCA770D}"/>
    <cellStyle name="Anteckning 19 4" xfId="2070" xr:uid="{00000000-0005-0000-0000-000034080000}"/>
    <cellStyle name="Anteckning 19 4 2" xfId="14979" xr:uid="{5C6AA012-E6CC-4527-95E0-FEBD0FA81BA9}"/>
    <cellStyle name="Anteckning 19 5" xfId="2071" xr:uid="{00000000-0005-0000-0000-000035080000}"/>
    <cellStyle name="Anteckning 19 5 2" xfId="14980" xr:uid="{1B9758D1-B8B0-4012-93AF-47CED036B64F}"/>
    <cellStyle name="Anteckning 19 6" xfId="14976" xr:uid="{A8273556-4BDB-4E1C-821E-1FE89E838ED5}"/>
    <cellStyle name="Anteckning 2" xfId="2072" xr:uid="{00000000-0005-0000-0000-000036080000}"/>
    <cellStyle name="Anteckning 2 2" xfId="2073" xr:uid="{00000000-0005-0000-0000-000037080000}"/>
    <cellStyle name="Anteckning 2 2 2" xfId="2074" xr:uid="{00000000-0005-0000-0000-000038080000}"/>
    <cellStyle name="Anteckning 2 2 2 2" xfId="14983" xr:uid="{CAC26B3A-E9A0-4042-8AF0-CD1DEFE04EE9}"/>
    <cellStyle name="Anteckning 2 2 3" xfId="2075" xr:uid="{00000000-0005-0000-0000-000039080000}"/>
    <cellStyle name="Anteckning 2 2 3 2" xfId="14984" xr:uid="{1C20BE64-B4BF-4281-AD1A-39D40242E45D}"/>
    <cellStyle name="Anteckning 2 2 4" xfId="2076" xr:uid="{00000000-0005-0000-0000-00003A080000}"/>
    <cellStyle name="Anteckning 2 2 4 2" xfId="14985" xr:uid="{92372F13-7858-4924-8BC7-6918201143AD}"/>
    <cellStyle name="Anteckning 2 2 5" xfId="2077" xr:uid="{00000000-0005-0000-0000-00003B080000}"/>
    <cellStyle name="Anteckning 2 2 5 2" xfId="14986" xr:uid="{79F4495F-1757-4149-BB5C-E43E004BF37C}"/>
    <cellStyle name="Anteckning 2 2 6" xfId="14982" xr:uid="{9E2D4266-BEBE-470B-8163-073720F65953}"/>
    <cellStyle name="Anteckning 2 3" xfId="2078" xr:uid="{00000000-0005-0000-0000-00003C080000}"/>
    <cellStyle name="Anteckning 2 3 2" xfId="14987" xr:uid="{8F4525B1-9C1F-4352-B072-1B123395B0C4}"/>
    <cellStyle name="Anteckning 2 4" xfId="2079" xr:uid="{00000000-0005-0000-0000-00003D080000}"/>
    <cellStyle name="Anteckning 2 4 2" xfId="14988" xr:uid="{74E35FFE-21AD-4D05-8CBA-D4CFD906DABD}"/>
    <cellStyle name="Anteckning 2 5" xfId="2080" xr:uid="{00000000-0005-0000-0000-00003E080000}"/>
    <cellStyle name="Anteckning 2 5 2" xfId="14989" xr:uid="{D500936D-F5C5-4164-8380-B527A98EB327}"/>
    <cellStyle name="Anteckning 2 6" xfId="2081" xr:uid="{00000000-0005-0000-0000-00003F080000}"/>
    <cellStyle name="Anteckning 2 6 2" xfId="14990" xr:uid="{0DCA8FC1-BE13-49EC-9273-6C1FAEC872BC}"/>
    <cellStyle name="Anteckning 2 7" xfId="14981" xr:uid="{4592D369-EEBF-4E68-82C8-BB4F4730C814}"/>
    <cellStyle name="Anteckning 20" xfId="2082" xr:uid="{00000000-0005-0000-0000-000040080000}"/>
    <cellStyle name="Anteckning 20 2" xfId="14991" xr:uid="{C9794F73-B23E-457A-8F7A-AB2324B6A5D7}"/>
    <cellStyle name="Anteckning 21" xfId="2083" xr:uid="{00000000-0005-0000-0000-000041080000}"/>
    <cellStyle name="Anteckning 21 2" xfId="14992" xr:uid="{176FB903-C9A6-4BEF-8603-2476D7FCE676}"/>
    <cellStyle name="Anteckning 22" xfId="2084" xr:uid="{00000000-0005-0000-0000-000042080000}"/>
    <cellStyle name="Anteckning 22 2" xfId="14993" xr:uid="{4920EF08-AE96-4B9A-86DD-776B964E445D}"/>
    <cellStyle name="Anteckning 23" xfId="2085" xr:uid="{00000000-0005-0000-0000-000043080000}"/>
    <cellStyle name="Anteckning 23 2" xfId="14994" xr:uid="{C4F5E152-E1A1-4585-93B7-26FFA49A17C4}"/>
    <cellStyle name="Anteckning 24" xfId="14885" xr:uid="{32D300F6-1DB1-42D8-96F0-7E945C032452}"/>
    <cellStyle name="Anteckning 3" xfId="2086" xr:uid="{00000000-0005-0000-0000-000044080000}"/>
    <cellStyle name="Anteckning 3 2" xfId="2087" xr:uid="{00000000-0005-0000-0000-000045080000}"/>
    <cellStyle name="Anteckning 3 2 2" xfId="2088" xr:uid="{00000000-0005-0000-0000-000046080000}"/>
    <cellStyle name="Anteckning 3 2 2 2" xfId="14997" xr:uid="{FF372019-67B6-4B77-A766-1026EEBBED4B}"/>
    <cellStyle name="Anteckning 3 2 3" xfId="2089" xr:uid="{00000000-0005-0000-0000-000047080000}"/>
    <cellStyle name="Anteckning 3 2 3 2" xfId="14998" xr:uid="{53B40A7F-00F8-4D94-A027-59B05C1169E1}"/>
    <cellStyle name="Anteckning 3 2 4" xfId="2090" xr:uid="{00000000-0005-0000-0000-000048080000}"/>
    <cellStyle name="Anteckning 3 2 4 2" xfId="14999" xr:uid="{01E14C70-6A95-4018-92A7-01395357375B}"/>
    <cellStyle name="Anteckning 3 2 5" xfId="2091" xr:uid="{00000000-0005-0000-0000-000049080000}"/>
    <cellStyle name="Anteckning 3 2 5 2" xfId="15000" xr:uid="{021499B9-488B-4A61-8F1B-6CD90D41CED5}"/>
    <cellStyle name="Anteckning 3 2 6" xfId="14996" xr:uid="{F14AF14C-1E49-4477-8818-63A9C3B90B4F}"/>
    <cellStyle name="Anteckning 3 3" xfId="2092" xr:uid="{00000000-0005-0000-0000-00004A080000}"/>
    <cellStyle name="Anteckning 3 3 2" xfId="15001" xr:uid="{21B078BC-2FFA-43D0-80AD-7534323F2185}"/>
    <cellStyle name="Anteckning 3 4" xfId="2093" xr:uid="{00000000-0005-0000-0000-00004B080000}"/>
    <cellStyle name="Anteckning 3 4 2" xfId="15002" xr:uid="{E14D386A-AEF8-4F78-898E-937847ED90B6}"/>
    <cellStyle name="Anteckning 3 5" xfId="2094" xr:uid="{00000000-0005-0000-0000-00004C080000}"/>
    <cellStyle name="Anteckning 3 5 2" xfId="15003" xr:uid="{199E9A1C-F051-45DA-9664-04E7266C85B4}"/>
    <cellStyle name="Anteckning 3 6" xfId="2095" xr:uid="{00000000-0005-0000-0000-00004D080000}"/>
    <cellStyle name="Anteckning 3 6 2" xfId="15004" xr:uid="{37D91005-6953-4C43-A032-CF0A51FCB726}"/>
    <cellStyle name="Anteckning 3 7" xfId="14995" xr:uid="{6CC76BEC-AB5B-4092-AD7B-7CBD304F5788}"/>
    <cellStyle name="Anteckning 4" xfId="2096" xr:uid="{00000000-0005-0000-0000-00004E080000}"/>
    <cellStyle name="Anteckning 4 2" xfId="2097" xr:uid="{00000000-0005-0000-0000-00004F080000}"/>
    <cellStyle name="Anteckning 4 2 2" xfId="2098" xr:uid="{00000000-0005-0000-0000-000050080000}"/>
    <cellStyle name="Anteckning 4 2 2 2" xfId="15007" xr:uid="{DFEEDE64-DF36-44AC-A220-28FD814B3580}"/>
    <cellStyle name="Anteckning 4 2 3" xfId="2099" xr:uid="{00000000-0005-0000-0000-000051080000}"/>
    <cellStyle name="Anteckning 4 2 3 2" xfId="15008" xr:uid="{59F528D0-FBCE-47BB-89D0-36A94393C078}"/>
    <cellStyle name="Anteckning 4 2 4" xfId="2100" xr:uid="{00000000-0005-0000-0000-000052080000}"/>
    <cellStyle name="Anteckning 4 2 4 2" xfId="15009" xr:uid="{E083501C-8A76-4A1D-9483-757D9B8EBF48}"/>
    <cellStyle name="Anteckning 4 2 5" xfId="2101" xr:uid="{00000000-0005-0000-0000-000053080000}"/>
    <cellStyle name="Anteckning 4 2 5 2" xfId="15010" xr:uid="{57C69E2A-3CEA-421F-98D4-C3D6FFC0F23A}"/>
    <cellStyle name="Anteckning 4 2 6" xfId="15006" xr:uid="{3C237D50-8F82-4310-9E22-49475ADB50A6}"/>
    <cellStyle name="Anteckning 4 3" xfId="2102" xr:uid="{00000000-0005-0000-0000-000054080000}"/>
    <cellStyle name="Anteckning 4 3 2" xfId="15011" xr:uid="{5AA8CB20-0A62-41F3-8215-13CFCFCA66B9}"/>
    <cellStyle name="Anteckning 4 4" xfId="2103" xr:uid="{00000000-0005-0000-0000-000055080000}"/>
    <cellStyle name="Anteckning 4 4 2" xfId="15012" xr:uid="{971B9735-3C95-431B-A8C5-17E6EFDF441E}"/>
    <cellStyle name="Anteckning 4 5" xfId="2104" xr:uid="{00000000-0005-0000-0000-000056080000}"/>
    <cellStyle name="Anteckning 4 5 2" xfId="15013" xr:uid="{F36A5A86-38D0-4D19-B296-A5BFAF7C202F}"/>
    <cellStyle name="Anteckning 4 6" xfId="2105" xr:uid="{00000000-0005-0000-0000-000057080000}"/>
    <cellStyle name="Anteckning 4 6 2" xfId="15014" xr:uid="{1F15671A-963B-4280-BC6E-FEDB714CC70B}"/>
    <cellStyle name="Anteckning 4 7" xfId="15005" xr:uid="{9A6470E0-3DA9-4D94-8CAB-0DD10936F269}"/>
    <cellStyle name="Anteckning 5" xfId="2106" xr:uid="{00000000-0005-0000-0000-000058080000}"/>
    <cellStyle name="Anteckning 5 2" xfId="2107" xr:uid="{00000000-0005-0000-0000-000059080000}"/>
    <cellStyle name="Anteckning 5 2 2" xfId="2108" xr:uid="{00000000-0005-0000-0000-00005A080000}"/>
    <cellStyle name="Anteckning 5 2 2 2" xfId="15017" xr:uid="{2F991EDB-C0F1-420E-BC56-3DAB7FFB4106}"/>
    <cellStyle name="Anteckning 5 2 3" xfId="2109" xr:uid="{00000000-0005-0000-0000-00005B080000}"/>
    <cellStyle name="Anteckning 5 2 3 2" xfId="15018" xr:uid="{99F84F2D-5628-42BC-A98E-24FD6EE1035C}"/>
    <cellStyle name="Anteckning 5 2 4" xfId="2110" xr:uid="{00000000-0005-0000-0000-00005C080000}"/>
    <cellStyle name="Anteckning 5 2 4 2" xfId="15019" xr:uid="{B3A4D585-8333-4031-987E-DE5ADA0ED54E}"/>
    <cellStyle name="Anteckning 5 2 5" xfId="2111" xr:uid="{00000000-0005-0000-0000-00005D080000}"/>
    <cellStyle name="Anteckning 5 2 5 2" xfId="15020" xr:uid="{52384966-4F6F-4A2A-91A1-FBE16B02E2B7}"/>
    <cellStyle name="Anteckning 5 2 6" xfId="15016" xr:uid="{02008236-F3B2-42B9-9342-46B37AB1F619}"/>
    <cellStyle name="Anteckning 5 3" xfId="2112" xr:uid="{00000000-0005-0000-0000-00005E080000}"/>
    <cellStyle name="Anteckning 5 3 2" xfId="15021" xr:uid="{8A9CF92A-CF7C-477D-AE82-1C9183D34CF2}"/>
    <cellStyle name="Anteckning 5 4" xfId="2113" xr:uid="{00000000-0005-0000-0000-00005F080000}"/>
    <cellStyle name="Anteckning 5 4 2" xfId="15022" xr:uid="{56A63C89-5651-4252-A2A6-34B83EEC8C2B}"/>
    <cellStyle name="Anteckning 5 5" xfId="2114" xr:uid="{00000000-0005-0000-0000-000060080000}"/>
    <cellStyle name="Anteckning 5 5 2" xfId="15023" xr:uid="{31D9F37E-1A2C-4AC6-9046-97FB1E519AB5}"/>
    <cellStyle name="Anteckning 5 6" xfId="2115" xr:uid="{00000000-0005-0000-0000-000061080000}"/>
    <cellStyle name="Anteckning 5 6 2" xfId="15024" xr:uid="{8A25D4D4-EB7C-4139-B9A8-2882C98B6D27}"/>
    <cellStyle name="Anteckning 5 7" xfId="15015" xr:uid="{4CAE5EA1-A02A-4454-BEFF-526C7B13CFE1}"/>
    <cellStyle name="Anteckning 6" xfId="2116" xr:uid="{00000000-0005-0000-0000-000062080000}"/>
    <cellStyle name="Anteckning 6 2" xfId="2117" xr:uid="{00000000-0005-0000-0000-000063080000}"/>
    <cellStyle name="Anteckning 6 2 2" xfId="2118" xr:uid="{00000000-0005-0000-0000-000064080000}"/>
    <cellStyle name="Anteckning 6 2 2 2" xfId="15027" xr:uid="{5B1CCC12-20B7-4941-A68A-6C391A1AE8EF}"/>
    <cellStyle name="Anteckning 6 2 3" xfId="2119" xr:uid="{00000000-0005-0000-0000-000065080000}"/>
    <cellStyle name="Anteckning 6 2 3 2" xfId="15028" xr:uid="{950F5317-E1A1-42E2-8E0F-CE1557FCEAE9}"/>
    <cellStyle name="Anteckning 6 2 4" xfId="2120" xr:uid="{00000000-0005-0000-0000-000066080000}"/>
    <cellStyle name="Anteckning 6 2 4 2" xfId="15029" xr:uid="{F59B207D-B3CD-4E14-BE69-92B01AA07F9E}"/>
    <cellStyle name="Anteckning 6 2 5" xfId="2121" xr:uid="{00000000-0005-0000-0000-000067080000}"/>
    <cellStyle name="Anteckning 6 2 5 2" xfId="15030" xr:uid="{C2EACB59-15B3-42AC-B6F9-CE77CAC09F51}"/>
    <cellStyle name="Anteckning 6 2 6" xfId="15026" xr:uid="{AC8FEC94-4899-481C-9F18-18C5F4B23AD1}"/>
    <cellStyle name="Anteckning 6 3" xfId="2122" xr:uid="{00000000-0005-0000-0000-000068080000}"/>
    <cellStyle name="Anteckning 6 3 2" xfId="15031" xr:uid="{9E20CC56-2365-4AE7-B5DD-7178A8EDD306}"/>
    <cellStyle name="Anteckning 6 4" xfId="2123" xr:uid="{00000000-0005-0000-0000-000069080000}"/>
    <cellStyle name="Anteckning 6 4 2" xfId="15032" xr:uid="{EFC65B91-31A7-442C-B449-33E47F62F3A0}"/>
    <cellStyle name="Anteckning 6 5" xfId="2124" xr:uid="{00000000-0005-0000-0000-00006A080000}"/>
    <cellStyle name="Anteckning 6 5 2" xfId="15033" xr:uid="{B80FE824-2CC3-4205-BAC8-5AE9089DD6C5}"/>
    <cellStyle name="Anteckning 6 6" xfId="2125" xr:uid="{00000000-0005-0000-0000-00006B080000}"/>
    <cellStyle name="Anteckning 6 6 2" xfId="15034" xr:uid="{ADA05957-4F96-463D-AD79-724B9EAF4F35}"/>
    <cellStyle name="Anteckning 6 7" xfId="15025" xr:uid="{99A00F85-D45F-44BF-A5DC-4F5EE043EB6E}"/>
    <cellStyle name="Anteckning 7" xfId="2126" xr:uid="{00000000-0005-0000-0000-00006C080000}"/>
    <cellStyle name="Anteckning 7 2" xfId="2127" xr:uid="{00000000-0005-0000-0000-00006D080000}"/>
    <cellStyle name="Anteckning 7 2 2" xfId="2128" xr:uid="{00000000-0005-0000-0000-00006E080000}"/>
    <cellStyle name="Anteckning 7 2 2 2" xfId="15037" xr:uid="{A8A13185-9E52-43BC-81FB-AC69A3FA8C90}"/>
    <cellStyle name="Anteckning 7 2 3" xfId="2129" xr:uid="{00000000-0005-0000-0000-00006F080000}"/>
    <cellStyle name="Anteckning 7 2 3 2" xfId="15038" xr:uid="{A6C70D85-32D8-4DAA-BABF-3A1ACAA6CA98}"/>
    <cellStyle name="Anteckning 7 2 4" xfId="2130" xr:uid="{00000000-0005-0000-0000-000070080000}"/>
    <cellStyle name="Anteckning 7 2 4 2" xfId="15039" xr:uid="{9B3A06A1-C014-4E3E-9732-133E4E5700A1}"/>
    <cellStyle name="Anteckning 7 2 5" xfId="2131" xr:uid="{00000000-0005-0000-0000-000071080000}"/>
    <cellStyle name="Anteckning 7 2 5 2" xfId="15040" xr:uid="{963E47A8-6F1C-4922-B102-AFFE0CF6625C}"/>
    <cellStyle name="Anteckning 7 2 6" xfId="15036" xr:uid="{6771CE6D-9C28-428B-B4F5-459AFC7AE6DE}"/>
    <cellStyle name="Anteckning 7 3" xfId="2132" xr:uid="{00000000-0005-0000-0000-000072080000}"/>
    <cellStyle name="Anteckning 7 3 2" xfId="15041" xr:uid="{80FBF162-785C-4CB6-8416-36F3F2BBC293}"/>
    <cellStyle name="Anteckning 7 4" xfId="2133" xr:uid="{00000000-0005-0000-0000-000073080000}"/>
    <cellStyle name="Anteckning 7 4 2" xfId="15042" xr:uid="{E671483F-1506-47E6-B68D-5A87BE5681AE}"/>
    <cellStyle name="Anteckning 7 5" xfId="2134" xr:uid="{00000000-0005-0000-0000-000074080000}"/>
    <cellStyle name="Anteckning 7 5 2" xfId="15043" xr:uid="{ED463595-B1E0-4A53-9BCA-5D75D30BF855}"/>
    <cellStyle name="Anteckning 7 6" xfId="2135" xr:uid="{00000000-0005-0000-0000-000075080000}"/>
    <cellStyle name="Anteckning 7 6 2" xfId="15044" xr:uid="{67EFB135-09AB-4725-A517-AFB637F07A40}"/>
    <cellStyle name="Anteckning 7 7" xfId="15035" xr:uid="{2AC72AB5-B003-47C1-B859-D5A1E9B74226}"/>
    <cellStyle name="Anteckning 8" xfId="2136" xr:uid="{00000000-0005-0000-0000-000076080000}"/>
    <cellStyle name="Anteckning 8 2" xfId="2137" xr:uid="{00000000-0005-0000-0000-000077080000}"/>
    <cellStyle name="Anteckning 8 2 2" xfId="2138" xr:uid="{00000000-0005-0000-0000-000078080000}"/>
    <cellStyle name="Anteckning 8 2 2 2" xfId="15047" xr:uid="{A948ED58-2E27-4029-A29C-D65A4F5B2A0B}"/>
    <cellStyle name="Anteckning 8 2 3" xfId="2139" xr:uid="{00000000-0005-0000-0000-000079080000}"/>
    <cellStyle name="Anteckning 8 2 3 2" xfId="15048" xr:uid="{01BBCC54-DA21-4519-981D-156F7E47E115}"/>
    <cellStyle name="Anteckning 8 2 4" xfId="2140" xr:uid="{00000000-0005-0000-0000-00007A080000}"/>
    <cellStyle name="Anteckning 8 2 4 2" xfId="15049" xr:uid="{94BAE72C-95F5-4010-BC68-2784EA3DFEDE}"/>
    <cellStyle name="Anteckning 8 2 5" xfId="2141" xr:uid="{00000000-0005-0000-0000-00007B080000}"/>
    <cellStyle name="Anteckning 8 2 5 2" xfId="15050" xr:uid="{FDF617E8-2E5B-410A-89A0-6E9BDF8C25A3}"/>
    <cellStyle name="Anteckning 8 2 6" xfId="15046" xr:uid="{2A696B6A-B4AD-4BE8-B31A-B93A9E85427B}"/>
    <cellStyle name="Anteckning 8 3" xfId="2142" xr:uid="{00000000-0005-0000-0000-00007C080000}"/>
    <cellStyle name="Anteckning 8 3 2" xfId="15051" xr:uid="{7C4E599F-A58B-4BB7-BF32-A12C8EA57622}"/>
    <cellStyle name="Anteckning 8 4" xfId="2143" xr:uid="{00000000-0005-0000-0000-00007D080000}"/>
    <cellStyle name="Anteckning 8 4 2" xfId="15052" xr:uid="{A0A35F86-636D-4671-BE09-0A18F8DF5126}"/>
    <cellStyle name="Anteckning 8 5" xfId="2144" xr:uid="{00000000-0005-0000-0000-00007E080000}"/>
    <cellStyle name="Anteckning 8 5 2" xfId="15053" xr:uid="{3BE316C4-831E-4749-A6E9-42AD04FB4E1C}"/>
    <cellStyle name="Anteckning 8 6" xfId="2145" xr:uid="{00000000-0005-0000-0000-00007F080000}"/>
    <cellStyle name="Anteckning 8 6 2" xfId="15054" xr:uid="{6691C8C5-29AF-400E-89E0-4654DAAE8F82}"/>
    <cellStyle name="Anteckning 8 7" xfId="15045" xr:uid="{2351CFEF-E27A-491C-BDB9-8572AF1BC7B1}"/>
    <cellStyle name="Anteckning 9" xfId="2146" xr:uid="{00000000-0005-0000-0000-000080080000}"/>
    <cellStyle name="Anteckning 9 2" xfId="2147" xr:uid="{00000000-0005-0000-0000-000081080000}"/>
    <cellStyle name="Anteckning 9 2 2" xfId="2148" xr:uid="{00000000-0005-0000-0000-000082080000}"/>
    <cellStyle name="Anteckning 9 2 2 2" xfId="15057" xr:uid="{AD083F4F-E747-4CE9-9325-DD373AA6BC1E}"/>
    <cellStyle name="Anteckning 9 2 3" xfId="2149" xr:uid="{00000000-0005-0000-0000-000083080000}"/>
    <cellStyle name="Anteckning 9 2 3 2" xfId="15058" xr:uid="{4607C56C-1B8D-4793-9AF3-584FE730D728}"/>
    <cellStyle name="Anteckning 9 2 4" xfId="2150" xr:uid="{00000000-0005-0000-0000-000084080000}"/>
    <cellStyle name="Anteckning 9 2 4 2" xfId="15059" xr:uid="{1AAAA979-9C64-46D8-9591-23F44B9C085B}"/>
    <cellStyle name="Anteckning 9 2 5" xfId="2151" xr:uid="{00000000-0005-0000-0000-000085080000}"/>
    <cellStyle name="Anteckning 9 2 5 2" xfId="15060" xr:uid="{6F5574E3-1DAD-4CF6-8138-96029E9BD751}"/>
    <cellStyle name="Anteckning 9 2 6" xfId="15056" xr:uid="{899DC17F-129F-4BFE-BF1C-581F59A7609D}"/>
    <cellStyle name="Anteckning 9 3" xfId="2152" xr:uid="{00000000-0005-0000-0000-000086080000}"/>
    <cellStyle name="Anteckning 9 3 2" xfId="15061" xr:uid="{E4125BD8-789C-4154-9045-1B553EC11604}"/>
    <cellStyle name="Anteckning 9 4" xfId="2153" xr:uid="{00000000-0005-0000-0000-000087080000}"/>
    <cellStyle name="Anteckning 9 4 2" xfId="15062" xr:uid="{5BF7BBB0-B8B3-447B-8014-BC1672E6D37A}"/>
    <cellStyle name="Anteckning 9 5" xfId="2154" xr:uid="{00000000-0005-0000-0000-000088080000}"/>
    <cellStyle name="Anteckning 9 5 2" xfId="15063" xr:uid="{0B0B49A2-CEA7-441A-A51C-11487F8351B6}"/>
    <cellStyle name="Anteckning 9 6" xfId="2155" xr:uid="{00000000-0005-0000-0000-000089080000}"/>
    <cellStyle name="Anteckning 9 6 2" xfId="15064" xr:uid="{84689A86-8FBE-47B2-9721-192955C66A5A}"/>
    <cellStyle name="Anteckning 9 7" xfId="15055" xr:uid="{1EEDC2F2-58D5-4E8A-B429-642656AA4B83}"/>
    <cellStyle name="Anteckning_PGM_CHECK" xfId="14848" xr:uid="{00000000-0005-0000-0000-00008A080000}"/>
    <cellStyle name="arial" xfId="2156" xr:uid="{00000000-0005-0000-0000-00008B080000}"/>
    <cellStyle name="arial gras" xfId="2157" xr:uid="{00000000-0005-0000-0000-00008C080000}"/>
    <cellStyle name="Arvutus" xfId="2158" xr:uid="{00000000-0005-0000-0000-00008D080000}"/>
    <cellStyle name="Arvutus 10" xfId="2159" xr:uid="{00000000-0005-0000-0000-00008E080000}"/>
    <cellStyle name="Arvutus 10 2" xfId="2160" xr:uid="{00000000-0005-0000-0000-00008F080000}"/>
    <cellStyle name="Arvutus 10 2 2" xfId="2161" xr:uid="{00000000-0005-0000-0000-000090080000}"/>
    <cellStyle name="Arvutus 10 2 2 2" xfId="15068" xr:uid="{3701F743-2DAD-482C-9E9F-86033F0199D6}"/>
    <cellStyle name="Arvutus 10 2 3" xfId="2162" xr:uid="{00000000-0005-0000-0000-000091080000}"/>
    <cellStyle name="Arvutus 10 2 3 2" xfId="15069" xr:uid="{C3107D7A-F7E1-49CF-9FAA-D012EB94E3F2}"/>
    <cellStyle name="Arvutus 10 2 4" xfId="2163" xr:uid="{00000000-0005-0000-0000-000092080000}"/>
    <cellStyle name="Arvutus 10 2 4 2" xfId="15070" xr:uid="{DB3BD72D-9272-4F2C-BD7B-119A8F00C60A}"/>
    <cellStyle name="Arvutus 10 2 5" xfId="2164" xr:uid="{00000000-0005-0000-0000-000093080000}"/>
    <cellStyle name="Arvutus 10 2 5 2" xfId="15071" xr:uid="{B5B3172F-F83C-4D54-BE04-CDD6A0228433}"/>
    <cellStyle name="Arvutus 10 2 6" xfId="15067" xr:uid="{B1248C28-855E-4371-B549-A9E08313FB76}"/>
    <cellStyle name="Arvutus 10 3" xfId="2165" xr:uid="{00000000-0005-0000-0000-000094080000}"/>
    <cellStyle name="Arvutus 10 3 2" xfId="15072" xr:uid="{E25F79F1-91A5-456B-9DCE-641D8896DBA2}"/>
    <cellStyle name="Arvutus 10 4" xfId="2166" xr:uid="{00000000-0005-0000-0000-000095080000}"/>
    <cellStyle name="Arvutus 10 4 2" xfId="15073" xr:uid="{C7C34105-0023-42C5-B51B-30D74333F3D2}"/>
    <cellStyle name="Arvutus 10 5" xfId="2167" xr:uid="{00000000-0005-0000-0000-000096080000}"/>
    <cellStyle name="Arvutus 10 5 2" xfId="15074" xr:uid="{80A48AF1-4DE0-40ED-903C-0EB46F1961F8}"/>
    <cellStyle name="Arvutus 10 6" xfId="2168" xr:uid="{00000000-0005-0000-0000-000097080000}"/>
    <cellStyle name="Arvutus 10 6 2" xfId="15075" xr:uid="{E5E16020-AB72-410E-8E9E-D1E7A4600F57}"/>
    <cellStyle name="Arvutus 10 7" xfId="15066" xr:uid="{7769116E-736C-42D8-A374-D2B0D423E2AE}"/>
    <cellStyle name="Arvutus 11" xfId="2169" xr:uid="{00000000-0005-0000-0000-000098080000}"/>
    <cellStyle name="Arvutus 11 2" xfId="2170" xr:uid="{00000000-0005-0000-0000-000099080000}"/>
    <cellStyle name="Arvutus 11 2 2" xfId="2171" xr:uid="{00000000-0005-0000-0000-00009A080000}"/>
    <cellStyle name="Arvutus 11 2 2 2" xfId="15078" xr:uid="{765EA38A-1950-4FE8-A8F3-A140275893BE}"/>
    <cellStyle name="Arvutus 11 2 3" xfId="2172" xr:uid="{00000000-0005-0000-0000-00009B080000}"/>
    <cellStyle name="Arvutus 11 2 3 2" xfId="15079" xr:uid="{209546C8-69B5-4428-8824-4E978C468CB4}"/>
    <cellStyle name="Arvutus 11 2 4" xfId="2173" xr:uid="{00000000-0005-0000-0000-00009C080000}"/>
    <cellStyle name="Arvutus 11 2 4 2" xfId="15080" xr:uid="{14F49354-3174-4CA9-9504-A710114517F0}"/>
    <cellStyle name="Arvutus 11 2 5" xfId="2174" xr:uid="{00000000-0005-0000-0000-00009D080000}"/>
    <cellStyle name="Arvutus 11 2 5 2" xfId="15081" xr:uid="{735271D1-5BB1-4B5B-8C73-5F10142252E1}"/>
    <cellStyle name="Arvutus 11 2 6" xfId="15077" xr:uid="{36BE8E3C-24C1-4025-8326-10F49DE9E0C3}"/>
    <cellStyle name="Arvutus 11 3" xfId="2175" xr:uid="{00000000-0005-0000-0000-00009E080000}"/>
    <cellStyle name="Arvutus 11 3 2" xfId="15082" xr:uid="{F0F5F5EF-9B56-4452-8E8D-B9AA1252031E}"/>
    <cellStyle name="Arvutus 11 4" xfId="2176" xr:uid="{00000000-0005-0000-0000-00009F080000}"/>
    <cellStyle name="Arvutus 11 4 2" xfId="15083" xr:uid="{43F19EFB-483E-490E-BC4A-444156025A22}"/>
    <cellStyle name="Arvutus 11 5" xfId="2177" xr:uid="{00000000-0005-0000-0000-0000A0080000}"/>
    <cellStyle name="Arvutus 11 5 2" xfId="15084" xr:uid="{FD71E1BD-76BB-494F-B42A-C22DF0FA2758}"/>
    <cellStyle name="Arvutus 11 6" xfId="2178" xr:uid="{00000000-0005-0000-0000-0000A1080000}"/>
    <cellStyle name="Arvutus 11 6 2" xfId="15085" xr:uid="{CC37B285-1D32-4A5F-9527-BAC689224A07}"/>
    <cellStyle name="Arvutus 11 7" xfId="15076" xr:uid="{3D427987-73F1-447E-B81E-D2081B4B2D9B}"/>
    <cellStyle name="Arvutus 12" xfId="2179" xr:uid="{00000000-0005-0000-0000-0000A2080000}"/>
    <cellStyle name="Arvutus 12 2" xfId="2180" xr:uid="{00000000-0005-0000-0000-0000A3080000}"/>
    <cellStyle name="Arvutus 12 2 2" xfId="2181" xr:uid="{00000000-0005-0000-0000-0000A4080000}"/>
    <cellStyle name="Arvutus 12 2 2 2" xfId="15088" xr:uid="{EBDAEDF5-E1D5-44A4-9063-F2BE490214D3}"/>
    <cellStyle name="Arvutus 12 2 3" xfId="2182" xr:uid="{00000000-0005-0000-0000-0000A5080000}"/>
    <cellStyle name="Arvutus 12 2 3 2" xfId="15089" xr:uid="{04287A61-EA1B-4DA5-B34C-79E1553F7017}"/>
    <cellStyle name="Arvutus 12 2 4" xfId="2183" xr:uid="{00000000-0005-0000-0000-0000A6080000}"/>
    <cellStyle name="Arvutus 12 2 4 2" xfId="15090" xr:uid="{DF3929B1-2BCF-4255-8226-FA104C9FA8EA}"/>
    <cellStyle name="Arvutus 12 2 5" xfId="2184" xr:uid="{00000000-0005-0000-0000-0000A7080000}"/>
    <cellStyle name="Arvutus 12 2 5 2" xfId="15091" xr:uid="{91C0B092-1A75-4417-88FE-CFAE8FC20B09}"/>
    <cellStyle name="Arvutus 12 2 6" xfId="15087" xr:uid="{087248A6-AACC-43E2-B8A3-9AEBBA056D38}"/>
    <cellStyle name="Arvutus 12 3" xfId="2185" xr:uid="{00000000-0005-0000-0000-0000A8080000}"/>
    <cellStyle name="Arvutus 12 3 2" xfId="15092" xr:uid="{81582461-C1A3-4639-B3CA-95129BA7A138}"/>
    <cellStyle name="Arvutus 12 4" xfId="2186" xr:uid="{00000000-0005-0000-0000-0000A9080000}"/>
    <cellStyle name="Arvutus 12 4 2" xfId="15093" xr:uid="{EED0FAE8-E734-477F-8DDF-FD7D92F91619}"/>
    <cellStyle name="Arvutus 12 5" xfId="2187" xr:uid="{00000000-0005-0000-0000-0000AA080000}"/>
    <cellStyle name="Arvutus 12 5 2" xfId="15094" xr:uid="{3CF93086-9386-4BB5-9BFF-FE110678D42F}"/>
    <cellStyle name="Arvutus 12 6" xfId="2188" xr:uid="{00000000-0005-0000-0000-0000AB080000}"/>
    <cellStyle name="Arvutus 12 6 2" xfId="15095" xr:uid="{FF395859-D3C0-4815-97A7-BBA30F07B205}"/>
    <cellStyle name="Arvutus 12 7" xfId="15086" xr:uid="{B51B3C89-30E2-4329-9F70-9F62B95B20CB}"/>
    <cellStyle name="Arvutus 13" xfId="2189" xr:uid="{00000000-0005-0000-0000-0000AC080000}"/>
    <cellStyle name="Arvutus 13 2" xfId="2190" xr:uid="{00000000-0005-0000-0000-0000AD080000}"/>
    <cellStyle name="Arvutus 13 2 2" xfId="2191" xr:uid="{00000000-0005-0000-0000-0000AE080000}"/>
    <cellStyle name="Arvutus 13 2 2 2" xfId="15098" xr:uid="{C2F64550-693C-4D65-8776-77C8C649644D}"/>
    <cellStyle name="Arvutus 13 2 3" xfId="2192" xr:uid="{00000000-0005-0000-0000-0000AF080000}"/>
    <cellStyle name="Arvutus 13 2 3 2" xfId="15099" xr:uid="{D4C7F865-9A52-4094-9B8A-992D04CF98A6}"/>
    <cellStyle name="Arvutus 13 2 4" xfId="2193" xr:uid="{00000000-0005-0000-0000-0000B0080000}"/>
    <cellStyle name="Arvutus 13 2 4 2" xfId="15100" xr:uid="{51D0095E-B3C6-4410-B583-E47BC2877E69}"/>
    <cellStyle name="Arvutus 13 2 5" xfId="2194" xr:uid="{00000000-0005-0000-0000-0000B1080000}"/>
    <cellStyle name="Arvutus 13 2 5 2" xfId="15101" xr:uid="{FF8A7C9F-60A4-40FE-94F5-BEC98C1443CF}"/>
    <cellStyle name="Arvutus 13 2 6" xfId="15097" xr:uid="{F587C590-90AA-4346-820B-74764412F423}"/>
    <cellStyle name="Arvutus 13 3" xfId="2195" xr:uid="{00000000-0005-0000-0000-0000B2080000}"/>
    <cellStyle name="Arvutus 13 3 2" xfId="15102" xr:uid="{E4D8F434-56BA-483D-A66D-8BAC3F42BF52}"/>
    <cellStyle name="Arvutus 13 4" xfId="2196" xr:uid="{00000000-0005-0000-0000-0000B3080000}"/>
    <cellStyle name="Arvutus 13 4 2" xfId="15103" xr:uid="{BEE3E075-979F-43B6-87B5-E9A812F92E55}"/>
    <cellStyle name="Arvutus 13 5" xfId="2197" xr:uid="{00000000-0005-0000-0000-0000B4080000}"/>
    <cellStyle name="Arvutus 13 5 2" xfId="15104" xr:uid="{F76F51F2-3851-4DAE-ABEC-9B271E302294}"/>
    <cellStyle name="Arvutus 13 6" xfId="2198" xr:uid="{00000000-0005-0000-0000-0000B5080000}"/>
    <cellStyle name="Arvutus 13 6 2" xfId="15105" xr:uid="{D16B3AB3-1068-4D9F-BC4E-277BD90F21B1}"/>
    <cellStyle name="Arvutus 13 7" xfId="15096" xr:uid="{1170A3EC-F7A7-4B4E-8EEF-B9BA3B8C36B2}"/>
    <cellStyle name="Arvutus 14" xfId="2199" xr:uid="{00000000-0005-0000-0000-0000B6080000}"/>
    <cellStyle name="Arvutus 14 2" xfId="2200" xr:uid="{00000000-0005-0000-0000-0000B7080000}"/>
    <cellStyle name="Arvutus 14 2 2" xfId="2201" xr:uid="{00000000-0005-0000-0000-0000B8080000}"/>
    <cellStyle name="Arvutus 14 2 2 2" xfId="15108" xr:uid="{6B574CF1-DA23-4F68-86E6-3283E66D6061}"/>
    <cellStyle name="Arvutus 14 2 3" xfId="2202" xr:uid="{00000000-0005-0000-0000-0000B9080000}"/>
    <cellStyle name="Arvutus 14 2 3 2" xfId="15109" xr:uid="{1ADCF440-B42B-4CFD-99A9-1046FBAEB3CD}"/>
    <cellStyle name="Arvutus 14 2 4" xfId="2203" xr:uid="{00000000-0005-0000-0000-0000BA080000}"/>
    <cellStyle name="Arvutus 14 2 4 2" xfId="15110" xr:uid="{EE2DD30D-A120-438E-A0E4-C77951432970}"/>
    <cellStyle name="Arvutus 14 2 5" xfId="2204" xr:uid="{00000000-0005-0000-0000-0000BB080000}"/>
    <cellStyle name="Arvutus 14 2 5 2" xfId="15111" xr:uid="{EE8573E2-9D8A-4838-94EA-4FFDE1464F4D}"/>
    <cellStyle name="Arvutus 14 2 6" xfId="15107" xr:uid="{768F9422-401E-41C8-B114-333A2835E60A}"/>
    <cellStyle name="Arvutus 14 3" xfId="2205" xr:uid="{00000000-0005-0000-0000-0000BC080000}"/>
    <cellStyle name="Arvutus 14 3 2" xfId="15112" xr:uid="{550587D0-7B72-407B-8E6A-93D0FED2D4D8}"/>
    <cellStyle name="Arvutus 14 4" xfId="2206" xr:uid="{00000000-0005-0000-0000-0000BD080000}"/>
    <cellStyle name="Arvutus 14 4 2" xfId="15113" xr:uid="{1BD59199-9673-4A5D-94E4-6EE585DE08EC}"/>
    <cellStyle name="Arvutus 14 5" xfId="2207" xr:uid="{00000000-0005-0000-0000-0000BE080000}"/>
    <cellStyle name="Arvutus 14 5 2" xfId="15114" xr:uid="{81999B85-CC55-4EEB-B7A0-193BAF52E1C2}"/>
    <cellStyle name="Arvutus 14 6" xfId="2208" xr:uid="{00000000-0005-0000-0000-0000BF080000}"/>
    <cellStyle name="Arvutus 14 6 2" xfId="15115" xr:uid="{5D4C5191-ECA2-4ED3-B5FA-58788B8D34B2}"/>
    <cellStyle name="Arvutus 14 7" xfId="15106" xr:uid="{3FDE7D83-F3B1-4404-A7EF-72295BA6D29A}"/>
    <cellStyle name="Arvutus 15" xfId="2209" xr:uid="{00000000-0005-0000-0000-0000C0080000}"/>
    <cellStyle name="Arvutus 15 2" xfId="2210" xr:uid="{00000000-0005-0000-0000-0000C1080000}"/>
    <cellStyle name="Arvutus 15 2 2" xfId="2211" xr:uid="{00000000-0005-0000-0000-0000C2080000}"/>
    <cellStyle name="Arvutus 15 2 2 2" xfId="15118" xr:uid="{80991E4D-F591-4DF1-8BDE-601A1B50DA0B}"/>
    <cellStyle name="Arvutus 15 2 3" xfId="2212" xr:uid="{00000000-0005-0000-0000-0000C3080000}"/>
    <cellStyle name="Arvutus 15 2 3 2" xfId="15119" xr:uid="{3C0A958C-DB55-434A-816C-6AC98B2C8A92}"/>
    <cellStyle name="Arvutus 15 2 4" xfId="2213" xr:uid="{00000000-0005-0000-0000-0000C4080000}"/>
    <cellStyle name="Arvutus 15 2 4 2" xfId="15120" xr:uid="{2FF13D6A-9191-4812-8F47-2F7DB195AB22}"/>
    <cellStyle name="Arvutus 15 2 5" xfId="2214" xr:uid="{00000000-0005-0000-0000-0000C5080000}"/>
    <cellStyle name="Arvutus 15 2 5 2" xfId="15121" xr:uid="{B92EF4F8-D0D7-4786-BC14-7B2129FBBE4A}"/>
    <cellStyle name="Arvutus 15 2 6" xfId="15117" xr:uid="{6B692075-E0F9-4D27-9203-678A333F578E}"/>
    <cellStyle name="Arvutus 15 3" xfId="2215" xr:uid="{00000000-0005-0000-0000-0000C6080000}"/>
    <cellStyle name="Arvutus 15 3 2" xfId="15122" xr:uid="{04940A14-19E3-4DB1-8808-508F73E6B486}"/>
    <cellStyle name="Arvutus 15 4" xfId="2216" xr:uid="{00000000-0005-0000-0000-0000C7080000}"/>
    <cellStyle name="Arvutus 15 4 2" xfId="15123" xr:uid="{7C3EB76B-B02C-498E-8B25-61DAC4621D64}"/>
    <cellStyle name="Arvutus 15 5" xfId="2217" xr:uid="{00000000-0005-0000-0000-0000C8080000}"/>
    <cellStyle name="Arvutus 15 5 2" xfId="15124" xr:uid="{A3F30B37-B1B2-4C34-BD1C-47C69A90764A}"/>
    <cellStyle name="Arvutus 15 6" xfId="2218" xr:uid="{00000000-0005-0000-0000-0000C9080000}"/>
    <cellStyle name="Arvutus 15 6 2" xfId="15125" xr:uid="{0CE948F6-8888-4A8B-BCBF-DED1AC274297}"/>
    <cellStyle name="Arvutus 15 7" xfId="15116" xr:uid="{F61CF273-1215-43D4-B115-65CBC207AC06}"/>
    <cellStyle name="Arvutus 16" xfId="2219" xr:uid="{00000000-0005-0000-0000-0000CA080000}"/>
    <cellStyle name="Arvutus 16 2" xfId="2220" xr:uid="{00000000-0005-0000-0000-0000CB080000}"/>
    <cellStyle name="Arvutus 16 2 2" xfId="2221" xr:uid="{00000000-0005-0000-0000-0000CC080000}"/>
    <cellStyle name="Arvutus 16 2 2 2" xfId="15128" xr:uid="{A3A51467-2A50-418B-B5D6-5FE41CBCD3D5}"/>
    <cellStyle name="Arvutus 16 2 3" xfId="2222" xr:uid="{00000000-0005-0000-0000-0000CD080000}"/>
    <cellStyle name="Arvutus 16 2 3 2" xfId="15129" xr:uid="{F6A53B1E-B916-44A4-B23D-7949B6B57376}"/>
    <cellStyle name="Arvutus 16 2 4" xfId="2223" xr:uid="{00000000-0005-0000-0000-0000CE080000}"/>
    <cellStyle name="Arvutus 16 2 4 2" xfId="15130" xr:uid="{337E543E-F697-495A-A039-CDA3FF8789FA}"/>
    <cellStyle name="Arvutus 16 2 5" xfId="2224" xr:uid="{00000000-0005-0000-0000-0000CF080000}"/>
    <cellStyle name="Arvutus 16 2 5 2" xfId="15131" xr:uid="{7E9821B8-015A-408D-A649-54012103B3B5}"/>
    <cellStyle name="Arvutus 16 2 6" xfId="15127" xr:uid="{7B5C23EF-9186-4ED2-9D28-8A5E5BECB3FB}"/>
    <cellStyle name="Arvutus 16 3" xfId="2225" xr:uid="{00000000-0005-0000-0000-0000D0080000}"/>
    <cellStyle name="Arvutus 16 3 2" xfId="15132" xr:uid="{5ABADF83-AE2F-4245-8339-8FFC656CB84A}"/>
    <cellStyle name="Arvutus 16 4" xfId="2226" xr:uid="{00000000-0005-0000-0000-0000D1080000}"/>
    <cellStyle name="Arvutus 16 4 2" xfId="15133" xr:uid="{30C8E1C1-645E-495E-8616-B29112829323}"/>
    <cellStyle name="Arvutus 16 5" xfId="2227" xr:uid="{00000000-0005-0000-0000-0000D2080000}"/>
    <cellStyle name="Arvutus 16 5 2" xfId="15134" xr:uid="{A8C9040A-89A2-4015-A2A8-663F8BCB946F}"/>
    <cellStyle name="Arvutus 16 6" xfId="2228" xr:uid="{00000000-0005-0000-0000-0000D3080000}"/>
    <cellStyle name="Arvutus 16 6 2" xfId="15135" xr:uid="{9E8F02D8-A366-4FBC-96D1-AA92DA08B45F}"/>
    <cellStyle name="Arvutus 16 7" xfId="15126" xr:uid="{57BDE168-169F-455C-82D2-D08B9878C575}"/>
    <cellStyle name="Arvutus 17" xfId="2229" xr:uid="{00000000-0005-0000-0000-0000D4080000}"/>
    <cellStyle name="Arvutus 17 2" xfId="2230" xr:uid="{00000000-0005-0000-0000-0000D5080000}"/>
    <cellStyle name="Arvutus 17 2 2" xfId="2231" xr:uid="{00000000-0005-0000-0000-0000D6080000}"/>
    <cellStyle name="Arvutus 17 2 2 2" xfId="15138" xr:uid="{AD06C82D-534C-41FA-BAC9-AE1CE689E079}"/>
    <cellStyle name="Arvutus 17 2 3" xfId="2232" xr:uid="{00000000-0005-0000-0000-0000D7080000}"/>
    <cellStyle name="Arvutus 17 2 3 2" xfId="15139" xr:uid="{6F0E4970-972D-429D-9BB2-FD7D6C98E15C}"/>
    <cellStyle name="Arvutus 17 2 4" xfId="2233" xr:uid="{00000000-0005-0000-0000-0000D8080000}"/>
    <cellStyle name="Arvutus 17 2 4 2" xfId="15140" xr:uid="{6C3E522D-F8F4-4371-A015-9C4A8EBAA657}"/>
    <cellStyle name="Arvutus 17 2 5" xfId="2234" xr:uid="{00000000-0005-0000-0000-0000D9080000}"/>
    <cellStyle name="Arvutus 17 2 5 2" xfId="15141" xr:uid="{F36F6096-3323-4AD2-BCCE-F9D8A180CF46}"/>
    <cellStyle name="Arvutus 17 2 6" xfId="15137" xr:uid="{29963C88-F003-41E8-B9AC-2E9847A6E472}"/>
    <cellStyle name="Arvutus 17 3" xfId="2235" xr:uid="{00000000-0005-0000-0000-0000DA080000}"/>
    <cellStyle name="Arvutus 17 3 2" xfId="15142" xr:uid="{CE3F3E41-12B1-46D9-BA67-E393D5CE2FCB}"/>
    <cellStyle name="Arvutus 17 4" xfId="2236" xr:uid="{00000000-0005-0000-0000-0000DB080000}"/>
    <cellStyle name="Arvutus 17 4 2" xfId="15143" xr:uid="{913EE2BE-17E6-4C28-97A7-EC5F4CA61A52}"/>
    <cellStyle name="Arvutus 17 5" xfId="2237" xr:uid="{00000000-0005-0000-0000-0000DC080000}"/>
    <cellStyle name="Arvutus 17 5 2" xfId="15144" xr:uid="{C82EA9B0-2B3F-4704-95C2-F63ADE4F0906}"/>
    <cellStyle name="Arvutus 17 6" xfId="2238" xr:uid="{00000000-0005-0000-0000-0000DD080000}"/>
    <cellStyle name="Arvutus 17 6 2" xfId="15145" xr:uid="{54FDA14B-44EE-49A7-9B7E-93D686252165}"/>
    <cellStyle name="Arvutus 17 7" xfId="15136" xr:uid="{38C9DE53-2407-41C3-B8FD-60DFEA141470}"/>
    <cellStyle name="Arvutus 18" xfId="2239" xr:uid="{00000000-0005-0000-0000-0000DE080000}"/>
    <cellStyle name="Arvutus 18 2" xfId="2240" xr:uid="{00000000-0005-0000-0000-0000DF080000}"/>
    <cellStyle name="Arvutus 18 2 2" xfId="2241" xr:uid="{00000000-0005-0000-0000-0000E0080000}"/>
    <cellStyle name="Arvutus 18 2 2 2" xfId="15148" xr:uid="{5109854F-A233-4255-A76C-6C779C984E38}"/>
    <cellStyle name="Arvutus 18 2 3" xfId="2242" xr:uid="{00000000-0005-0000-0000-0000E1080000}"/>
    <cellStyle name="Arvutus 18 2 3 2" xfId="15149" xr:uid="{51C231F9-D265-4CD2-BBAC-F24FDDAD8D24}"/>
    <cellStyle name="Arvutus 18 2 4" xfId="2243" xr:uid="{00000000-0005-0000-0000-0000E2080000}"/>
    <cellStyle name="Arvutus 18 2 4 2" xfId="15150" xr:uid="{496996E1-E9EE-45E5-A547-BE8F8AC41027}"/>
    <cellStyle name="Arvutus 18 2 5" xfId="2244" xr:uid="{00000000-0005-0000-0000-0000E3080000}"/>
    <cellStyle name="Arvutus 18 2 5 2" xfId="15151" xr:uid="{80917FC9-99CE-43B1-9F51-BE5A824EC05B}"/>
    <cellStyle name="Arvutus 18 2 6" xfId="15147" xr:uid="{C165CD1C-AC96-4D25-BDEF-A71C1C04A26D}"/>
    <cellStyle name="Arvutus 18 3" xfId="2245" xr:uid="{00000000-0005-0000-0000-0000E4080000}"/>
    <cellStyle name="Arvutus 18 3 2" xfId="15152" xr:uid="{2906C075-56CA-47FB-8153-AF839C28E487}"/>
    <cellStyle name="Arvutus 18 4" xfId="2246" xr:uid="{00000000-0005-0000-0000-0000E5080000}"/>
    <cellStyle name="Arvutus 18 4 2" xfId="15153" xr:uid="{943CAE94-F731-48B3-9AD4-21D6AB57E7CE}"/>
    <cellStyle name="Arvutus 18 5" xfId="2247" xr:uid="{00000000-0005-0000-0000-0000E6080000}"/>
    <cellStyle name="Arvutus 18 5 2" xfId="15154" xr:uid="{C95571C9-9E38-4A3E-8878-82C409185914}"/>
    <cellStyle name="Arvutus 18 6" xfId="2248" xr:uid="{00000000-0005-0000-0000-0000E7080000}"/>
    <cellStyle name="Arvutus 18 6 2" xfId="15155" xr:uid="{ADB590EC-A2AE-4488-A0C9-603EDC7C3BBE}"/>
    <cellStyle name="Arvutus 18 7" xfId="15146" xr:uid="{8C9868CB-1D42-4881-9026-F60A898B70A6}"/>
    <cellStyle name="Arvutus 19" xfId="2249" xr:uid="{00000000-0005-0000-0000-0000E8080000}"/>
    <cellStyle name="Arvutus 19 2" xfId="2250" xr:uid="{00000000-0005-0000-0000-0000E9080000}"/>
    <cellStyle name="Arvutus 19 2 2" xfId="15157" xr:uid="{3600CB53-F9FF-43B6-ADE2-BCE93B2B1F77}"/>
    <cellStyle name="Arvutus 19 3" xfId="2251" xr:uid="{00000000-0005-0000-0000-0000EA080000}"/>
    <cellStyle name="Arvutus 19 3 2" xfId="15158" xr:uid="{39F99E70-CBB5-4ABF-870D-1F3CAAF83206}"/>
    <cellStyle name="Arvutus 19 4" xfId="2252" xr:uid="{00000000-0005-0000-0000-0000EB080000}"/>
    <cellStyle name="Arvutus 19 4 2" xfId="15159" xr:uid="{6F861E18-AB83-4A85-83F1-FD4049C17828}"/>
    <cellStyle name="Arvutus 19 5" xfId="2253" xr:uid="{00000000-0005-0000-0000-0000EC080000}"/>
    <cellStyle name="Arvutus 19 5 2" xfId="15160" xr:uid="{9E843030-6634-4EA9-892D-9040B114EAD3}"/>
    <cellStyle name="Arvutus 19 6" xfId="15156" xr:uid="{BC9FF085-B0B0-46B0-9BE7-57EE2679869C}"/>
    <cellStyle name="Arvutus 2" xfId="2254" xr:uid="{00000000-0005-0000-0000-0000ED080000}"/>
    <cellStyle name="Arvutus 2 2" xfId="2255" xr:uid="{00000000-0005-0000-0000-0000EE080000}"/>
    <cellStyle name="Arvutus 2 2 2" xfId="2256" xr:uid="{00000000-0005-0000-0000-0000EF080000}"/>
    <cellStyle name="Arvutus 2 2 2 2" xfId="15163" xr:uid="{AC04B1C8-A07E-4B13-96D2-CE1B812A349F}"/>
    <cellStyle name="Arvutus 2 2 3" xfId="2257" xr:uid="{00000000-0005-0000-0000-0000F0080000}"/>
    <cellStyle name="Arvutus 2 2 3 2" xfId="15164" xr:uid="{1B49ACAC-8308-44A5-852C-3788BEBA1066}"/>
    <cellStyle name="Arvutus 2 2 4" xfId="2258" xr:uid="{00000000-0005-0000-0000-0000F1080000}"/>
    <cellStyle name="Arvutus 2 2 4 2" xfId="15165" xr:uid="{8E93DDF8-9C91-445E-8ECE-B26DC8685F5F}"/>
    <cellStyle name="Arvutus 2 2 5" xfId="2259" xr:uid="{00000000-0005-0000-0000-0000F2080000}"/>
    <cellStyle name="Arvutus 2 2 5 2" xfId="15166" xr:uid="{975C1341-D8E9-4DE5-927F-3DA7B55235C5}"/>
    <cellStyle name="Arvutus 2 2 6" xfId="15162" xr:uid="{FB378F09-0A49-403F-B643-2C1293EDFD6D}"/>
    <cellStyle name="Arvutus 2 3" xfId="2260" xr:uid="{00000000-0005-0000-0000-0000F3080000}"/>
    <cellStyle name="Arvutus 2 3 2" xfId="2261" xr:uid="{00000000-0005-0000-0000-0000F4080000}"/>
    <cellStyle name="Arvutus 2 3 2 2" xfId="15168" xr:uid="{E6A26C03-3A43-417E-A8C3-2CD014F16134}"/>
    <cellStyle name="Arvutus 2 3 3" xfId="2262" xr:uid="{00000000-0005-0000-0000-0000F5080000}"/>
    <cellStyle name="Arvutus 2 3 3 2" xfId="15169" xr:uid="{41717829-DB72-4DDA-90AB-5F96BF8B3D07}"/>
    <cellStyle name="Arvutus 2 3 4" xfId="15167" xr:uid="{24A0AF9E-839A-476F-BA34-C4826F2C7D17}"/>
    <cellStyle name="Arvutus 2 4" xfId="2263" xr:uid="{00000000-0005-0000-0000-0000F6080000}"/>
    <cellStyle name="Arvutus 2 4 2" xfId="15170" xr:uid="{9C4BA2BF-BF05-4F78-BB9E-83C0BB434B83}"/>
    <cellStyle name="Arvutus 2 5" xfId="2264" xr:uid="{00000000-0005-0000-0000-0000F7080000}"/>
    <cellStyle name="Arvutus 2 5 2" xfId="15171" xr:uid="{A0935E29-6C8C-4509-A2F4-0325A35257D3}"/>
    <cellStyle name="Arvutus 2 6" xfId="2265" xr:uid="{00000000-0005-0000-0000-0000F8080000}"/>
    <cellStyle name="Arvutus 2 6 2" xfId="15172" xr:uid="{38EC1F7D-ED09-454C-805B-A925F4E2BDD8}"/>
    <cellStyle name="Arvutus 2 7" xfId="2266" xr:uid="{00000000-0005-0000-0000-0000F9080000}"/>
    <cellStyle name="Arvutus 2 7 2" xfId="15173" xr:uid="{AF5EAB1A-8007-419B-B3C3-7C7C08C2F166}"/>
    <cellStyle name="Arvutus 2 8" xfId="15161" xr:uid="{9C89D817-8191-4D05-B872-B2CDDAC2BE82}"/>
    <cellStyle name="Arvutus 20" xfId="2267" xr:uid="{00000000-0005-0000-0000-0000FA080000}"/>
    <cellStyle name="Arvutus 20 2" xfId="2268" xr:uid="{00000000-0005-0000-0000-0000FB080000}"/>
    <cellStyle name="Arvutus 20 2 2" xfId="15175" xr:uid="{87D0414F-9476-4A5B-BB54-9E199901BB3B}"/>
    <cellStyle name="Arvutus 20 3" xfId="2269" xr:uid="{00000000-0005-0000-0000-0000FC080000}"/>
    <cellStyle name="Arvutus 20 3 2" xfId="15176" xr:uid="{61EA9082-A0C5-4B72-9F03-BE65B776B1D3}"/>
    <cellStyle name="Arvutus 20 4" xfId="15174" xr:uid="{17CB162E-1190-4770-8B85-56B1701AF950}"/>
    <cellStyle name="Arvutus 21" xfId="2270" xr:uid="{00000000-0005-0000-0000-0000FD080000}"/>
    <cellStyle name="Arvutus 21 2" xfId="15177" xr:uid="{56698D54-FA29-4A39-849C-1A23976B1818}"/>
    <cellStyle name="Arvutus 22" xfId="2271" xr:uid="{00000000-0005-0000-0000-0000FE080000}"/>
    <cellStyle name="Arvutus 22 2" xfId="15178" xr:uid="{A0F13C19-686A-4D95-9568-D0B9B6E10F7F}"/>
    <cellStyle name="Arvutus 23" xfId="2272" xr:uid="{00000000-0005-0000-0000-0000FF080000}"/>
    <cellStyle name="Arvutus 23 2" xfId="15179" xr:uid="{6B8F8F56-6186-4602-883D-BF0371C8FB32}"/>
    <cellStyle name="Arvutus 24" xfId="2273" xr:uid="{00000000-0005-0000-0000-000000090000}"/>
    <cellStyle name="Arvutus 24 2" xfId="15180" xr:uid="{CB4E1890-E64E-48AD-B19F-22386B3D20D2}"/>
    <cellStyle name="Arvutus 25" xfId="15065" xr:uid="{43621B50-F5D2-4D4E-8666-5E6AC4FAD07A}"/>
    <cellStyle name="Arvutus 3" xfId="2274" xr:uid="{00000000-0005-0000-0000-000001090000}"/>
    <cellStyle name="Arvutus 3 2" xfId="2275" xr:uid="{00000000-0005-0000-0000-000002090000}"/>
    <cellStyle name="Arvutus 3 2 2" xfId="2276" xr:uid="{00000000-0005-0000-0000-000003090000}"/>
    <cellStyle name="Arvutus 3 2 2 2" xfId="15183" xr:uid="{27EA4142-669B-4B95-A2ED-46D0DEEBBFF8}"/>
    <cellStyle name="Arvutus 3 2 3" xfId="2277" xr:uid="{00000000-0005-0000-0000-000004090000}"/>
    <cellStyle name="Arvutus 3 2 3 2" xfId="15184" xr:uid="{CD2FDDC6-E47A-4850-9E50-B12AD7072DEC}"/>
    <cellStyle name="Arvutus 3 2 4" xfId="2278" xr:uid="{00000000-0005-0000-0000-000005090000}"/>
    <cellStyle name="Arvutus 3 2 4 2" xfId="15185" xr:uid="{32A68E4B-01BA-4E1F-B917-CEFCE5EEED7F}"/>
    <cellStyle name="Arvutus 3 2 5" xfId="2279" xr:uid="{00000000-0005-0000-0000-000006090000}"/>
    <cellStyle name="Arvutus 3 2 5 2" xfId="15186" xr:uid="{349F160F-8088-4258-86C2-1F0D76136457}"/>
    <cellStyle name="Arvutus 3 2 6" xfId="15182" xr:uid="{220440A2-1C9D-4F7F-B05C-3C81AEFA364E}"/>
    <cellStyle name="Arvutus 3 3" xfId="2280" xr:uid="{00000000-0005-0000-0000-000007090000}"/>
    <cellStyle name="Arvutus 3 3 2" xfId="15187" xr:uid="{F95A01F6-982B-4F8C-9AB6-3ABF9B129582}"/>
    <cellStyle name="Arvutus 3 4" xfId="2281" xr:uid="{00000000-0005-0000-0000-000008090000}"/>
    <cellStyle name="Arvutus 3 4 2" xfId="15188" xr:uid="{5A61700E-E4EF-492E-BA3F-928FD294E2BF}"/>
    <cellStyle name="Arvutus 3 5" xfId="2282" xr:uid="{00000000-0005-0000-0000-000009090000}"/>
    <cellStyle name="Arvutus 3 5 2" xfId="15189" xr:uid="{037BD6E6-9EE3-4955-B03A-7F1483021229}"/>
    <cellStyle name="Arvutus 3 6" xfId="2283" xr:uid="{00000000-0005-0000-0000-00000A090000}"/>
    <cellStyle name="Arvutus 3 6 2" xfId="15190" xr:uid="{6F403CD9-1ECC-4EF1-AC2D-9AA75014E1C6}"/>
    <cellStyle name="Arvutus 3 7" xfId="15181" xr:uid="{B2F47606-CFAB-484A-9461-15CEAB95B6DB}"/>
    <cellStyle name="Arvutus 4" xfId="2284" xr:uid="{00000000-0005-0000-0000-00000B090000}"/>
    <cellStyle name="Arvutus 4 2" xfId="2285" xr:uid="{00000000-0005-0000-0000-00000C090000}"/>
    <cellStyle name="Arvutus 4 2 2" xfId="2286" xr:uid="{00000000-0005-0000-0000-00000D090000}"/>
    <cellStyle name="Arvutus 4 2 2 2" xfId="15193" xr:uid="{9AC94648-5BD0-4A0E-98F4-CE7222557257}"/>
    <cellStyle name="Arvutus 4 2 3" xfId="2287" xr:uid="{00000000-0005-0000-0000-00000E090000}"/>
    <cellStyle name="Arvutus 4 2 3 2" xfId="15194" xr:uid="{6BCCAD6F-89F2-4CFA-BCAE-06CEECCB8DF2}"/>
    <cellStyle name="Arvutus 4 2 4" xfId="2288" xr:uid="{00000000-0005-0000-0000-00000F090000}"/>
    <cellStyle name="Arvutus 4 2 4 2" xfId="15195" xr:uid="{662762AB-F1F8-4DE5-B70D-24E966AAAD5E}"/>
    <cellStyle name="Arvutus 4 2 5" xfId="2289" xr:uid="{00000000-0005-0000-0000-000010090000}"/>
    <cellStyle name="Arvutus 4 2 5 2" xfId="15196" xr:uid="{1115F215-C63D-425F-B76C-1B1A1DD48512}"/>
    <cellStyle name="Arvutus 4 2 6" xfId="15192" xr:uid="{2B58C995-035F-44F9-8BB2-5E9C8D7F290B}"/>
    <cellStyle name="Arvutus 4 3" xfId="2290" xr:uid="{00000000-0005-0000-0000-000011090000}"/>
    <cellStyle name="Arvutus 4 3 2" xfId="15197" xr:uid="{3E802EFA-4C6D-4442-B2E2-1DFB59823D46}"/>
    <cellStyle name="Arvutus 4 4" xfId="2291" xr:uid="{00000000-0005-0000-0000-000012090000}"/>
    <cellStyle name="Arvutus 4 4 2" xfId="15198" xr:uid="{44811542-B51E-404E-8597-3621780509DF}"/>
    <cellStyle name="Arvutus 4 5" xfId="2292" xr:uid="{00000000-0005-0000-0000-000013090000}"/>
    <cellStyle name="Arvutus 4 5 2" xfId="15199" xr:uid="{E9B32D2C-2F85-44C9-8B6C-CE5F532F49B0}"/>
    <cellStyle name="Arvutus 4 6" xfId="2293" xr:uid="{00000000-0005-0000-0000-000014090000}"/>
    <cellStyle name="Arvutus 4 6 2" xfId="15200" xr:uid="{ECA314BD-D725-481D-BFA2-9F37A1A5C85B}"/>
    <cellStyle name="Arvutus 4 7" xfId="15191" xr:uid="{3D3F629B-88C3-4DEC-BD31-2C0DFB52FAA6}"/>
    <cellStyle name="Arvutus 5" xfId="2294" xr:uid="{00000000-0005-0000-0000-000015090000}"/>
    <cellStyle name="Arvutus 5 2" xfId="2295" xr:uid="{00000000-0005-0000-0000-000016090000}"/>
    <cellStyle name="Arvutus 5 2 2" xfId="2296" xr:uid="{00000000-0005-0000-0000-000017090000}"/>
    <cellStyle name="Arvutus 5 2 2 2" xfId="15203" xr:uid="{0DF50F5B-31A7-4A36-BDF8-F5B0BB9D6C60}"/>
    <cellStyle name="Arvutus 5 2 3" xfId="2297" xr:uid="{00000000-0005-0000-0000-000018090000}"/>
    <cellStyle name="Arvutus 5 2 3 2" xfId="15204" xr:uid="{1561FE8F-A732-4398-A440-1F4E5EF7B6B9}"/>
    <cellStyle name="Arvutus 5 2 4" xfId="2298" xr:uid="{00000000-0005-0000-0000-000019090000}"/>
    <cellStyle name="Arvutus 5 2 4 2" xfId="15205" xr:uid="{87186F25-92DE-4698-80E4-6C2A8DD545DA}"/>
    <cellStyle name="Arvutus 5 2 5" xfId="2299" xr:uid="{00000000-0005-0000-0000-00001A090000}"/>
    <cellStyle name="Arvutus 5 2 5 2" xfId="15206" xr:uid="{5D43F697-F22F-40F5-B6D6-45F217AEFB4E}"/>
    <cellStyle name="Arvutus 5 2 6" xfId="15202" xr:uid="{C42AA068-FD67-4401-A91F-F2CF65E98659}"/>
    <cellStyle name="Arvutus 5 3" xfId="2300" xr:uid="{00000000-0005-0000-0000-00001B090000}"/>
    <cellStyle name="Arvutus 5 3 2" xfId="15207" xr:uid="{0A53BC87-5DE7-4769-BCF2-6A07AC82BCE4}"/>
    <cellStyle name="Arvutus 5 4" xfId="2301" xr:uid="{00000000-0005-0000-0000-00001C090000}"/>
    <cellStyle name="Arvutus 5 4 2" xfId="15208" xr:uid="{270F6E3E-A272-42DF-8540-C65DA2830638}"/>
    <cellStyle name="Arvutus 5 5" xfId="2302" xr:uid="{00000000-0005-0000-0000-00001D090000}"/>
    <cellStyle name="Arvutus 5 5 2" xfId="15209" xr:uid="{6914AA6B-6F48-4154-8B1B-CAC74E9DDF08}"/>
    <cellStyle name="Arvutus 5 6" xfId="2303" xr:uid="{00000000-0005-0000-0000-00001E090000}"/>
    <cellStyle name="Arvutus 5 6 2" xfId="15210" xr:uid="{35E911A9-7620-4330-8EC8-B634D3EB2408}"/>
    <cellStyle name="Arvutus 5 7" xfId="15201" xr:uid="{9947E3BB-9F2B-4E07-A50D-ACBA975A53C6}"/>
    <cellStyle name="Arvutus 6" xfId="2304" xr:uid="{00000000-0005-0000-0000-00001F090000}"/>
    <cellStyle name="Arvutus 6 2" xfId="2305" xr:uid="{00000000-0005-0000-0000-000020090000}"/>
    <cellStyle name="Arvutus 6 2 2" xfId="2306" xr:uid="{00000000-0005-0000-0000-000021090000}"/>
    <cellStyle name="Arvutus 6 2 2 2" xfId="15213" xr:uid="{22FF0362-2634-4F1E-A5F2-F0422033DFC1}"/>
    <cellStyle name="Arvutus 6 2 3" xfId="2307" xr:uid="{00000000-0005-0000-0000-000022090000}"/>
    <cellStyle name="Arvutus 6 2 3 2" xfId="15214" xr:uid="{21B30DEF-F0A9-4EF2-818D-AF7D8CAEC2BC}"/>
    <cellStyle name="Arvutus 6 2 4" xfId="2308" xr:uid="{00000000-0005-0000-0000-000023090000}"/>
    <cellStyle name="Arvutus 6 2 4 2" xfId="15215" xr:uid="{E6283893-8FEF-4CC9-A16B-549EF473F92B}"/>
    <cellStyle name="Arvutus 6 2 5" xfId="2309" xr:uid="{00000000-0005-0000-0000-000024090000}"/>
    <cellStyle name="Arvutus 6 2 5 2" xfId="15216" xr:uid="{1400A6D2-B16A-419B-B225-5BB066623366}"/>
    <cellStyle name="Arvutus 6 2 6" xfId="15212" xr:uid="{BCCD535C-9D1E-406B-A4D8-C5C112A4C62B}"/>
    <cellStyle name="Arvutus 6 3" xfId="2310" xr:uid="{00000000-0005-0000-0000-000025090000}"/>
    <cellStyle name="Arvutus 6 3 2" xfId="15217" xr:uid="{235B5B9B-79C7-47A3-810F-8063A1D5804D}"/>
    <cellStyle name="Arvutus 6 4" xfId="2311" xr:uid="{00000000-0005-0000-0000-000026090000}"/>
    <cellStyle name="Arvutus 6 4 2" xfId="15218" xr:uid="{285B7762-8C5D-4278-8A1E-11DF81706828}"/>
    <cellStyle name="Arvutus 6 5" xfId="2312" xr:uid="{00000000-0005-0000-0000-000027090000}"/>
    <cellStyle name="Arvutus 6 5 2" xfId="15219" xr:uid="{546BBB21-9474-4E12-9F8D-EDE9234B51FB}"/>
    <cellStyle name="Arvutus 6 6" xfId="2313" xr:uid="{00000000-0005-0000-0000-000028090000}"/>
    <cellStyle name="Arvutus 6 6 2" xfId="15220" xr:uid="{E25B49FB-450E-43C9-AB1C-1B29DA5B9359}"/>
    <cellStyle name="Arvutus 6 7" xfId="15211" xr:uid="{AB5FCDCD-1EBE-4CF7-87BA-1B04EE68C1D4}"/>
    <cellStyle name="Arvutus 7" xfId="2314" xr:uid="{00000000-0005-0000-0000-000029090000}"/>
    <cellStyle name="Arvutus 7 2" xfId="2315" xr:uid="{00000000-0005-0000-0000-00002A090000}"/>
    <cellStyle name="Arvutus 7 2 2" xfId="2316" xr:uid="{00000000-0005-0000-0000-00002B090000}"/>
    <cellStyle name="Arvutus 7 2 2 2" xfId="15223" xr:uid="{A04B5D3E-A0DD-4D0B-8D73-738DD9505A35}"/>
    <cellStyle name="Arvutus 7 2 3" xfId="2317" xr:uid="{00000000-0005-0000-0000-00002C090000}"/>
    <cellStyle name="Arvutus 7 2 3 2" xfId="15224" xr:uid="{DD64C8D8-6C23-4C9D-A723-29566D819957}"/>
    <cellStyle name="Arvutus 7 2 4" xfId="2318" xr:uid="{00000000-0005-0000-0000-00002D090000}"/>
    <cellStyle name="Arvutus 7 2 4 2" xfId="15225" xr:uid="{CBF50C0F-596A-4A4F-9181-56C5410A4FCA}"/>
    <cellStyle name="Arvutus 7 2 5" xfId="2319" xr:uid="{00000000-0005-0000-0000-00002E090000}"/>
    <cellStyle name="Arvutus 7 2 5 2" xfId="15226" xr:uid="{C911C114-97DA-4779-B723-C5689A8C86B5}"/>
    <cellStyle name="Arvutus 7 2 6" xfId="15222" xr:uid="{1DE92320-1EC0-4A6B-8878-6C4DD0C10A35}"/>
    <cellStyle name="Arvutus 7 3" xfId="2320" xr:uid="{00000000-0005-0000-0000-00002F090000}"/>
    <cellStyle name="Arvutus 7 3 2" xfId="15227" xr:uid="{04A0AA0C-AB47-48F1-A8F7-E6090C14CD4E}"/>
    <cellStyle name="Arvutus 7 4" xfId="2321" xr:uid="{00000000-0005-0000-0000-000030090000}"/>
    <cellStyle name="Arvutus 7 4 2" xfId="15228" xr:uid="{FEAD45FD-A9DB-4345-9A68-A96EEB4B9BA9}"/>
    <cellStyle name="Arvutus 7 5" xfId="2322" xr:uid="{00000000-0005-0000-0000-000031090000}"/>
    <cellStyle name="Arvutus 7 5 2" xfId="15229" xr:uid="{6C63AB0C-CC87-40A5-A654-A926DE336796}"/>
    <cellStyle name="Arvutus 7 6" xfId="2323" xr:uid="{00000000-0005-0000-0000-000032090000}"/>
    <cellStyle name="Arvutus 7 6 2" xfId="15230" xr:uid="{7C6C767C-63B3-472E-88E9-7A35187ED392}"/>
    <cellStyle name="Arvutus 7 7" xfId="15221" xr:uid="{3B3E8A55-4399-473C-9BAF-C11A732D76C4}"/>
    <cellStyle name="Arvutus 8" xfId="2324" xr:uid="{00000000-0005-0000-0000-000033090000}"/>
    <cellStyle name="Arvutus 8 2" xfId="2325" xr:uid="{00000000-0005-0000-0000-000034090000}"/>
    <cellStyle name="Arvutus 8 2 2" xfId="2326" xr:uid="{00000000-0005-0000-0000-000035090000}"/>
    <cellStyle name="Arvutus 8 2 2 2" xfId="15233" xr:uid="{35EA0654-DE53-4D7E-B22E-03C14DAB361B}"/>
    <cellStyle name="Arvutus 8 2 3" xfId="2327" xr:uid="{00000000-0005-0000-0000-000036090000}"/>
    <cellStyle name="Arvutus 8 2 3 2" xfId="15234" xr:uid="{88A0CE28-2710-40D6-B7BC-C71F959F0BEB}"/>
    <cellStyle name="Arvutus 8 2 4" xfId="2328" xr:uid="{00000000-0005-0000-0000-000037090000}"/>
    <cellStyle name="Arvutus 8 2 4 2" xfId="15235" xr:uid="{4D3D18C6-59B3-4F6A-BE6B-87AA346ED237}"/>
    <cellStyle name="Arvutus 8 2 5" xfId="2329" xr:uid="{00000000-0005-0000-0000-000038090000}"/>
    <cellStyle name="Arvutus 8 2 5 2" xfId="15236" xr:uid="{049CB085-D7B9-4CC6-B721-E3EEAB08CA38}"/>
    <cellStyle name="Arvutus 8 2 6" xfId="15232" xr:uid="{F375B3FA-596C-4819-B06B-D9B4F606CFF3}"/>
    <cellStyle name="Arvutus 8 3" xfId="2330" xr:uid="{00000000-0005-0000-0000-000039090000}"/>
    <cellStyle name="Arvutus 8 3 2" xfId="15237" xr:uid="{20E07245-3C6E-4CF5-AB29-445893E8D511}"/>
    <cellStyle name="Arvutus 8 4" xfId="2331" xr:uid="{00000000-0005-0000-0000-00003A090000}"/>
    <cellStyle name="Arvutus 8 4 2" xfId="15238" xr:uid="{32EC1C95-D8CE-4BEE-A6CA-61BCE8C3A8EE}"/>
    <cellStyle name="Arvutus 8 5" xfId="2332" xr:uid="{00000000-0005-0000-0000-00003B090000}"/>
    <cellStyle name="Arvutus 8 5 2" xfId="15239" xr:uid="{B4464A32-99E5-420D-810B-E0E77E6D760E}"/>
    <cellStyle name="Arvutus 8 6" xfId="2333" xr:uid="{00000000-0005-0000-0000-00003C090000}"/>
    <cellStyle name="Arvutus 8 6 2" xfId="15240" xr:uid="{98283B37-BD97-41A7-96EC-7D8635A33CAA}"/>
    <cellStyle name="Arvutus 8 7" xfId="15231" xr:uid="{9BF20954-F051-4AD1-B696-A05408D748E8}"/>
    <cellStyle name="Arvutus 9" xfId="2334" xr:uid="{00000000-0005-0000-0000-00003D090000}"/>
    <cellStyle name="Arvutus 9 2" xfId="2335" xr:uid="{00000000-0005-0000-0000-00003E090000}"/>
    <cellStyle name="Arvutus 9 2 2" xfId="2336" xr:uid="{00000000-0005-0000-0000-00003F090000}"/>
    <cellStyle name="Arvutus 9 2 2 2" xfId="15243" xr:uid="{A4CEDFAB-6AE1-48C1-951A-0A401E200961}"/>
    <cellStyle name="Arvutus 9 2 3" xfId="2337" xr:uid="{00000000-0005-0000-0000-000040090000}"/>
    <cellStyle name="Arvutus 9 2 3 2" xfId="15244" xr:uid="{F9637FFF-3990-47EC-BAD3-C006DE4105D3}"/>
    <cellStyle name="Arvutus 9 2 4" xfId="2338" xr:uid="{00000000-0005-0000-0000-000041090000}"/>
    <cellStyle name="Arvutus 9 2 4 2" xfId="15245" xr:uid="{455F7A01-60EF-446A-B0C1-9840C9A7D212}"/>
    <cellStyle name="Arvutus 9 2 5" xfId="2339" xr:uid="{00000000-0005-0000-0000-000042090000}"/>
    <cellStyle name="Arvutus 9 2 5 2" xfId="15246" xr:uid="{FB9328D6-B18F-4F5B-A821-DB7DCC834EBE}"/>
    <cellStyle name="Arvutus 9 2 6" xfId="15242" xr:uid="{A4E74182-96A0-4073-A681-5A737365DC74}"/>
    <cellStyle name="Arvutus 9 3" xfId="2340" xr:uid="{00000000-0005-0000-0000-000043090000}"/>
    <cellStyle name="Arvutus 9 3 2" xfId="15247" xr:uid="{35526D8F-199B-4BBB-BFE7-39C1BF8D0003}"/>
    <cellStyle name="Arvutus 9 4" xfId="2341" xr:uid="{00000000-0005-0000-0000-000044090000}"/>
    <cellStyle name="Arvutus 9 4 2" xfId="15248" xr:uid="{F43AE830-7591-41D7-9C38-F68DE84B05F4}"/>
    <cellStyle name="Arvutus 9 5" xfId="2342" xr:uid="{00000000-0005-0000-0000-000045090000}"/>
    <cellStyle name="Arvutus 9 5 2" xfId="15249" xr:uid="{65E6E0CA-FCC6-47C5-8F07-87CC8BECF9A2}"/>
    <cellStyle name="Arvutus 9 6" xfId="2343" xr:uid="{00000000-0005-0000-0000-000046090000}"/>
    <cellStyle name="Arvutus 9 6 2" xfId="15250" xr:uid="{7976F849-2093-409B-AEF9-DE267C7C11E2}"/>
    <cellStyle name="Arvutus 9 7" xfId="15241" xr:uid="{78C99AE5-8576-46B5-85B6-54FC858556C4}"/>
    <cellStyle name="Arvutus_KTR An-Abflug" xfId="14846" xr:uid="{00000000-0005-0000-0000-000047090000}"/>
    <cellStyle name="assumption 1" xfId="2344" xr:uid="{00000000-0005-0000-0000-000048090000}"/>
    <cellStyle name="assumption 2" xfId="2345" xr:uid="{00000000-0005-0000-0000-000049090000}"/>
    <cellStyle name="assumption 2 2" xfId="2346" xr:uid="{00000000-0005-0000-0000-00004A090000}"/>
    <cellStyle name="assumption 4" xfId="2347" xr:uid="{00000000-0005-0000-0000-00004B090000}"/>
    <cellStyle name="Assumption Date" xfId="2348" xr:uid="{00000000-0005-0000-0000-00004C090000}"/>
    <cellStyle name="Assumptions % 0 dp" xfId="2349" xr:uid="{00000000-0005-0000-0000-00004D090000}"/>
    <cellStyle name="Assumptions % 1 dp" xfId="2350" xr:uid="{00000000-0005-0000-0000-00004E090000}"/>
    <cellStyle name="Assumptions % 2 dp" xfId="2351" xr:uid="{00000000-0005-0000-0000-00004F090000}"/>
    <cellStyle name="Assumptions 0 dp" xfId="2352" xr:uid="{00000000-0005-0000-0000-000050090000}"/>
    <cellStyle name="Assumptions 2 dp" xfId="2353" xr:uid="{00000000-0005-0000-0000-000051090000}"/>
    <cellStyle name="Assumptions 3 dp" xfId="2354" xr:uid="{00000000-0005-0000-0000-000052090000}"/>
    <cellStyle name="Ausgabe" xfId="2355" xr:uid="{00000000-0005-0000-0000-000053090000}"/>
    <cellStyle name="Ausgabe 2" xfId="2356" xr:uid="{00000000-0005-0000-0000-000054090000}"/>
    <cellStyle name="Ausgabe 2 2" xfId="15252" xr:uid="{C9B1A2EB-3585-49B3-A390-1A9277631C12}"/>
    <cellStyle name="Ausgabe 3" xfId="2357" xr:uid="{00000000-0005-0000-0000-000055090000}"/>
    <cellStyle name="Ausgabe 3 2" xfId="15253" xr:uid="{16E01A45-D782-4876-B6DD-4E81FF4484C1}"/>
    <cellStyle name="Ausgabe 4" xfId="15251" xr:uid="{50BE5F77-8EAF-40B3-88C5-8E976F3948EE}"/>
    <cellStyle name="Avertissement 2" xfId="2358" xr:uid="{00000000-0005-0000-0000-000056090000}"/>
    <cellStyle name="Avertissement 2 2" xfId="2359" xr:uid="{00000000-0005-0000-0000-000057090000}"/>
    <cellStyle name="Avertissement 3" xfId="2360" xr:uid="{00000000-0005-0000-0000-000058090000}"/>
    <cellStyle name="Avertissement 3 2" xfId="2361" xr:uid="{00000000-0005-0000-0000-000059090000}"/>
    <cellStyle name="Avertissement 4" xfId="2362" xr:uid="{00000000-0005-0000-0000-00005A090000}"/>
    <cellStyle name="Avertissement 4 2" xfId="2363" xr:uid="{00000000-0005-0000-0000-00005B090000}"/>
    <cellStyle name="Avertissement 5" xfId="2364" xr:uid="{00000000-0005-0000-0000-00005C090000}"/>
    <cellStyle name="B" xfId="2365" xr:uid="{00000000-0005-0000-0000-00005D090000}"/>
    <cellStyle name="Bad" xfId="14634" xr:uid="{00000000-0005-0000-0000-00005E090000}"/>
    <cellStyle name="Bad 2" xfId="2366" xr:uid="{00000000-0005-0000-0000-00005F090000}"/>
    <cellStyle name="Bad 3" xfId="2367" xr:uid="{00000000-0005-0000-0000-000060090000}"/>
    <cellStyle name="Bemærk!" xfId="2368" xr:uid="{00000000-0005-0000-0000-000061090000}"/>
    <cellStyle name="Bemærk! 10" xfId="2369" xr:uid="{00000000-0005-0000-0000-000062090000}"/>
    <cellStyle name="Bemærk! 10 2" xfId="2370" xr:uid="{00000000-0005-0000-0000-000063090000}"/>
    <cellStyle name="Bemærk! 10 2 2" xfId="2371" xr:uid="{00000000-0005-0000-0000-000064090000}"/>
    <cellStyle name="Bemærk! 10 2 2 2" xfId="15257" xr:uid="{2B088DC4-4FC6-4023-997D-8204485A3C98}"/>
    <cellStyle name="Bemærk! 10 2 3" xfId="2372" xr:uid="{00000000-0005-0000-0000-000065090000}"/>
    <cellStyle name="Bemærk! 10 2 3 2" xfId="15258" xr:uid="{E9AA8D93-5A1A-4AD1-974A-F0EC61F2B2DD}"/>
    <cellStyle name="Bemærk! 10 2 4" xfId="2373" xr:uid="{00000000-0005-0000-0000-000066090000}"/>
    <cellStyle name="Bemærk! 10 2 4 2" xfId="15259" xr:uid="{76F9AB0B-5162-4C2A-88E5-704766607429}"/>
    <cellStyle name="Bemærk! 10 2 5" xfId="2374" xr:uid="{00000000-0005-0000-0000-000067090000}"/>
    <cellStyle name="Bemærk! 10 2 5 2" xfId="15260" xr:uid="{C848EA8A-475F-4164-A080-3475BB875792}"/>
    <cellStyle name="Bemærk! 10 2 6" xfId="15256" xr:uid="{05A75EC1-26BA-4EBC-97D2-89EA819B7E7B}"/>
    <cellStyle name="Bemærk! 10 3" xfId="2375" xr:uid="{00000000-0005-0000-0000-000068090000}"/>
    <cellStyle name="Bemærk! 10 3 2" xfId="15261" xr:uid="{30A1E303-7D19-45CF-8F8F-A234EDED50CD}"/>
    <cellStyle name="Bemærk! 10 4" xfId="2376" xr:uid="{00000000-0005-0000-0000-000069090000}"/>
    <cellStyle name="Bemærk! 10 4 2" xfId="15262" xr:uid="{618039E1-1725-4DC5-A21E-F843A133C58B}"/>
    <cellStyle name="Bemærk! 10 5" xfId="2377" xr:uid="{00000000-0005-0000-0000-00006A090000}"/>
    <cellStyle name="Bemærk! 10 5 2" xfId="15263" xr:uid="{5CC0CD09-A15B-4A79-B054-8AABEA95C2F3}"/>
    <cellStyle name="Bemærk! 10 6" xfId="2378" xr:uid="{00000000-0005-0000-0000-00006B090000}"/>
    <cellStyle name="Bemærk! 10 6 2" xfId="15264" xr:uid="{E9A033AC-5194-4435-9454-18C2817FCAE9}"/>
    <cellStyle name="Bemærk! 10 7" xfId="15255" xr:uid="{B813AFE8-1505-42F0-A6F8-314A6D1B5DD9}"/>
    <cellStyle name="Bemærk! 11" xfId="2379" xr:uid="{00000000-0005-0000-0000-00006C090000}"/>
    <cellStyle name="Bemærk! 11 2" xfId="2380" xr:uid="{00000000-0005-0000-0000-00006D090000}"/>
    <cellStyle name="Bemærk! 11 2 2" xfId="2381" xr:uid="{00000000-0005-0000-0000-00006E090000}"/>
    <cellStyle name="Bemærk! 11 2 2 2" xfId="15267" xr:uid="{906F2222-6361-4D19-A8A6-7EE8761206C8}"/>
    <cellStyle name="Bemærk! 11 2 3" xfId="2382" xr:uid="{00000000-0005-0000-0000-00006F090000}"/>
    <cellStyle name="Bemærk! 11 2 3 2" xfId="15268" xr:uid="{7743C1A7-CAE5-4EB6-9E77-264F55C5EEBB}"/>
    <cellStyle name="Bemærk! 11 2 4" xfId="2383" xr:uid="{00000000-0005-0000-0000-000070090000}"/>
    <cellStyle name="Bemærk! 11 2 4 2" xfId="15269" xr:uid="{90335769-672B-4886-8B31-C96CA5CC700D}"/>
    <cellStyle name="Bemærk! 11 2 5" xfId="2384" xr:uid="{00000000-0005-0000-0000-000071090000}"/>
    <cellStyle name="Bemærk! 11 2 5 2" xfId="15270" xr:uid="{4CFC6CC7-8751-4A6E-BE84-471CA5AD22B9}"/>
    <cellStyle name="Bemærk! 11 2 6" xfId="15266" xr:uid="{44312EB1-E39D-4DBF-8829-3756E0429B08}"/>
    <cellStyle name="Bemærk! 11 3" xfId="2385" xr:uid="{00000000-0005-0000-0000-000072090000}"/>
    <cellStyle name="Bemærk! 11 3 2" xfId="15271" xr:uid="{F1D80C83-0133-4E7F-960C-9309BA566629}"/>
    <cellStyle name="Bemærk! 11 4" xfId="2386" xr:uid="{00000000-0005-0000-0000-000073090000}"/>
    <cellStyle name="Bemærk! 11 4 2" xfId="15272" xr:uid="{B305D6B5-6A12-41AF-A3A8-3C2B8D5EE5A3}"/>
    <cellStyle name="Bemærk! 11 5" xfId="2387" xr:uid="{00000000-0005-0000-0000-000074090000}"/>
    <cellStyle name="Bemærk! 11 5 2" xfId="15273" xr:uid="{D3737731-3435-4527-863B-021E333F7E14}"/>
    <cellStyle name="Bemærk! 11 6" xfId="2388" xr:uid="{00000000-0005-0000-0000-000075090000}"/>
    <cellStyle name="Bemærk! 11 6 2" xfId="15274" xr:uid="{35D99CD3-5B94-4D59-ACD8-9348D2F7C97E}"/>
    <cellStyle name="Bemærk! 11 7" xfId="15265" xr:uid="{8012480D-BC1B-4BF9-B1B1-EE23D784E4C9}"/>
    <cellStyle name="Bemærk! 12" xfId="2389" xr:uid="{00000000-0005-0000-0000-000076090000}"/>
    <cellStyle name="Bemærk! 12 2" xfId="2390" xr:uid="{00000000-0005-0000-0000-000077090000}"/>
    <cellStyle name="Bemærk! 12 2 2" xfId="2391" xr:uid="{00000000-0005-0000-0000-000078090000}"/>
    <cellStyle name="Bemærk! 12 2 2 2" xfId="15277" xr:uid="{17E2B658-FA12-48DE-8D1E-6A7EFDC51844}"/>
    <cellStyle name="Bemærk! 12 2 3" xfId="2392" xr:uid="{00000000-0005-0000-0000-000079090000}"/>
    <cellStyle name="Bemærk! 12 2 3 2" xfId="15278" xr:uid="{A8233EBD-8FCE-4B43-826C-46DCA48425C5}"/>
    <cellStyle name="Bemærk! 12 2 4" xfId="2393" xr:uid="{00000000-0005-0000-0000-00007A090000}"/>
    <cellStyle name="Bemærk! 12 2 4 2" xfId="15279" xr:uid="{EF89A840-0E6A-41C5-BA8B-22CB92083502}"/>
    <cellStyle name="Bemærk! 12 2 5" xfId="2394" xr:uid="{00000000-0005-0000-0000-00007B090000}"/>
    <cellStyle name="Bemærk! 12 2 5 2" xfId="15280" xr:uid="{1AFAD0BC-735B-4A69-8E82-34758C2C030D}"/>
    <cellStyle name="Bemærk! 12 2 6" xfId="15276" xr:uid="{694450FD-A96E-4A26-8612-332AB44A92C6}"/>
    <cellStyle name="Bemærk! 12 3" xfId="2395" xr:uid="{00000000-0005-0000-0000-00007C090000}"/>
    <cellStyle name="Bemærk! 12 3 2" xfId="15281" xr:uid="{E0F2A642-E08E-49F1-BCA1-882B89693F53}"/>
    <cellStyle name="Bemærk! 12 4" xfId="2396" xr:uid="{00000000-0005-0000-0000-00007D090000}"/>
    <cellStyle name="Bemærk! 12 4 2" xfId="15282" xr:uid="{0742B782-A8F6-4F0C-9200-237583766EE6}"/>
    <cellStyle name="Bemærk! 12 5" xfId="2397" xr:uid="{00000000-0005-0000-0000-00007E090000}"/>
    <cellStyle name="Bemærk! 12 5 2" xfId="15283" xr:uid="{E6DB942E-28E6-4142-A580-485221BB564F}"/>
    <cellStyle name="Bemærk! 12 6" xfId="2398" xr:uid="{00000000-0005-0000-0000-00007F090000}"/>
    <cellStyle name="Bemærk! 12 6 2" xfId="15284" xr:uid="{8B7BE0ED-D66E-4379-8777-000ECA31337C}"/>
    <cellStyle name="Bemærk! 12 7" xfId="15275" xr:uid="{1B1E22A7-EFFB-4AED-A983-AF539EDFEED0}"/>
    <cellStyle name="Bemærk! 13" xfId="2399" xr:uid="{00000000-0005-0000-0000-000080090000}"/>
    <cellStyle name="Bemærk! 13 2" xfId="2400" xr:uid="{00000000-0005-0000-0000-000081090000}"/>
    <cellStyle name="Bemærk! 13 2 2" xfId="2401" xr:uid="{00000000-0005-0000-0000-000082090000}"/>
    <cellStyle name="Bemærk! 13 2 2 2" xfId="15287" xr:uid="{496EB8EE-E843-43B8-975E-C394FF00DCC7}"/>
    <cellStyle name="Bemærk! 13 2 3" xfId="2402" xr:uid="{00000000-0005-0000-0000-000083090000}"/>
    <cellStyle name="Bemærk! 13 2 3 2" xfId="15288" xr:uid="{6E67BCDB-5EDB-4C05-A118-C540B8ACAE45}"/>
    <cellStyle name="Bemærk! 13 2 4" xfId="2403" xr:uid="{00000000-0005-0000-0000-000084090000}"/>
    <cellStyle name="Bemærk! 13 2 4 2" xfId="15289" xr:uid="{928802D1-8D15-4E90-BC3B-A39E24D0CDEA}"/>
    <cellStyle name="Bemærk! 13 2 5" xfId="2404" xr:uid="{00000000-0005-0000-0000-000085090000}"/>
    <cellStyle name="Bemærk! 13 2 5 2" xfId="15290" xr:uid="{2284B1AE-A414-4797-A431-A258C95EE95C}"/>
    <cellStyle name="Bemærk! 13 2 6" xfId="15286" xr:uid="{7B192C73-E6C3-447B-82D2-9F3A448D03AA}"/>
    <cellStyle name="Bemærk! 13 3" xfId="2405" xr:uid="{00000000-0005-0000-0000-000086090000}"/>
    <cellStyle name="Bemærk! 13 3 2" xfId="15291" xr:uid="{9A2736E5-983F-49E0-9975-73E561A9C59B}"/>
    <cellStyle name="Bemærk! 13 4" xfId="2406" xr:uid="{00000000-0005-0000-0000-000087090000}"/>
    <cellStyle name="Bemærk! 13 4 2" xfId="15292" xr:uid="{64D035DE-460E-4B5D-9F9F-36D9C2C5B185}"/>
    <cellStyle name="Bemærk! 13 5" xfId="2407" xr:uid="{00000000-0005-0000-0000-000088090000}"/>
    <cellStyle name="Bemærk! 13 5 2" xfId="15293" xr:uid="{A9068C27-4AC8-4463-8E11-2C996BC92B6B}"/>
    <cellStyle name="Bemærk! 13 6" xfId="2408" xr:uid="{00000000-0005-0000-0000-000089090000}"/>
    <cellStyle name="Bemærk! 13 6 2" xfId="15294" xr:uid="{F9F49D16-C259-4236-A3BF-43767D81795D}"/>
    <cellStyle name="Bemærk! 13 7" xfId="15285" xr:uid="{C4EBC63D-1A01-4526-B902-5957B265BFF2}"/>
    <cellStyle name="Bemærk! 14" xfId="2409" xr:uid="{00000000-0005-0000-0000-00008A090000}"/>
    <cellStyle name="Bemærk! 14 2" xfId="2410" xr:uid="{00000000-0005-0000-0000-00008B090000}"/>
    <cellStyle name="Bemærk! 14 2 2" xfId="2411" xr:uid="{00000000-0005-0000-0000-00008C090000}"/>
    <cellStyle name="Bemærk! 14 2 2 2" xfId="15297" xr:uid="{69D16D57-F6AA-400A-A762-00A627B6928B}"/>
    <cellStyle name="Bemærk! 14 2 3" xfId="2412" xr:uid="{00000000-0005-0000-0000-00008D090000}"/>
    <cellStyle name="Bemærk! 14 2 3 2" xfId="15298" xr:uid="{92CDF479-97F7-4B00-8CAE-70234931459D}"/>
    <cellStyle name="Bemærk! 14 2 4" xfId="2413" xr:uid="{00000000-0005-0000-0000-00008E090000}"/>
    <cellStyle name="Bemærk! 14 2 4 2" xfId="15299" xr:uid="{1CE177F4-E23D-443C-98D9-FFF7DDAA00AD}"/>
    <cellStyle name="Bemærk! 14 2 5" xfId="2414" xr:uid="{00000000-0005-0000-0000-00008F090000}"/>
    <cellStyle name="Bemærk! 14 2 5 2" xfId="15300" xr:uid="{056C7B3C-6CE4-4343-9D89-982692657A51}"/>
    <cellStyle name="Bemærk! 14 2 6" xfId="15296" xr:uid="{270562B6-3E1B-4FE4-B8AC-CFD7CC73E388}"/>
    <cellStyle name="Bemærk! 14 3" xfId="2415" xr:uid="{00000000-0005-0000-0000-000090090000}"/>
    <cellStyle name="Bemærk! 14 3 2" xfId="15301" xr:uid="{C5495CE8-B605-40BE-B2B3-4C5D012F8868}"/>
    <cellStyle name="Bemærk! 14 4" xfId="2416" xr:uid="{00000000-0005-0000-0000-000091090000}"/>
    <cellStyle name="Bemærk! 14 4 2" xfId="15302" xr:uid="{4DCAAF84-83DD-41A8-97F5-716032C0FF6D}"/>
    <cellStyle name="Bemærk! 14 5" xfId="2417" xr:uid="{00000000-0005-0000-0000-000092090000}"/>
    <cellStyle name="Bemærk! 14 5 2" xfId="15303" xr:uid="{F3525458-FD53-49EB-92D1-4AE93A92FC51}"/>
    <cellStyle name="Bemærk! 14 6" xfId="2418" xr:uid="{00000000-0005-0000-0000-000093090000}"/>
    <cellStyle name="Bemærk! 14 6 2" xfId="15304" xr:uid="{F2C4FCDD-C810-4EFA-80C9-B0378CEEBEF0}"/>
    <cellStyle name="Bemærk! 14 7" xfId="15295" xr:uid="{0F61F1D6-C4B3-4A0A-B71C-C3AFCB217CE8}"/>
    <cellStyle name="Bemærk! 15" xfId="2419" xr:uid="{00000000-0005-0000-0000-000094090000}"/>
    <cellStyle name="Bemærk! 15 2" xfId="2420" xr:uid="{00000000-0005-0000-0000-000095090000}"/>
    <cellStyle name="Bemærk! 15 2 2" xfId="2421" xr:uid="{00000000-0005-0000-0000-000096090000}"/>
    <cellStyle name="Bemærk! 15 2 2 2" xfId="15307" xr:uid="{81ECFEA8-452F-4D7D-80E0-E56AA8E570BA}"/>
    <cellStyle name="Bemærk! 15 2 3" xfId="2422" xr:uid="{00000000-0005-0000-0000-000097090000}"/>
    <cellStyle name="Bemærk! 15 2 3 2" xfId="15308" xr:uid="{8BDD726D-2C04-4702-B62C-02368EECD82E}"/>
    <cellStyle name="Bemærk! 15 2 4" xfId="2423" xr:uid="{00000000-0005-0000-0000-000098090000}"/>
    <cellStyle name="Bemærk! 15 2 4 2" xfId="15309" xr:uid="{67B9FD1F-67AA-4A23-A09B-460849314DFF}"/>
    <cellStyle name="Bemærk! 15 2 5" xfId="2424" xr:uid="{00000000-0005-0000-0000-000099090000}"/>
    <cellStyle name="Bemærk! 15 2 5 2" xfId="15310" xr:uid="{923F9D43-C362-4244-B72F-B4A537612497}"/>
    <cellStyle name="Bemærk! 15 2 6" xfId="15306" xr:uid="{16DE60FE-7385-4B23-AAE0-8AA742AD0902}"/>
    <cellStyle name="Bemærk! 15 3" xfId="2425" xr:uid="{00000000-0005-0000-0000-00009A090000}"/>
    <cellStyle name="Bemærk! 15 3 2" xfId="15311" xr:uid="{3255537F-5AC9-43F0-B540-653EB7BD60F4}"/>
    <cellStyle name="Bemærk! 15 4" xfId="2426" xr:uid="{00000000-0005-0000-0000-00009B090000}"/>
    <cellStyle name="Bemærk! 15 4 2" xfId="15312" xr:uid="{EECC2B1E-187D-4BDD-B3FB-AC0FCB0E3B7E}"/>
    <cellStyle name="Bemærk! 15 5" xfId="2427" xr:uid="{00000000-0005-0000-0000-00009C090000}"/>
    <cellStyle name="Bemærk! 15 5 2" xfId="15313" xr:uid="{E12D4029-FA77-45EC-9363-725FE8BF3CB2}"/>
    <cellStyle name="Bemærk! 15 6" xfId="2428" xr:uid="{00000000-0005-0000-0000-00009D090000}"/>
    <cellStyle name="Bemærk! 15 6 2" xfId="15314" xr:uid="{D00C7750-6177-4449-B03A-6D9709E5AB76}"/>
    <cellStyle name="Bemærk! 15 7" xfId="15305" xr:uid="{A0284515-2294-419B-A2F5-00BE4D4298DC}"/>
    <cellStyle name="Bemærk! 16" xfId="2429" xr:uid="{00000000-0005-0000-0000-00009E090000}"/>
    <cellStyle name="Bemærk! 16 2" xfId="2430" xr:uid="{00000000-0005-0000-0000-00009F090000}"/>
    <cellStyle name="Bemærk! 16 2 2" xfId="2431" xr:uid="{00000000-0005-0000-0000-0000A0090000}"/>
    <cellStyle name="Bemærk! 16 2 2 2" xfId="15317" xr:uid="{BDCFF248-E322-4B1D-BCEC-87D402B5A31B}"/>
    <cellStyle name="Bemærk! 16 2 3" xfId="2432" xr:uid="{00000000-0005-0000-0000-0000A1090000}"/>
    <cellStyle name="Bemærk! 16 2 3 2" xfId="15318" xr:uid="{CEB11270-2CB5-49F1-9C42-BAB7F3338A96}"/>
    <cellStyle name="Bemærk! 16 2 4" xfId="2433" xr:uid="{00000000-0005-0000-0000-0000A2090000}"/>
    <cellStyle name="Bemærk! 16 2 4 2" xfId="15319" xr:uid="{0213B1CD-531C-4408-ABA4-E9324054EC41}"/>
    <cellStyle name="Bemærk! 16 2 5" xfId="2434" xr:uid="{00000000-0005-0000-0000-0000A3090000}"/>
    <cellStyle name="Bemærk! 16 2 5 2" xfId="15320" xr:uid="{CE38316B-B64E-4245-B6CA-3EE3C6EB706E}"/>
    <cellStyle name="Bemærk! 16 2 6" xfId="15316" xr:uid="{FE9C0115-5ED3-41FE-B232-CD3F885A9835}"/>
    <cellStyle name="Bemærk! 16 3" xfId="2435" xr:uid="{00000000-0005-0000-0000-0000A4090000}"/>
    <cellStyle name="Bemærk! 16 3 2" xfId="15321" xr:uid="{5206841B-397E-42ED-8E65-1C2434458B97}"/>
    <cellStyle name="Bemærk! 16 4" xfId="2436" xr:uid="{00000000-0005-0000-0000-0000A5090000}"/>
    <cellStyle name="Bemærk! 16 4 2" xfId="15322" xr:uid="{C73E1D46-C02A-42DC-A776-DAA0893D3EB5}"/>
    <cellStyle name="Bemærk! 16 5" xfId="2437" xr:uid="{00000000-0005-0000-0000-0000A6090000}"/>
    <cellStyle name="Bemærk! 16 5 2" xfId="15323" xr:uid="{3C1B20C3-B7D1-4317-A916-E167266428DA}"/>
    <cellStyle name="Bemærk! 16 6" xfId="2438" xr:uid="{00000000-0005-0000-0000-0000A7090000}"/>
    <cellStyle name="Bemærk! 16 6 2" xfId="15324" xr:uid="{2C8E8E38-B057-4625-88BB-1EDBA8EE293D}"/>
    <cellStyle name="Bemærk! 16 7" xfId="15315" xr:uid="{C9211D55-1D0F-461E-AC69-2A787DD269DB}"/>
    <cellStyle name="Bemærk! 17" xfId="2439" xr:uid="{00000000-0005-0000-0000-0000A8090000}"/>
    <cellStyle name="Bemærk! 17 2" xfId="2440" xr:uid="{00000000-0005-0000-0000-0000A9090000}"/>
    <cellStyle name="Bemærk! 17 2 2" xfId="2441" xr:uid="{00000000-0005-0000-0000-0000AA090000}"/>
    <cellStyle name="Bemærk! 17 2 2 2" xfId="15327" xr:uid="{057D7D11-2148-42F5-9640-D87853D5BF7A}"/>
    <cellStyle name="Bemærk! 17 2 3" xfId="2442" xr:uid="{00000000-0005-0000-0000-0000AB090000}"/>
    <cellStyle name="Bemærk! 17 2 3 2" xfId="15328" xr:uid="{B62C0575-362E-4E6B-A75C-4B6727B72A08}"/>
    <cellStyle name="Bemærk! 17 2 4" xfId="2443" xr:uid="{00000000-0005-0000-0000-0000AC090000}"/>
    <cellStyle name="Bemærk! 17 2 4 2" xfId="15329" xr:uid="{0C19A605-612D-4DEF-A945-CE8450C4863E}"/>
    <cellStyle name="Bemærk! 17 2 5" xfId="2444" xr:uid="{00000000-0005-0000-0000-0000AD090000}"/>
    <cellStyle name="Bemærk! 17 2 5 2" xfId="15330" xr:uid="{5C39B541-D697-4A4E-A84E-3A6829A8D5D8}"/>
    <cellStyle name="Bemærk! 17 2 6" xfId="15326" xr:uid="{4D0AAE65-7E81-49DC-A26A-1E3735EF7002}"/>
    <cellStyle name="Bemærk! 17 3" xfId="2445" xr:uid="{00000000-0005-0000-0000-0000AE090000}"/>
    <cellStyle name="Bemærk! 17 3 2" xfId="15331" xr:uid="{5427F917-450A-4663-893A-6CE5B4CA39C7}"/>
    <cellStyle name="Bemærk! 17 4" xfId="2446" xr:uid="{00000000-0005-0000-0000-0000AF090000}"/>
    <cellStyle name="Bemærk! 17 4 2" xfId="15332" xr:uid="{E6B048C6-D364-4B8B-B264-EAEAE6C12BF4}"/>
    <cellStyle name="Bemærk! 17 5" xfId="2447" xr:uid="{00000000-0005-0000-0000-0000B0090000}"/>
    <cellStyle name="Bemærk! 17 5 2" xfId="15333" xr:uid="{9F491A55-34D6-432F-881D-B626A56FEF08}"/>
    <cellStyle name="Bemærk! 17 6" xfId="2448" xr:uid="{00000000-0005-0000-0000-0000B1090000}"/>
    <cellStyle name="Bemærk! 17 6 2" xfId="15334" xr:uid="{7B3CF5C1-26AB-4B3F-A8D3-11066ED4305C}"/>
    <cellStyle name="Bemærk! 17 7" xfId="15325" xr:uid="{F5DB9352-B3C4-49F2-B878-EBC099D6F211}"/>
    <cellStyle name="Bemærk! 18" xfId="2449" xr:uid="{00000000-0005-0000-0000-0000B2090000}"/>
    <cellStyle name="Bemærk! 18 2" xfId="2450" xr:uid="{00000000-0005-0000-0000-0000B3090000}"/>
    <cellStyle name="Bemærk! 18 2 2" xfId="2451" xr:uid="{00000000-0005-0000-0000-0000B4090000}"/>
    <cellStyle name="Bemærk! 18 2 2 2" xfId="15337" xr:uid="{7DBFA72E-376C-414F-A81A-4E2EA940908C}"/>
    <cellStyle name="Bemærk! 18 2 3" xfId="2452" xr:uid="{00000000-0005-0000-0000-0000B5090000}"/>
    <cellStyle name="Bemærk! 18 2 3 2" xfId="15338" xr:uid="{65B2A358-94C3-4BB3-999D-722F5E130262}"/>
    <cellStyle name="Bemærk! 18 2 4" xfId="2453" xr:uid="{00000000-0005-0000-0000-0000B6090000}"/>
    <cellStyle name="Bemærk! 18 2 4 2" xfId="15339" xr:uid="{60559685-43D0-4E9F-B298-2F31C7FE6D2E}"/>
    <cellStyle name="Bemærk! 18 2 5" xfId="2454" xr:uid="{00000000-0005-0000-0000-0000B7090000}"/>
    <cellStyle name="Bemærk! 18 2 5 2" xfId="15340" xr:uid="{AE0F0AD0-F389-4958-825A-2FF6907756A4}"/>
    <cellStyle name="Bemærk! 18 2 6" xfId="15336" xr:uid="{ACBA2EF3-6CFB-4B50-A2A6-2CE296B48C37}"/>
    <cellStyle name="Bemærk! 18 3" xfId="2455" xr:uid="{00000000-0005-0000-0000-0000B8090000}"/>
    <cellStyle name="Bemærk! 18 3 2" xfId="15341" xr:uid="{BDE59890-8B51-4B34-924F-0541712A5D90}"/>
    <cellStyle name="Bemærk! 18 4" xfId="2456" xr:uid="{00000000-0005-0000-0000-0000B9090000}"/>
    <cellStyle name="Bemærk! 18 4 2" xfId="15342" xr:uid="{4E365FD9-5D0F-43E1-9FB6-03F2A173A546}"/>
    <cellStyle name="Bemærk! 18 5" xfId="2457" xr:uid="{00000000-0005-0000-0000-0000BA090000}"/>
    <cellStyle name="Bemærk! 18 5 2" xfId="15343" xr:uid="{708A0670-2571-4093-B036-CCE48B38F324}"/>
    <cellStyle name="Bemærk! 18 6" xfId="2458" xr:uid="{00000000-0005-0000-0000-0000BB090000}"/>
    <cellStyle name="Bemærk! 18 6 2" xfId="15344" xr:uid="{BF92ABCE-370F-4EFD-A95A-8F48B2C0966A}"/>
    <cellStyle name="Bemærk! 18 7" xfId="15335" xr:uid="{C276E6F5-F2D5-413D-A4A4-B8F343AB31D9}"/>
    <cellStyle name="Bemærk! 19" xfId="2459" xr:uid="{00000000-0005-0000-0000-0000BC090000}"/>
    <cellStyle name="Bemærk! 19 2" xfId="2460" xr:uid="{00000000-0005-0000-0000-0000BD090000}"/>
    <cellStyle name="Bemærk! 19 2 2" xfId="15346" xr:uid="{2B1EC0AF-E810-4FE9-8302-8E6D2001EAAD}"/>
    <cellStyle name="Bemærk! 19 3" xfId="2461" xr:uid="{00000000-0005-0000-0000-0000BE090000}"/>
    <cellStyle name="Bemærk! 19 3 2" xfId="15347" xr:uid="{C3A64195-A54C-491D-B936-C82BF97499AA}"/>
    <cellStyle name="Bemærk! 19 4" xfId="2462" xr:uid="{00000000-0005-0000-0000-0000BF090000}"/>
    <cellStyle name="Bemærk! 19 4 2" xfId="15348" xr:uid="{74E3D44A-01E0-49EF-BCCF-3A712926379A}"/>
    <cellStyle name="Bemærk! 19 5" xfId="2463" xr:uid="{00000000-0005-0000-0000-0000C0090000}"/>
    <cellStyle name="Bemærk! 19 5 2" xfId="15349" xr:uid="{F0F48BE0-40FC-467A-91A3-CE8A05473F90}"/>
    <cellStyle name="Bemærk! 19 6" xfId="15345" xr:uid="{262B5B8A-7B11-4BAF-B82F-30C743A72F2E}"/>
    <cellStyle name="Bemærk! 2" xfId="2464" xr:uid="{00000000-0005-0000-0000-0000C1090000}"/>
    <cellStyle name="Bemærk! 2 2" xfId="2465" xr:uid="{00000000-0005-0000-0000-0000C2090000}"/>
    <cellStyle name="Bemærk! 2 2 2" xfId="2466" xr:uid="{00000000-0005-0000-0000-0000C3090000}"/>
    <cellStyle name="Bemærk! 2 2 2 2" xfId="15352" xr:uid="{B128D94A-A933-4BC8-888E-2C1856169FF9}"/>
    <cellStyle name="Bemærk! 2 2 3" xfId="2467" xr:uid="{00000000-0005-0000-0000-0000C4090000}"/>
    <cellStyle name="Bemærk! 2 2 3 2" xfId="15353" xr:uid="{F12734A0-ED2B-49E7-B4F1-ED5773E14BDE}"/>
    <cellStyle name="Bemærk! 2 2 4" xfId="2468" xr:uid="{00000000-0005-0000-0000-0000C5090000}"/>
    <cellStyle name="Bemærk! 2 2 4 2" xfId="15354" xr:uid="{12424898-C60F-46FD-AD75-B45D578DEF67}"/>
    <cellStyle name="Bemærk! 2 2 5" xfId="2469" xr:uid="{00000000-0005-0000-0000-0000C6090000}"/>
    <cellStyle name="Bemærk! 2 2 5 2" xfId="15355" xr:uid="{19B50433-660A-46F3-B2D1-D1316D711AA0}"/>
    <cellStyle name="Bemærk! 2 2 6" xfId="15351" xr:uid="{951D8D68-F370-4816-BA3E-F30048D95952}"/>
    <cellStyle name="Bemærk! 2 3" xfId="2470" xr:uid="{00000000-0005-0000-0000-0000C7090000}"/>
    <cellStyle name="Bemærk! 2 3 2" xfId="15356" xr:uid="{BD94973D-D93D-4A45-8DD8-87C9DF839F30}"/>
    <cellStyle name="Bemærk! 2 4" xfId="2471" xr:uid="{00000000-0005-0000-0000-0000C8090000}"/>
    <cellStyle name="Bemærk! 2 4 2" xfId="15357" xr:uid="{75C68DDC-CDB7-449B-AE55-38655F80A4D5}"/>
    <cellStyle name="Bemærk! 2 5" xfId="2472" xr:uid="{00000000-0005-0000-0000-0000C9090000}"/>
    <cellStyle name="Bemærk! 2 5 2" xfId="15358" xr:uid="{1EB472C5-DE2C-4890-8916-AC7DC56CE454}"/>
    <cellStyle name="Bemærk! 2 6" xfId="2473" xr:uid="{00000000-0005-0000-0000-0000CA090000}"/>
    <cellStyle name="Bemærk! 2 6 2" xfId="15359" xr:uid="{201BFF3C-6CE4-4FE4-9D27-81BF43536DD3}"/>
    <cellStyle name="Bemærk! 2 7" xfId="15350" xr:uid="{773A0D34-4825-46EC-B883-FC991A00F62B}"/>
    <cellStyle name="Bemærk! 20" xfId="2474" xr:uid="{00000000-0005-0000-0000-0000CB090000}"/>
    <cellStyle name="Bemærk! 20 2" xfId="15360" xr:uid="{F5939B47-C879-494F-A62E-FFE57CF9DE84}"/>
    <cellStyle name="Bemærk! 21" xfId="2475" xr:uid="{00000000-0005-0000-0000-0000CC090000}"/>
    <cellStyle name="Bemærk! 21 2" xfId="15361" xr:uid="{63509D99-78D6-48B8-BFA2-F37FEF49F8FE}"/>
    <cellStyle name="Bemærk! 22" xfId="2476" xr:uid="{00000000-0005-0000-0000-0000CD090000}"/>
    <cellStyle name="Bemærk! 22 2" xfId="15362" xr:uid="{0D2032CB-61A5-438D-8184-C3C9CD23207A}"/>
    <cellStyle name="Bemærk! 23" xfId="2477" xr:uid="{00000000-0005-0000-0000-0000CE090000}"/>
    <cellStyle name="Bemærk! 23 2" xfId="15363" xr:uid="{D8E1F070-4D29-4B19-8E3C-5CA0A47998A5}"/>
    <cellStyle name="Bemærk! 24" xfId="15254" xr:uid="{B81EA7DC-21B2-4B2B-A666-7814DFAF52EE}"/>
    <cellStyle name="Bemærk! 3" xfId="2478" xr:uid="{00000000-0005-0000-0000-0000CF090000}"/>
    <cellStyle name="Bemærk! 3 2" xfId="2479" xr:uid="{00000000-0005-0000-0000-0000D0090000}"/>
    <cellStyle name="Bemærk! 3 2 2" xfId="2480" xr:uid="{00000000-0005-0000-0000-0000D1090000}"/>
    <cellStyle name="Bemærk! 3 2 2 2" xfId="15366" xr:uid="{A57A51CA-3DBF-44DC-85BA-174D686CCFFA}"/>
    <cellStyle name="Bemærk! 3 2 3" xfId="2481" xr:uid="{00000000-0005-0000-0000-0000D2090000}"/>
    <cellStyle name="Bemærk! 3 2 3 2" xfId="15367" xr:uid="{E6CF9A60-8AA4-4552-9A30-BA65CFBA416A}"/>
    <cellStyle name="Bemærk! 3 2 4" xfId="2482" xr:uid="{00000000-0005-0000-0000-0000D3090000}"/>
    <cellStyle name="Bemærk! 3 2 4 2" xfId="15368" xr:uid="{1F3ED185-122B-42BA-B161-5E3B49209877}"/>
    <cellStyle name="Bemærk! 3 2 5" xfId="2483" xr:uid="{00000000-0005-0000-0000-0000D4090000}"/>
    <cellStyle name="Bemærk! 3 2 5 2" xfId="15369" xr:uid="{445D4C64-F0EF-4E25-B275-77A4ED8DB784}"/>
    <cellStyle name="Bemærk! 3 2 6" xfId="15365" xr:uid="{D14E063D-7B0F-4D3A-B4E6-581E6AD6C485}"/>
    <cellStyle name="Bemærk! 3 3" xfId="2484" xr:uid="{00000000-0005-0000-0000-0000D5090000}"/>
    <cellStyle name="Bemærk! 3 3 2" xfId="15370" xr:uid="{1CC72EED-B082-4072-9013-E3750A548C10}"/>
    <cellStyle name="Bemærk! 3 4" xfId="2485" xr:uid="{00000000-0005-0000-0000-0000D6090000}"/>
    <cellStyle name="Bemærk! 3 4 2" xfId="15371" xr:uid="{A18BD587-EE4F-4CF8-A27B-261AE1734392}"/>
    <cellStyle name="Bemærk! 3 5" xfId="2486" xr:uid="{00000000-0005-0000-0000-0000D7090000}"/>
    <cellStyle name="Bemærk! 3 5 2" xfId="15372" xr:uid="{BAF8FB3E-EA49-42D6-8320-2AE2E9DB0231}"/>
    <cellStyle name="Bemærk! 3 6" xfId="2487" xr:uid="{00000000-0005-0000-0000-0000D8090000}"/>
    <cellStyle name="Bemærk! 3 6 2" xfId="15373" xr:uid="{64400CA5-DD71-4273-8982-9FBDB1FC044B}"/>
    <cellStyle name="Bemærk! 3 7" xfId="15364" xr:uid="{D6D5CB12-8463-48D1-8241-A794535E25DF}"/>
    <cellStyle name="Bemærk! 4" xfId="2488" xr:uid="{00000000-0005-0000-0000-0000D9090000}"/>
    <cellStyle name="Bemærk! 4 2" xfId="2489" xr:uid="{00000000-0005-0000-0000-0000DA090000}"/>
    <cellStyle name="Bemærk! 4 2 2" xfId="2490" xr:uid="{00000000-0005-0000-0000-0000DB090000}"/>
    <cellStyle name="Bemærk! 4 2 2 2" xfId="15376" xr:uid="{D16765A2-BE29-410F-BE78-BFBFBF1D370E}"/>
    <cellStyle name="Bemærk! 4 2 3" xfId="2491" xr:uid="{00000000-0005-0000-0000-0000DC090000}"/>
    <cellStyle name="Bemærk! 4 2 3 2" xfId="15377" xr:uid="{9B9299CC-43D9-4B95-B178-FD046B60CCF5}"/>
    <cellStyle name="Bemærk! 4 2 4" xfId="2492" xr:uid="{00000000-0005-0000-0000-0000DD090000}"/>
    <cellStyle name="Bemærk! 4 2 4 2" xfId="15378" xr:uid="{00BCF69E-245F-4D4E-A4D4-C79F6793064D}"/>
    <cellStyle name="Bemærk! 4 2 5" xfId="2493" xr:uid="{00000000-0005-0000-0000-0000DE090000}"/>
    <cellStyle name="Bemærk! 4 2 5 2" xfId="15379" xr:uid="{4E2199F2-8A61-4273-8D13-BD8692058A87}"/>
    <cellStyle name="Bemærk! 4 2 6" xfId="15375" xr:uid="{AA8615FC-CB49-4473-95DF-2F9411EC6C2B}"/>
    <cellStyle name="Bemærk! 4 3" xfId="2494" xr:uid="{00000000-0005-0000-0000-0000DF090000}"/>
    <cellStyle name="Bemærk! 4 3 2" xfId="15380" xr:uid="{8679FA50-34EB-4B55-A512-56A8E81367DB}"/>
    <cellStyle name="Bemærk! 4 4" xfId="2495" xr:uid="{00000000-0005-0000-0000-0000E0090000}"/>
    <cellStyle name="Bemærk! 4 4 2" xfId="15381" xr:uid="{1106CCC9-F048-4D04-8FAE-F7BF357D7829}"/>
    <cellStyle name="Bemærk! 4 5" xfId="2496" xr:uid="{00000000-0005-0000-0000-0000E1090000}"/>
    <cellStyle name="Bemærk! 4 5 2" xfId="15382" xr:uid="{55B8622E-6139-4E15-945F-CC1D16F0E1A6}"/>
    <cellStyle name="Bemærk! 4 6" xfId="2497" xr:uid="{00000000-0005-0000-0000-0000E2090000}"/>
    <cellStyle name="Bemærk! 4 6 2" xfId="15383" xr:uid="{3BF3033B-C882-4716-B82D-6F99865419AF}"/>
    <cellStyle name="Bemærk! 4 7" xfId="15374" xr:uid="{CBCA6616-3400-409C-B247-0DF78459DB64}"/>
    <cellStyle name="Bemærk! 5" xfId="2498" xr:uid="{00000000-0005-0000-0000-0000E3090000}"/>
    <cellStyle name="Bemærk! 5 2" xfId="2499" xr:uid="{00000000-0005-0000-0000-0000E4090000}"/>
    <cellStyle name="Bemærk! 5 2 2" xfId="2500" xr:uid="{00000000-0005-0000-0000-0000E5090000}"/>
    <cellStyle name="Bemærk! 5 2 2 2" xfId="15386" xr:uid="{963CB3F0-889D-4FD6-833F-0108DDFFCE02}"/>
    <cellStyle name="Bemærk! 5 2 3" xfId="2501" xr:uid="{00000000-0005-0000-0000-0000E6090000}"/>
    <cellStyle name="Bemærk! 5 2 3 2" xfId="15387" xr:uid="{F9BD274E-00B6-4DD1-A98D-74F54D4D8E54}"/>
    <cellStyle name="Bemærk! 5 2 4" xfId="2502" xr:uid="{00000000-0005-0000-0000-0000E7090000}"/>
    <cellStyle name="Bemærk! 5 2 4 2" xfId="15388" xr:uid="{656A981A-CE5B-4CE8-9BCC-434C296E8BD2}"/>
    <cellStyle name="Bemærk! 5 2 5" xfId="2503" xr:uid="{00000000-0005-0000-0000-0000E8090000}"/>
    <cellStyle name="Bemærk! 5 2 5 2" xfId="15389" xr:uid="{6DEFA3ED-7F4F-44DA-9974-1365FD03D4F0}"/>
    <cellStyle name="Bemærk! 5 2 6" xfId="15385" xr:uid="{74334612-98FC-40D0-BDD7-F15426C646AD}"/>
    <cellStyle name="Bemærk! 5 3" xfId="2504" xr:uid="{00000000-0005-0000-0000-0000E9090000}"/>
    <cellStyle name="Bemærk! 5 3 2" xfId="15390" xr:uid="{E5D44257-3918-407A-ABEB-4614DB907117}"/>
    <cellStyle name="Bemærk! 5 4" xfId="2505" xr:uid="{00000000-0005-0000-0000-0000EA090000}"/>
    <cellStyle name="Bemærk! 5 4 2" xfId="15391" xr:uid="{B2340BF5-9078-4542-A280-392EBE7B4D41}"/>
    <cellStyle name="Bemærk! 5 5" xfId="2506" xr:uid="{00000000-0005-0000-0000-0000EB090000}"/>
    <cellStyle name="Bemærk! 5 5 2" xfId="15392" xr:uid="{0BE772D5-76E5-4D35-A8B5-EBB41EA18450}"/>
    <cellStyle name="Bemærk! 5 6" xfId="2507" xr:uid="{00000000-0005-0000-0000-0000EC090000}"/>
    <cellStyle name="Bemærk! 5 6 2" xfId="15393" xr:uid="{64DDBCA8-5FB3-407B-B90A-7556A945F1B0}"/>
    <cellStyle name="Bemærk! 5 7" xfId="15384" xr:uid="{E0875038-57B0-4391-899E-DC81395A1B1B}"/>
    <cellStyle name="Bemærk! 6" xfId="2508" xr:uid="{00000000-0005-0000-0000-0000ED090000}"/>
    <cellStyle name="Bemærk! 6 2" xfId="2509" xr:uid="{00000000-0005-0000-0000-0000EE090000}"/>
    <cellStyle name="Bemærk! 6 2 2" xfId="2510" xr:uid="{00000000-0005-0000-0000-0000EF090000}"/>
    <cellStyle name="Bemærk! 6 2 2 2" xfId="15396" xr:uid="{D0920E37-D68C-4532-A212-093DEA682C10}"/>
    <cellStyle name="Bemærk! 6 2 3" xfId="2511" xr:uid="{00000000-0005-0000-0000-0000F0090000}"/>
    <cellStyle name="Bemærk! 6 2 3 2" xfId="15397" xr:uid="{A0ACC5DD-0E69-4389-8AB2-0918F7A95A63}"/>
    <cellStyle name="Bemærk! 6 2 4" xfId="2512" xr:uid="{00000000-0005-0000-0000-0000F1090000}"/>
    <cellStyle name="Bemærk! 6 2 4 2" xfId="15398" xr:uid="{40AB7E5D-2CE8-43E6-AEC8-BC35C9139E5B}"/>
    <cellStyle name="Bemærk! 6 2 5" xfId="2513" xr:uid="{00000000-0005-0000-0000-0000F2090000}"/>
    <cellStyle name="Bemærk! 6 2 5 2" xfId="15399" xr:uid="{EA04F8FF-FA6A-4D26-9AEC-B4551EDC1C13}"/>
    <cellStyle name="Bemærk! 6 2 6" xfId="15395" xr:uid="{708BAB3C-8D72-459D-8C5D-2AD0BB714F6F}"/>
    <cellStyle name="Bemærk! 6 3" xfId="2514" xr:uid="{00000000-0005-0000-0000-0000F3090000}"/>
    <cellStyle name="Bemærk! 6 3 2" xfId="15400" xr:uid="{C7AEEE0E-8ECA-4B60-8894-F38D140D28C6}"/>
    <cellStyle name="Bemærk! 6 4" xfId="2515" xr:uid="{00000000-0005-0000-0000-0000F4090000}"/>
    <cellStyle name="Bemærk! 6 4 2" xfId="15401" xr:uid="{BE9E74E6-0E53-4EEF-B46C-2206AE76C0C5}"/>
    <cellStyle name="Bemærk! 6 5" xfId="2516" xr:uid="{00000000-0005-0000-0000-0000F5090000}"/>
    <cellStyle name="Bemærk! 6 5 2" xfId="15402" xr:uid="{17B3729F-BF94-482C-A9CF-8E63BDFB54C3}"/>
    <cellStyle name="Bemærk! 6 6" xfId="2517" xr:uid="{00000000-0005-0000-0000-0000F6090000}"/>
    <cellStyle name="Bemærk! 6 6 2" xfId="15403" xr:uid="{6629C171-CCCA-4EB3-9884-8DA6EACEC76A}"/>
    <cellStyle name="Bemærk! 6 7" xfId="15394" xr:uid="{81DDC0AE-A3B5-4A05-A08B-CE8D292D2ABF}"/>
    <cellStyle name="Bemærk! 7" xfId="2518" xr:uid="{00000000-0005-0000-0000-0000F7090000}"/>
    <cellStyle name="Bemærk! 7 2" xfId="2519" xr:uid="{00000000-0005-0000-0000-0000F8090000}"/>
    <cellStyle name="Bemærk! 7 2 2" xfId="2520" xr:uid="{00000000-0005-0000-0000-0000F9090000}"/>
    <cellStyle name="Bemærk! 7 2 2 2" xfId="15406" xr:uid="{452F868B-CD2C-474F-82FB-5F3645E42972}"/>
    <cellStyle name="Bemærk! 7 2 3" xfId="2521" xr:uid="{00000000-0005-0000-0000-0000FA090000}"/>
    <cellStyle name="Bemærk! 7 2 3 2" xfId="15407" xr:uid="{0E15851D-1A75-4385-866C-7969C0AD491C}"/>
    <cellStyle name="Bemærk! 7 2 4" xfId="2522" xr:uid="{00000000-0005-0000-0000-0000FB090000}"/>
    <cellStyle name="Bemærk! 7 2 4 2" xfId="15408" xr:uid="{65D2E7AA-1035-4CCD-BB8D-9EEB4DB8EC6D}"/>
    <cellStyle name="Bemærk! 7 2 5" xfId="2523" xr:uid="{00000000-0005-0000-0000-0000FC090000}"/>
    <cellStyle name="Bemærk! 7 2 5 2" xfId="15409" xr:uid="{16F4D0B1-2A3F-47FF-B690-969A89E5B1F1}"/>
    <cellStyle name="Bemærk! 7 2 6" xfId="15405" xr:uid="{88D35927-8ADE-4EB5-81A5-939A98FFADBA}"/>
    <cellStyle name="Bemærk! 7 3" xfId="2524" xr:uid="{00000000-0005-0000-0000-0000FD090000}"/>
    <cellStyle name="Bemærk! 7 3 2" xfId="15410" xr:uid="{812D924C-8D9F-4B85-87EC-C15FAA4B3FAC}"/>
    <cellStyle name="Bemærk! 7 4" xfId="2525" xr:uid="{00000000-0005-0000-0000-0000FE090000}"/>
    <cellStyle name="Bemærk! 7 4 2" xfId="15411" xr:uid="{4916870F-2E41-471B-BCEC-68988408C5B5}"/>
    <cellStyle name="Bemærk! 7 5" xfId="2526" xr:uid="{00000000-0005-0000-0000-0000FF090000}"/>
    <cellStyle name="Bemærk! 7 5 2" xfId="15412" xr:uid="{44EBBEB3-D44A-480F-BC67-C8712649C5FB}"/>
    <cellStyle name="Bemærk! 7 6" xfId="2527" xr:uid="{00000000-0005-0000-0000-0000000A0000}"/>
    <cellStyle name="Bemærk! 7 6 2" xfId="15413" xr:uid="{6B7A034E-11FD-4126-8801-2025EF5DF393}"/>
    <cellStyle name="Bemærk! 7 7" xfId="15404" xr:uid="{1F3DABF7-0599-42F1-9A78-2E3778422197}"/>
    <cellStyle name="Bemærk! 8" xfId="2528" xr:uid="{00000000-0005-0000-0000-0000010A0000}"/>
    <cellStyle name="Bemærk! 8 2" xfId="2529" xr:uid="{00000000-0005-0000-0000-0000020A0000}"/>
    <cellStyle name="Bemærk! 8 2 2" xfId="2530" xr:uid="{00000000-0005-0000-0000-0000030A0000}"/>
    <cellStyle name="Bemærk! 8 2 2 2" xfId="15416" xr:uid="{49FF8795-FA45-443C-8FAD-07E5451DBB10}"/>
    <cellStyle name="Bemærk! 8 2 3" xfId="2531" xr:uid="{00000000-0005-0000-0000-0000040A0000}"/>
    <cellStyle name="Bemærk! 8 2 3 2" xfId="15417" xr:uid="{B7DBC9DC-B4F5-4E64-9294-06F67A700453}"/>
    <cellStyle name="Bemærk! 8 2 4" xfId="2532" xr:uid="{00000000-0005-0000-0000-0000050A0000}"/>
    <cellStyle name="Bemærk! 8 2 4 2" xfId="15418" xr:uid="{B4FBA616-5EB3-4B92-844E-14E8FEDEFC89}"/>
    <cellStyle name="Bemærk! 8 2 5" xfId="2533" xr:uid="{00000000-0005-0000-0000-0000060A0000}"/>
    <cellStyle name="Bemærk! 8 2 5 2" xfId="15419" xr:uid="{14D6F9BA-BAED-4E07-8265-0500ED4D726A}"/>
    <cellStyle name="Bemærk! 8 2 6" xfId="15415" xr:uid="{737AD4F4-F8FC-4DBF-B2D3-DB5C650FA21C}"/>
    <cellStyle name="Bemærk! 8 3" xfId="2534" xr:uid="{00000000-0005-0000-0000-0000070A0000}"/>
    <cellStyle name="Bemærk! 8 3 2" xfId="15420" xr:uid="{C199D2F6-C40E-45C0-975F-A4E22EDD9E78}"/>
    <cellStyle name="Bemærk! 8 4" xfId="2535" xr:uid="{00000000-0005-0000-0000-0000080A0000}"/>
    <cellStyle name="Bemærk! 8 4 2" xfId="15421" xr:uid="{50C2F5F7-4241-4A24-A628-115EA5A38F7E}"/>
    <cellStyle name="Bemærk! 8 5" xfId="2536" xr:uid="{00000000-0005-0000-0000-0000090A0000}"/>
    <cellStyle name="Bemærk! 8 5 2" xfId="15422" xr:uid="{438EB86D-40D1-45F2-9026-1518F1E777D8}"/>
    <cellStyle name="Bemærk! 8 6" xfId="2537" xr:uid="{00000000-0005-0000-0000-00000A0A0000}"/>
    <cellStyle name="Bemærk! 8 6 2" xfId="15423" xr:uid="{949F01F2-1FEE-492F-AE97-A2BC7FA7318F}"/>
    <cellStyle name="Bemærk! 8 7" xfId="15414" xr:uid="{1BCBAAD6-65E6-4F36-9E8F-1BFC665F7DD3}"/>
    <cellStyle name="Bemærk! 9" xfId="2538" xr:uid="{00000000-0005-0000-0000-00000B0A0000}"/>
    <cellStyle name="Bemærk! 9 2" xfId="2539" xr:uid="{00000000-0005-0000-0000-00000C0A0000}"/>
    <cellStyle name="Bemærk! 9 2 2" xfId="2540" xr:uid="{00000000-0005-0000-0000-00000D0A0000}"/>
    <cellStyle name="Bemærk! 9 2 2 2" xfId="15426" xr:uid="{3266F631-7EE2-42B7-BEDC-D2022BAEDA5C}"/>
    <cellStyle name="Bemærk! 9 2 3" xfId="2541" xr:uid="{00000000-0005-0000-0000-00000E0A0000}"/>
    <cellStyle name="Bemærk! 9 2 3 2" xfId="15427" xr:uid="{481E7DE9-6190-48EB-A882-CBB53BFD4F95}"/>
    <cellStyle name="Bemærk! 9 2 4" xfId="2542" xr:uid="{00000000-0005-0000-0000-00000F0A0000}"/>
    <cellStyle name="Bemærk! 9 2 4 2" xfId="15428" xr:uid="{2B0A650D-2776-4F2B-9A14-62827061E416}"/>
    <cellStyle name="Bemærk! 9 2 5" xfId="2543" xr:uid="{00000000-0005-0000-0000-0000100A0000}"/>
    <cellStyle name="Bemærk! 9 2 5 2" xfId="15429" xr:uid="{5F893115-4C63-4667-9419-A34E77805D5E}"/>
    <cellStyle name="Bemærk! 9 2 6" xfId="15425" xr:uid="{170E23D5-DAD1-4E8F-B32F-F0C3AB990347}"/>
    <cellStyle name="Bemærk! 9 3" xfId="2544" xr:uid="{00000000-0005-0000-0000-0000110A0000}"/>
    <cellStyle name="Bemærk! 9 3 2" xfId="15430" xr:uid="{C85D0DF6-FB60-4BD8-A62C-117D098F3E2D}"/>
    <cellStyle name="Bemærk! 9 4" xfId="2545" xr:uid="{00000000-0005-0000-0000-0000120A0000}"/>
    <cellStyle name="Bemærk! 9 4 2" xfId="15431" xr:uid="{F4BF7B59-6355-416B-9E35-4CEABB8A27F1}"/>
    <cellStyle name="Bemærk! 9 5" xfId="2546" xr:uid="{00000000-0005-0000-0000-0000130A0000}"/>
    <cellStyle name="Bemærk! 9 5 2" xfId="15432" xr:uid="{037CA51B-73F3-49AE-B06B-7A4E13BABDC1}"/>
    <cellStyle name="Bemærk! 9 6" xfId="2547" xr:uid="{00000000-0005-0000-0000-0000140A0000}"/>
    <cellStyle name="Bemærk! 9 6 2" xfId="15433" xr:uid="{5BE2C72C-D3A0-452E-A781-1DE52A73D335}"/>
    <cellStyle name="Bemærk! 9 7" xfId="15424" xr:uid="{D30138EA-7A7C-4714-81CA-C0544E1438A2}"/>
    <cellStyle name="Berechnung" xfId="2728" xr:uid="{00000000-0005-0000-0000-0000150A0000}"/>
    <cellStyle name="Berechnung 2" xfId="2729" xr:uid="{00000000-0005-0000-0000-0000160A0000}"/>
    <cellStyle name="Berechnung 2 2" xfId="15615" xr:uid="{34BED8ED-E1CB-4DA2-88C8-97CCC1F4ABA5}"/>
    <cellStyle name="Berechnung 3" xfId="2730" xr:uid="{00000000-0005-0000-0000-0000170A0000}"/>
    <cellStyle name="Berechnung 3 2" xfId="15616" xr:uid="{C7FC85ED-3543-4BBB-9735-138FC802D02E}"/>
    <cellStyle name="Berechnung 4" xfId="15614" xr:uid="{DE74333F-2CBC-4BEC-A641-7644FBCF923F}"/>
    <cellStyle name="Beregning" xfId="2731" xr:uid="{00000000-0005-0000-0000-0000180A0000}"/>
    <cellStyle name="Beregning 10" xfId="2732" xr:uid="{00000000-0005-0000-0000-0000190A0000}"/>
    <cellStyle name="Beregning 10 2" xfId="2733" xr:uid="{00000000-0005-0000-0000-00001A0A0000}"/>
    <cellStyle name="Beregning 10 2 2" xfId="2734" xr:uid="{00000000-0005-0000-0000-00001B0A0000}"/>
    <cellStyle name="Beregning 10 2 2 2" xfId="15620" xr:uid="{E83234B9-54A4-4FEB-999B-4A853F65D485}"/>
    <cellStyle name="Beregning 10 2 3" xfId="2735" xr:uid="{00000000-0005-0000-0000-00001C0A0000}"/>
    <cellStyle name="Beregning 10 2 3 2" xfId="15621" xr:uid="{5D22BB74-29B0-4FC4-AB8F-7A86193DF751}"/>
    <cellStyle name="Beregning 10 2 4" xfId="2736" xr:uid="{00000000-0005-0000-0000-00001D0A0000}"/>
    <cellStyle name="Beregning 10 2 4 2" xfId="15622" xr:uid="{5F325C16-C32C-4158-9153-3171E74A118C}"/>
    <cellStyle name="Beregning 10 2 5" xfId="2737" xr:uid="{00000000-0005-0000-0000-00001E0A0000}"/>
    <cellStyle name="Beregning 10 2 5 2" xfId="15623" xr:uid="{2C531A9F-91F1-4D5D-8A6F-412D6643A10E}"/>
    <cellStyle name="Beregning 10 2 6" xfId="15619" xr:uid="{AA836B3B-0E30-4792-973E-941924D9710A}"/>
    <cellStyle name="Beregning 10 3" xfId="2738" xr:uid="{00000000-0005-0000-0000-00001F0A0000}"/>
    <cellStyle name="Beregning 10 3 2" xfId="15624" xr:uid="{F0516965-1E72-4AA5-AB29-1AAD2248F4A4}"/>
    <cellStyle name="Beregning 10 4" xfId="2739" xr:uid="{00000000-0005-0000-0000-0000200A0000}"/>
    <cellStyle name="Beregning 10 4 2" xfId="15625" xr:uid="{07CAD2A7-3EC2-4732-963F-397F168EC41D}"/>
    <cellStyle name="Beregning 10 5" xfId="2740" xr:uid="{00000000-0005-0000-0000-0000210A0000}"/>
    <cellStyle name="Beregning 10 5 2" xfId="15626" xr:uid="{32654A1F-150C-4336-9C99-05BF6DA9262D}"/>
    <cellStyle name="Beregning 10 6" xfId="2741" xr:uid="{00000000-0005-0000-0000-0000220A0000}"/>
    <cellStyle name="Beregning 10 6 2" xfId="15627" xr:uid="{0921543E-E9C9-40F9-92BB-B49D2CD6480F}"/>
    <cellStyle name="Beregning 10 7" xfId="15618" xr:uid="{C05F4B24-3BA9-4EF1-BC91-AF0FEF3FAE31}"/>
    <cellStyle name="Beregning 11" xfId="2742" xr:uid="{00000000-0005-0000-0000-0000230A0000}"/>
    <cellStyle name="Beregning 11 2" xfId="2743" xr:uid="{00000000-0005-0000-0000-0000240A0000}"/>
    <cellStyle name="Beregning 11 2 2" xfId="2744" xr:uid="{00000000-0005-0000-0000-0000250A0000}"/>
    <cellStyle name="Beregning 11 2 2 2" xfId="15630" xr:uid="{4C58BC2B-D1E7-42CC-8618-CC64E4F2A4D9}"/>
    <cellStyle name="Beregning 11 2 3" xfId="2745" xr:uid="{00000000-0005-0000-0000-0000260A0000}"/>
    <cellStyle name="Beregning 11 2 3 2" xfId="15631" xr:uid="{3ADF4C5A-F5E4-4577-B518-DF6AAEECC2C7}"/>
    <cellStyle name="Beregning 11 2 4" xfId="2746" xr:uid="{00000000-0005-0000-0000-0000270A0000}"/>
    <cellStyle name="Beregning 11 2 4 2" xfId="15632" xr:uid="{EC7A02C4-BD43-4F83-8BA5-36F860006179}"/>
    <cellStyle name="Beregning 11 2 5" xfId="2747" xr:uid="{00000000-0005-0000-0000-0000280A0000}"/>
    <cellStyle name="Beregning 11 2 5 2" xfId="15633" xr:uid="{FA048BD0-F5B2-4542-929E-A39C2D90D3E2}"/>
    <cellStyle name="Beregning 11 2 6" xfId="15629" xr:uid="{B111A7AC-DE04-403D-9EB4-0D8A2AD37314}"/>
    <cellStyle name="Beregning 11 3" xfId="2748" xr:uid="{00000000-0005-0000-0000-0000290A0000}"/>
    <cellStyle name="Beregning 11 3 2" xfId="15634" xr:uid="{1152F16A-463D-49D7-AB7B-0E121F59D64E}"/>
    <cellStyle name="Beregning 11 4" xfId="2749" xr:uid="{00000000-0005-0000-0000-00002A0A0000}"/>
    <cellStyle name="Beregning 11 4 2" xfId="15635" xr:uid="{AB504BAC-FE4E-41BC-A6DD-BBB9D44E3B20}"/>
    <cellStyle name="Beregning 11 5" xfId="2750" xr:uid="{00000000-0005-0000-0000-00002B0A0000}"/>
    <cellStyle name="Beregning 11 5 2" xfId="15636" xr:uid="{00D35E84-A8F5-415D-B7AD-E261A5608DFE}"/>
    <cellStyle name="Beregning 11 6" xfId="2751" xr:uid="{00000000-0005-0000-0000-00002C0A0000}"/>
    <cellStyle name="Beregning 11 6 2" xfId="15637" xr:uid="{AA8C14CB-1F8B-4F36-B267-C6F999D4F189}"/>
    <cellStyle name="Beregning 11 7" xfId="15628" xr:uid="{14BB608D-57FA-4CD6-8A3B-C3D9C2D75E27}"/>
    <cellStyle name="Beregning 12" xfId="2752" xr:uid="{00000000-0005-0000-0000-00002D0A0000}"/>
    <cellStyle name="Beregning 12 2" xfId="2753" xr:uid="{00000000-0005-0000-0000-00002E0A0000}"/>
    <cellStyle name="Beregning 12 2 2" xfId="2754" xr:uid="{00000000-0005-0000-0000-00002F0A0000}"/>
    <cellStyle name="Beregning 12 2 2 2" xfId="15640" xr:uid="{ABB5BDBD-F523-43F1-BB22-286C27080265}"/>
    <cellStyle name="Beregning 12 2 3" xfId="2755" xr:uid="{00000000-0005-0000-0000-0000300A0000}"/>
    <cellStyle name="Beregning 12 2 3 2" xfId="15641" xr:uid="{2FA27DE4-21F6-4074-BEFD-1CBAEAEB00C2}"/>
    <cellStyle name="Beregning 12 2 4" xfId="2756" xr:uid="{00000000-0005-0000-0000-0000310A0000}"/>
    <cellStyle name="Beregning 12 2 4 2" xfId="15642" xr:uid="{AD69E192-F984-4DED-8488-7DD76EB11C15}"/>
    <cellStyle name="Beregning 12 2 5" xfId="2757" xr:uid="{00000000-0005-0000-0000-0000320A0000}"/>
    <cellStyle name="Beregning 12 2 5 2" xfId="15643" xr:uid="{19DE173A-00F3-42BA-BFF1-72FAC0A95761}"/>
    <cellStyle name="Beregning 12 2 6" xfId="15639" xr:uid="{961C62B3-744C-413D-88B3-6AAEBBACEB70}"/>
    <cellStyle name="Beregning 12 3" xfId="2758" xr:uid="{00000000-0005-0000-0000-0000330A0000}"/>
    <cellStyle name="Beregning 12 3 2" xfId="15644" xr:uid="{0C8CA5FA-20EC-4FDB-9740-879D70BB00A8}"/>
    <cellStyle name="Beregning 12 4" xfId="2759" xr:uid="{00000000-0005-0000-0000-0000340A0000}"/>
    <cellStyle name="Beregning 12 4 2" xfId="15645" xr:uid="{CF2C393A-8D27-43F8-9B13-09EA79E2D9F5}"/>
    <cellStyle name="Beregning 12 5" xfId="2760" xr:uid="{00000000-0005-0000-0000-0000350A0000}"/>
    <cellStyle name="Beregning 12 5 2" xfId="15646" xr:uid="{1C067958-54EC-459A-8038-915ABCAC9110}"/>
    <cellStyle name="Beregning 12 6" xfId="2761" xr:uid="{00000000-0005-0000-0000-0000360A0000}"/>
    <cellStyle name="Beregning 12 6 2" xfId="15647" xr:uid="{C5D7E56D-9B41-459B-8396-F20979310ED6}"/>
    <cellStyle name="Beregning 12 7" xfId="15638" xr:uid="{CB18532C-96E4-497F-9411-8884F3CF7315}"/>
    <cellStyle name="Beregning 13" xfId="2762" xr:uid="{00000000-0005-0000-0000-0000370A0000}"/>
    <cellStyle name="Beregning 13 2" xfId="2763" xr:uid="{00000000-0005-0000-0000-0000380A0000}"/>
    <cellStyle name="Beregning 13 2 2" xfId="2764" xr:uid="{00000000-0005-0000-0000-0000390A0000}"/>
    <cellStyle name="Beregning 13 2 2 2" xfId="15650" xr:uid="{6211D99A-352A-42E5-B3FC-FB37E7CD4C0B}"/>
    <cellStyle name="Beregning 13 2 3" xfId="2765" xr:uid="{00000000-0005-0000-0000-00003A0A0000}"/>
    <cellStyle name="Beregning 13 2 3 2" xfId="15651" xr:uid="{FE335CF7-83E5-4D29-9729-5BCDE407C408}"/>
    <cellStyle name="Beregning 13 2 4" xfId="2766" xr:uid="{00000000-0005-0000-0000-00003B0A0000}"/>
    <cellStyle name="Beregning 13 2 4 2" xfId="15652" xr:uid="{DEB1CEAA-C6C5-464F-BE4B-66217EFCC20A}"/>
    <cellStyle name="Beregning 13 2 5" xfId="2767" xr:uid="{00000000-0005-0000-0000-00003C0A0000}"/>
    <cellStyle name="Beregning 13 2 5 2" xfId="15653" xr:uid="{00E3D05A-129E-4B89-A3EE-48A73B6775D9}"/>
    <cellStyle name="Beregning 13 2 6" xfId="15649" xr:uid="{98284BB5-04F7-434F-A5ED-A5DDA274F202}"/>
    <cellStyle name="Beregning 13 3" xfId="2768" xr:uid="{00000000-0005-0000-0000-00003D0A0000}"/>
    <cellStyle name="Beregning 13 3 2" xfId="15654" xr:uid="{3A863C0F-30CF-49A0-8F4A-BCCCB1148E69}"/>
    <cellStyle name="Beregning 13 4" xfId="2769" xr:uid="{00000000-0005-0000-0000-00003E0A0000}"/>
    <cellStyle name="Beregning 13 4 2" xfId="15655" xr:uid="{BBDA2EB4-7D32-4C88-BB79-3B39AEC30B1A}"/>
    <cellStyle name="Beregning 13 5" xfId="2770" xr:uid="{00000000-0005-0000-0000-00003F0A0000}"/>
    <cellStyle name="Beregning 13 5 2" xfId="15656" xr:uid="{58FDF820-20A6-4F52-AB8B-8EBB2F0F7C05}"/>
    <cellStyle name="Beregning 13 6" xfId="2771" xr:uid="{00000000-0005-0000-0000-0000400A0000}"/>
    <cellStyle name="Beregning 13 6 2" xfId="15657" xr:uid="{E8E59AD7-3242-49C9-AF8B-EF62B1D0B023}"/>
    <cellStyle name="Beregning 13 7" xfId="15648" xr:uid="{60A63B97-6081-41B5-B156-E0999521BA01}"/>
    <cellStyle name="Beregning 14" xfId="2772" xr:uid="{00000000-0005-0000-0000-0000410A0000}"/>
    <cellStyle name="Beregning 14 2" xfId="2773" xr:uid="{00000000-0005-0000-0000-0000420A0000}"/>
    <cellStyle name="Beregning 14 2 2" xfId="2774" xr:uid="{00000000-0005-0000-0000-0000430A0000}"/>
    <cellStyle name="Beregning 14 2 2 2" xfId="15660" xr:uid="{48C19A2C-9954-4FCA-921D-8503021FB6C1}"/>
    <cellStyle name="Beregning 14 2 3" xfId="2775" xr:uid="{00000000-0005-0000-0000-0000440A0000}"/>
    <cellStyle name="Beregning 14 2 3 2" xfId="15661" xr:uid="{A1354500-AB93-45B0-B627-14E5D7512073}"/>
    <cellStyle name="Beregning 14 2 4" xfId="2776" xr:uid="{00000000-0005-0000-0000-0000450A0000}"/>
    <cellStyle name="Beregning 14 2 4 2" xfId="15662" xr:uid="{F18BB263-30F9-403A-9AA1-30F00EA61731}"/>
    <cellStyle name="Beregning 14 2 5" xfId="2777" xr:uid="{00000000-0005-0000-0000-0000460A0000}"/>
    <cellStyle name="Beregning 14 2 5 2" xfId="15663" xr:uid="{25B34A1E-7BDC-4A88-88BC-F56FB23B1777}"/>
    <cellStyle name="Beregning 14 2 6" xfId="15659" xr:uid="{3D933D73-0BE0-4EFA-A303-81E50533516E}"/>
    <cellStyle name="Beregning 14 3" xfId="2778" xr:uid="{00000000-0005-0000-0000-0000470A0000}"/>
    <cellStyle name="Beregning 14 3 2" xfId="15664" xr:uid="{43153A61-8734-4756-A4EE-80976EB0D9FE}"/>
    <cellStyle name="Beregning 14 4" xfId="2779" xr:uid="{00000000-0005-0000-0000-0000480A0000}"/>
    <cellStyle name="Beregning 14 4 2" xfId="15665" xr:uid="{75EC4F61-1BC0-4485-AEEC-EFB6D028A7A3}"/>
    <cellStyle name="Beregning 14 5" xfId="2780" xr:uid="{00000000-0005-0000-0000-0000490A0000}"/>
    <cellStyle name="Beregning 14 5 2" xfId="15666" xr:uid="{EB116464-BA30-4997-A212-34E359B04055}"/>
    <cellStyle name="Beregning 14 6" xfId="2781" xr:uid="{00000000-0005-0000-0000-00004A0A0000}"/>
    <cellStyle name="Beregning 14 6 2" xfId="15667" xr:uid="{4B41D7F9-30EE-487A-97B2-9E4FD5DA60E9}"/>
    <cellStyle name="Beregning 14 7" xfId="15658" xr:uid="{8BE57FCF-9F6D-4F83-99BD-36212AA48847}"/>
    <cellStyle name="Beregning 15" xfId="2782" xr:uid="{00000000-0005-0000-0000-00004B0A0000}"/>
    <cellStyle name="Beregning 15 2" xfId="2783" xr:uid="{00000000-0005-0000-0000-00004C0A0000}"/>
    <cellStyle name="Beregning 15 2 2" xfId="2784" xr:uid="{00000000-0005-0000-0000-00004D0A0000}"/>
    <cellStyle name="Beregning 15 2 2 2" xfId="15670" xr:uid="{D553A44A-7E4F-4B81-A7C8-5341D41A9FC8}"/>
    <cellStyle name="Beregning 15 2 3" xfId="2785" xr:uid="{00000000-0005-0000-0000-00004E0A0000}"/>
    <cellStyle name="Beregning 15 2 3 2" xfId="15671" xr:uid="{B5DE0066-22C1-4C8C-8FA0-635562442D22}"/>
    <cellStyle name="Beregning 15 2 4" xfId="2786" xr:uid="{00000000-0005-0000-0000-00004F0A0000}"/>
    <cellStyle name="Beregning 15 2 4 2" xfId="15672" xr:uid="{8434A2BA-C375-40E7-8DCD-473B52EF63CE}"/>
    <cellStyle name="Beregning 15 2 5" xfId="2787" xr:uid="{00000000-0005-0000-0000-0000500A0000}"/>
    <cellStyle name="Beregning 15 2 5 2" xfId="15673" xr:uid="{F54A052F-FB71-4B31-B662-0C7236B07670}"/>
    <cellStyle name="Beregning 15 2 6" xfId="15669" xr:uid="{06ADE59D-37C3-4E84-9BF4-DE97552E75DE}"/>
    <cellStyle name="Beregning 15 3" xfId="2788" xr:uid="{00000000-0005-0000-0000-0000510A0000}"/>
    <cellStyle name="Beregning 15 3 2" xfId="15674" xr:uid="{018E1194-6228-49F0-A3B3-3BF22DB29FE0}"/>
    <cellStyle name="Beregning 15 4" xfId="2789" xr:uid="{00000000-0005-0000-0000-0000520A0000}"/>
    <cellStyle name="Beregning 15 4 2" xfId="15675" xr:uid="{A2D73BCE-96F5-4BB1-AADC-EED2CFBDDE82}"/>
    <cellStyle name="Beregning 15 5" xfId="2790" xr:uid="{00000000-0005-0000-0000-0000530A0000}"/>
    <cellStyle name="Beregning 15 5 2" xfId="15676" xr:uid="{9F47B2C5-CD7E-43E3-8A60-230A27509EB0}"/>
    <cellStyle name="Beregning 15 6" xfId="2791" xr:uid="{00000000-0005-0000-0000-0000540A0000}"/>
    <cellStyle name="Beregning 15 6 2" xfId="15677" xr:uid="{BBBBBBEE-A31F-432E-9DDF-FAFE7613587D}"/>
    <cellStyle name="Beregning 15 7" xfId="15668" xr:uid="{E1A08525-2238-4EF5-B823-5CC4C20B970D}"/>
    <cellStyle name="Beregning 16" xfId="2792" xr:uid="{00000000-0005-0000-0000-0000550A0000}"/>
    <cellStyle name="Beregning 16 2" xfId="2793" xr:uid="{00000000-0005-0000-0000-0000560A0000}"/>
    <cellStyle name="Beregning 16 2 2" xfId="2794" xr:uid="{00000000-0005-0000-0000-0000570A0000}"/>
    <cellStyle name="Beregning 16 2 2 2" xfId="15680" xr:uid="{90AA6579-8E59-470A-9AF3-B918DE75C8BD}"/>
    <cellStyle name="Beregning 16 2 3" xfId="2795" xr:uid="{00000000-0005-0000-0000-0000580A0000}"/>
    <cellStyle name="Beregning 16 2 3 2" xfId="15681" xr:uid="{4EDF93AD-50C6-405A-91C7-480E51690625}"/>
    <cellStyle name="Beregning 16 2 4" xfId="2796" xr:uid="{00000000-0005-0000-0000-0000590A0000}"/>
    <cellStyle name="Beregning 16 2 4 2" xfId="15682" xr:uid="{07C16760-7975-4EFB-AD8A-EB06C3783CAC}"/>
    <cellStyle name="Beregning 16 2 5" xfId="2797" xr:uid="{00000000-0005-0000-0000-00005A0A0000}"/>
    <cellStyle name="Beregning 16 2 5 2" xfId="15683" xr:uid="{3B433D2A-202A-4710-AC02-1DBBD15B2E2F}"/>
    <cellStyle name="Beregning 16 2 6" xfId="15679" xr:uid="{6BC2CD6F-BA1A-495B-A085-BDCA71FAA26E}"/>
    <cellStyle name="Beregning 16 3" xfId="2798" xr:uid="{00000000-0005-0000-0000-00005B0A0000}"/>
    <cellStyle name="Beregning 16 3 2" xfId="15684" xr:uid="{631D79A4-BAAA-4451-8408-5CC5DF1E9EB1}"/>
    <cellStyle name="Beregning 16 4" xfId="2799" xr:uid="{00000000-0005-0000-0000-00005C0A0000}"/>
    <cellStyle name="Beregning 16 4 2" xfId="15685" xr:uid="{415651FE-F91E-469F-922C-B78C321E7385}"/>
    <cellStyle name="Beregning 16 5" xfId="2800" xr:uid="{00000000-0005-0000-0000-00005D0A0000}"/>
    <cellStyle name="Beregning 16 5 2" xfId="15686" xr:uid="{24D95E59-F847-4253-BBC8-7C20B1B91614}"/>
    <cellStyle name="Beregning 16 6" xfId="2801" xr:uid="{00000000-0005-0000-0000-00005E0A0000}"/>
    <cellStyle name="Beregning 16 6 2" xfId="15687" xr:uid="{7564A2E8-807A-42A5-B203-6FD8ED16174D}"/>
    <cellStyle name="Beregning 16 7" xfId="15678" xr:uid="{C671A90A-1A86-4950-809A-1BB9FEBD03C0}"/>
    <cellStyle name="Beregning 17" xfId="2802" xr:uid="{00000000-0005-0000-0000-00005F0A0000}"/>
    <cellStyle name="Beregning 17 2" xfId="2803" xr:uid="{00000000-0005-0000-0000-0000600A0000}"/>
    <cellStyle name="Beregning 17 2 2" xfId="2804" xr:uid="{00000000-0005-0000-0000-0000610A0000}"/>
    <cellStyle name="Beregning 17 2 2 2" xfId="15690" xr:uid="{F8C3DCC0-DDA1-4964-8AE6-D02E52785A0E}"/>
    <cellStyle name="Beregning 17 2 3" xfId="2805" xr:uid="{00000000-0005-0000-0000-0000620A0000}"/>
    <cellStyle name="Beregning 17 2 3 2" xfId="15691" xr:uid="{A39BE9AC-EFAA-4F0A-A953-311C18355C1F}"/>
    <cellStyle name="Beregning 17 2 4" xfId="2806" xr:uid="{00000000-0005-0000-0000-0000630A0000}"/>
    <cellStyle name="Beregning 17 2 4 2" xfId="15692" xr:uid="{1C7C208D-D14E-492F-8451-1C429C668D14}"/>
    <cellStyle name="Beregning 17 2 5" xfId="2807" xr:uid="{00000000-0005-0000-0000-0000640A0000}"/>
    <cellStyle name="Beregning 17 2 5 2" xfId="15693" xr:uid="{5816B732-149D-4091-940B-B4C2CDBC34D8}"/>
    <cellStyle name="Beregning 17 2 6" xfId="15689" xr:uid="{CDCAA4F8-F109-43CF-9114-EBC953568389}"/>
    <cellStyle name="Beregning 17 3" xfId="2808" xr:uid="{00000000-0005-0000-0000-0000650A0000}"/>
    <cellStyle name="Beregning 17 3 2" xfId="15694" xr:uid="{8C945C84-0983-4B85-82C8-00A857D981E2}"/>
    <cellStyle name="Beregning 17 4" xfId="2809" xr:uid="{00000000-0005-0000-0000-0000660A0000}"/>
    <cellStyle name="Beregning 17 4 2" xfId="15695" xr:uid="{B6DA1CB2-A9EA-4DBE-97A3-5057A8175868}"/>
    <cellStyle name="Beregning 17 5" xfId="2810" xr:uid="{00000000-0005-0000-0000-0000670A0000}"/>
    <cellStyle name="Beregning 17 5 2" xfId="15696" xr:uid="{2A56082C-78E1-465B-92FA-58C043EA2167}"/>
    <cellStyle name="Beregning 17 6" xfId="2811" xr:uid="{00000000-0005-0000-0000-0000680A0000}"/>
    <cellStyle name="Beregning 17 6 2" xfId="15697" xr:uid="{F2FADA1F-292D-42C3-AB25-83FAC27C0573}"/>
    <cellStyle name="Beregning 17 7" xfId="15688" xr:uid="{A904F495-31FC-493A-96F8-D620F9CEE901}"/>
    <cellStyle name="Beregning 18" xfId="2812" xr:uid="{00000000-0005-0000-0000-0000690A0000}"/>
    <cellStyle name="Beregning 18 2" xfId="2813" xr:uid="{00000000-0005-0000-0000-00006A0A0000}"/>
    <cellStyle name="Beregning 18 2 2" xfId="2814" xr:uid="{00000000-0005-0000-0000-00006B0A0000}"/>
    <cellStyle name="Beregning 18 2 2 2" xfId="15700" xr:uid="{BE2A28DB-C58E-46FF-A4A4-C581D8198280}"/>
    <cellStyle name="Beregning 18 2 3" xfId="2815" xr:uid="{00000000-0005-0000-0000-00006C0A0000}"/>
    <cellStyle name="Beregning 18 2 3 2" xfId="15701" xr:uid="{7D4DB7C0-3D62-47BC-826F-FCCB66702082}"/>
    <cellStyle name="Beregning 18 2 4" xfId="2816" xr:uid="{00000000-0005-0000-0000-00006D0A0000}"/>
    <cellStyle name="Beregning 18 2 4 2" xfId="15702" xr:uid="{669CD647-6510-4EF0-A6D2-6A29F9EA6B5A}"/>
    <cellStyle name="Beregning 18 2 5" xfId="2817" xr:uid="{00000000-0005-0000-0000-00006E0A0000}"/>
    <cellStyle name="Beregning 18 2 5 2" xfId="15703" xr:uid="{90AA9605-3EF7-4078-98A3-03469DB452FB}"/>
    <cellStyle name="Beregning 18 2 6" xfId="15699" xr:uid="{667EDB13-D9A5-4101-A1D6-D26320DDC0F3}"/>
    <cellStyle name="Beregning 18 3" xfId="2818" xr:uid="{00000000-0005-0000-0000-00006F0A0000}"/>
    <cellStyle name="Beregning 18 3 2" xfId="15704" xr:uid="{A95CD686-55BC-4735-8BB2-DD2D2978A57A}"/>
    <cellStyle name="Beregning 18 4" xfId="2819" xr:uid="{00000000-0005-0000-0000-0000700A0000}"/>
    <cellStyle name="Beregning 18 4 2" xfId="15705" xr:uid="{17C43234-C6FE-4440-8C07-9A63C2A8E3F7}"/>
    <cellStyle name="Beregning 18 5" xfId="2820" xr:uid="{00000000-0005-0000-0000-0000710A0000}"/>
    <cellStyle name="Beregning 18 5 2" xfId="15706" xr:uid="{AA679ED9-75BE-4D81-AC0E-170E3D2E42E5}"/>
    <cellStyle name="Beregning 18 6" xfId="2821" xr:uid="{00000000-0005-0000-0000-0000720A0000}"/>
    <cellStyle name="Beregning 18 6 2" xfId="15707" xr:uid="{C6818651-EFDE-406F-9259-F41BF784BC7F}"/>
    <cellStyle name="Beregning 18 7" xfId="15698" xr:uid="{27A7620B-4D30-404D-BAEA-D8FD18C47A6A}"/>
    <cellStyle name="Beregning 19" xfId="2822" xr:uid="{00000000-0005-0000-0000-0000730A0000}"/>
    <cellStyle name="Beregning 19 2" xfId="2823" xr:uid="{00000000-0005-0000-0000-0000740A0000}"/>
    <cellStyle name="Beregning 19 2 2" xfId="15709" xr:uid="{872778D2-D096-4C7F-B904-7999E8605513}"/>
    <cellStyle name="Beregning 19 3" xfId="2824" xr:uid="{00000000-0005-0000-0000-0000750A0000}"/>
    <cellStyle name="Beregning 19 3 2" xfId="15710" xr:uid="{11387802-BE56-4EB4-8012-9BE2DA1519A6}"/>
    <cellStyle name="Beregning 19 4" xfId="2825" xr:uid="{00000000-0005-0000-0000-0000760A0000}"/>
    <cellStyle name="Beregning 19 4 2" xfId="15711" xr:uid="{FAB01615-7459-4B1A-8FE1-0E2B6FC75386}"/>
    <cellStyle name="Beregning 19 5" xfId="2826" xr:uid="{00000000-0005-0000-0000-0000770A0000}"/>
    <cellStyle name="Beregning 19 5 2" xfId="15712" xr:uid="{61AD5FEC-C6C6-42D9-B9E2-CDDE52805654}"/>
    <cellStyle name="Beregning 19 6" xfId="15708" xr:uid="{A8F52DB5-C792-4EAB-ADCB-481EC2B0B490}"/>
    <cellStyle name="Beregning 2" xfId="2827" xr:uid="{00000000-0005-0000-0000-0000780A0000}"/>
    <cellStyle name="Beregning 2 2" xfId="2828" xr:uid="{00000000-0005-0000-0000-0000790A0000}"/>
    <cellStyle name="Beregning 2 2 2" xfId="2829" xr:uid="{00000000-0005-0000-0000-00007A0A0000}"/>
    <cellStyle name="Beregning 2 2 2 2" xfId="15715" xr:uid="{898B5D9F-21D6-4840-82A7-1D30947685FC}"/>
    <cellStyle name="Beregning 2 2 3" xfId="2830" xr:uid="{00000000-0005-0000-0000-00007B0A0000}"/>
    <cellStyle name="Beregning 2 2 3 2" xfId="15716" xr:uid="{C0D7CB61-821B-432A-AD3B-DCF76C17BFB8}"/>
    <cellStyle name="Beregning 2 2 4" xfId="2831" xr:uid="{00000000-0005-0000-0000-00007C0A0000}"/>
    <cellStyle name="Beregning 2 2 4 2" xfId="15717" xr:uid="{326EC5C6-C78F-487F-92B5-1398E46902CD}"/>
    <cellStyle name="Beregning 2 2 5" xfId="2832" xr:uid="{00000000-0005-0000-0000-00007D0A0000}"/>
    <cellStyle name="Beregning 2 2 5 2" xfId="15718" xr:uid="{F4C77A40-DB62-46A6-B198-3BFAB690CAAF}"/>
    <cellStyle name="Beregning 2 2 6" xfId="15714" xr:uid="{B5FC8DE1-B315-4544-A6C2-0A9CDF3D7FA1}"/>
    <cellStyle name="Beregning 2 3" xfId="2833" xr:uid="{00000000-0005-0000-0000-00007E0A0000}"/>
    <cellStyle name="Beregning 2 3 2" xfId="15719" xr:uid="{C9320357-0789-464B-80DF-48F8F865E470}"/>
    <cellStyle name="Beregning 2 4" xfId="2834" xr:uid="{00000000-0005-0000-0000-00007F0A0000}"/>
    <cellStyle name="Beregning 2 4 2" xfId="15720" xr:uid="{D3B7E5B9-DAB9-428D-A490-9454B32C6ADA}"/>
    <cellStyle name="Beregning 2 5" xfId="2835" xr:uid="{00000000-0005-0000-0000-0000800A0000}"/>
    <cellStyle name="Beregning 2 5 2" xfId="15721" xr:uid="{067B7E61-1F27-44D4-ACB3-9A24499010BE}"/>
    <cellStyle name="Beregning 2 6" xfId="2836" xr:uid="{00000000-0005-0000-0000-0000810A0000}"/>
    <cellStyle name="Beregning 2 6 2" xfId="15722" xr:uid="{AE92D0E2-ADD5-4422-BAF4-63C188001C69}"/>
    <cellStyle name="Beregning 2 7" xfId="15713" xr:uid="{157545CD-E375-46E8-86BE-2D36291BCA28}"/>
    <cellStyle name="Beregning 20" xfId="2837" xr:uid="{00000000-0005-0000-0000-0000820A0000}"/>
    <cellStyle name="Beregning 20 2" xfId="15723" xr:uid="{3DB3B71C-725C-44AD-8C26-65C22EC8911D}"/>
    <cellStyle name="Beregning 21" xfId="2838" xr:uid="{00000000-0005-0000-0000-0000830A0000}"/>
    <cellStyle name="Beregning 21 2" xfId="15724" xr:uid="{2ED45C25-33CD-48BC-8B0A-4AFFBCEC6B65}"/>
    <cellStyle name="Beregning 22" xfId="2839" xr:uid="{00000000-0005-0000-0000-0000840A0000}"/>
    <cellStyle name="Beregning 22 2" xfId="15725" xr:uid="{35D06B89-8924-4379-8C23-38464B3A42BC}"/>
    <cellStyle name="Beregning 23" xfId="2840" xr:uid="{00000000-0005-0000-0000-0000850A0000}"/>
    <cellStyle name="Beregning 23 2" xfId="15726" xr:uid="{54532898-570F-47CF-8353-B744BEA3326C}"/>
    <cellStyle name="Beregning 24" xfId="15617" xr:uid="{8EFA4116-7901-4AE4-804A-FC1E6812012F}"/>
    <cellStyle name="Beregning 3" xfId="2841" xr:uid="{00000000-0005-0000-0000-0000860A0000}"/>
    <cellStyle name="Beregning 3 2" xfId="2842" xr:uid="{00000000-0005-0000-0000-0000870A0000}"/>
    <cellStyle name="Beregning 3 2 2" xfId="2843" xr:uid="{00000000-0005-0000-0000-0000880A0000}"/>
    <cellStyle name="Beregning 3 2 2 2" xfId="15729" xr:uid="{5B6DD086-C5EC-41BA-8E64-13FC05511957}"/>
    <cellStyle name="Beregning 3 2 3" xfId="2844" xr:uid="{00000000-0005-0000-0000-0000890A0000}"/>
    <cellStyle name="Beregning 3 2 3 2" xfId="15730" xr:uid="{C6A3D5FA-B6F3-4A04-B828-605BFDB254CD}"/>
    <cellStyle name="Beregning 3 2 4" xfId="2845" xr:uid="{00000000-0005-0000-0000-00008A0A0000}"/>
    <cellStyle name="Beregning 3 2 4 2" xfId="15731" xr:uid="{BFBA8455-804B-454B-8AF7-5B45363B5C95}"/>
    <cellStyle name="Beregning 3 2 5" xfId="2846" xr:uid="{00000000-0005-0000-0000-00008B0A0000}"/>
    <cellStyle name="Beregning 3 2 5 2" xfId="15732" xr:uid="{DB0338A4-A32C-491B-939E-8496AE17DAB5}"/>
    <cellStyle name="Beregning 3 2 6" xfId="15728" xr:uid="{CDB0F5A0-5137-4CEF-930B-A1C8B0ACD496}"/>
    <cellStyle name="Beregning 3 3" xfId="2847" xr:uid="{00000000-0005-0000-0000-00008C0A0000}"/>
    <cellStyle name="Beregning 3 3 2" xfId="15733" xr:uid="{69A74DB2-3807-48F4-B923-34D2366582DA}"/>
    <cellStyle name="Beregning 3 4" xfId="2848" xr:uid="{00000000-0005-0000-0000-00008D0A0000}"/>
    <cellStyle name="Beregning 3 4 2" xfId="15734" xr:uid="{B76E51A8-0BB1-4911-9B83-7FC62BB081E1}"/>
    <cellStyle name="Beregning 3 5" xfId="2849" xr:uid="{00000000-0005-0000-0000-00008E0A0000}"/>
    <cellStyle name="Beregning 3 5 2" xfId="15735" xr:uid="{EB6859A9-3974-43D0-B328-9A2DEF2A5812}"/>
    <cellStyle name="Beregning 3 6" xfId="2850" xr:uid="{00000000-0005-0000-0000-00008F0A0000}"/>
    <cellStyle name="Beregning 3 6 2" xfId="15736" xr:uid="{33C213B9-9E06-4B90-BA1A-2CF554B4B954}"/>
    <cellStyle name="Beregning 3 7" xfId="15727" xr:uid="{38071562-BC5D-4670-813A-B6C62AA5D6AA}"/>
    <cellStyle name="Beregning 4" xfId="2851" xr:uid="{00000000-0005-0000-0000-0000900A0000}"/>
    <cellStyle name="Beregning 4 2" xfId="2852" xr:uid="{00000000-0005-0000-0000-0000910A0000}"/>
    <cellStyle name="Beregning 4 2 2" xfId="2853" xr:uid="{00000000-0005-0000-0000-0000920A0000}"/>
    <cellStyle name="Beregning 4 2 2 2" xfId="15739" xr:uid="{C0C22DE5-1658-44A1-9985-A95FF16A2EE8}"/>
    <cellStyle name="Beregning 4 2 3" xfId="2854" xr:uid="{00000000-0005-0000-0000-0000930A0000}"/>
    <cellStyle name="Beregning 4 2 3 2" xfId="15740" xr:uid="{8B7D12CD-B46B-41BD-B0DC-6D095A61C06A}"/>
    <cellStyle name="Beregning 4 2 4" xfId="2855" xr:uid="{00000000-0005-0000-0000-0000940A0000}"/>
    <cellStyle name="Beregning 4 2 4 2" xfId="15741" xr:uid="{F275A4DC-1D15-485C-979C-113F5F12014D}"/>
    <cellStyle name="Beregning 4 2 5" xfId="2856" xr:uid="{00000000-0005-0000-0000-0000950A0000}"/>
    <cellStyle name="Beregning 4 2 5 2" xfId="15742" xr:uid="{C3AF21D9-182B-450A-9B30-571B6BD70609}"/>
    <cellStyle name="Beregning 4 2 6" xfId="15738" xr:uid="{140BD684-FE93-4092-BBDA-8590670DA8B0}"/>
    <cellStyle name="Beregning 4 3" xfId="2857" xr:uid="{00000000-0005-0000-0000-0000960A0000}"/>
    <cellStyle name="Beregning 4 3 2" xfId="15743" xr:uid="{FF6C5A49-4D14-406F-AAC3-DA4C99B86883}"/>
    <cellStyle name="Beregning 4 4" xfId="2858" xr:uid="{00000000-0005-0000-0000-0000970A0000}"/>
    <cellStyle name="Beregning 4 4 2" xfId="15744" xr:uid="{95E8A8C6-322D-4023-B302-2C7AF0A90935}"/>
    <cellStyle name="Beregning 4 5" xfId="2859" xr:uid="{00000000-0005-0000-0000-0000980A0000}"/>
    <cellStyle name="Beregning 4 5 2" xfId="15745" xr:uid="{929278D7-1729-4172-B277-ABD6D4625026}"/>
    <cellStyle name="Beregning 4 6" xfId="2860" xr:uid="{00000000-0005-0000-0000-0000990A0000}"/>
    <cellStyle name="Beregning 4 6 2" xfId="15746" xr:uid="{F6E508E4-991D-480D-8EFA-5295DAD2C221}"/>
    <cellStyle name="Beregning 4 7" xfId="15737" xr:uid="{F2679E5C-9FE6-4751-8FA4-A1697087743E}"/>
    <cellStyle name="Beregning 5" xfId="2861" xr:uid="{00000000-0005-0000-0000-00009A0A0000}"/>
    <cellStyle name="Beregning 5 2" xfId="2862" xr:uid="{00000000-0005-0000-0000-00009B0A0000}"/>
    <cellStyle name="Beregning 5 2 2" xfId="2863" xr:uid="{00000000-0005-0000-0000-00009C0A0000}"/>
    <cellStyle name="Beregning 5 2 2 2" xfId="15749" xr:uid="{C93B19B4-13E8-4EC5-B46E-7436FE122612}"/>
    <cellStyle name="Beregning 5 2 3" xfId="2864" xr:uid="{00000000-0005-0000-0000-00009D0A0000}"/>
    <cellStyle name="Beregning 5 2 3 2" xfId="15750" xr:uid="{50813C1C-ED3D-4478-A0AB-F839D12F4C6A}"/>
    <cellStyle name="Beregning 5 2 4" xfId="2865" xr:uid="{00000000-0005-0000-0000-00009E0A0000}"/>
    <cellStyle name="Beregning 5 2 4 2" xfId="15751" xr:uid="{BFAB5DE9-9225-4BB5-940A-33711277B42B}"/>
    <cellStyle name="Beregning 5 2 5" xfId="2866" xr:uid="{00000000-0005-0000-0000-00009F0A0000}"/>
    <cellStyle name="Beregning 5 2 5 2" xfId="15752" xr:uid="{682F1281-782A-479E-9D57-938D69A8A677}"/>
    <cellStyle name="Beregning 5 2 6" xfId="15748" xr:uid="{49363277-9FE4-46F6-BF9E-56627382DD18}"/>
    <cellStyle name="Beregning 5 3" xfId="2867" xr:uid="{00000000-0005-0000-0000-0000A00A0000}"/>
    <cellStyle name="Beregning 5 3 2" xfId="15753" xr:uid="{7D1F0300-BF15-4340-83CC-440DD4B1AD17}"/>
    <cellStyle name="Beregning 5 4" xfId="2868" xr:uid="{00000000-0005-0000-0000-0000A10A0000}"/>
    <cellStyle name="Beregning 5 4 2" xfId="15754" xr:uid="{B3ACAAD8-F95F-44E8-82C3-D8BFC1A9D08B}"/>
    <cellStyle name="Beregning 5 5" xfId="2869" xr:uid="{00000000-0005-0000-0000-0000A20A0000}"/>
    <cellStyle name="Beregning 5 5 2" xfId="15755" xr:uid="{BF79A392-B11E-464D-91CA-31AC51CD1FA1}"/>
    <cellStyle name="Beregning 5 6" xfId="2870" xr:uid="{00000000-0005-0000-0000-0000A30A0000}"/>
    <cellStyle name="Beregning 5 6 2" xfId="15756" xr:uid="{F03DE834-1A3B-4A12-8518-7B6077D96D4B}"/>
    <cellStyle name="Beregning 5 7" xfId="15747" xr:uid="{4988D5E9-B36A-4FD7-AE48-398334DE0786}"/>
    <cellStyle name="Beregning 6" xfId="2871" xr:uid="{00000000-0005-0000-0000-0000A40A0000}"/>
    <cellStyle name="Beregning 6 2" xfId="2872" xr:uid="{00000000-0005-0000-0000-0000A50A0000}"/>
    <cellStyle name="Beregning 6 2 2" xfId="2873" xr:uid="{00000000-0005-0000-0000-0000A60A0000}"/>
    <cellStyle name="Beregning 6 2 2 2" xfId="15759" xr:uid="{A1D0E119-0593-424D-88E1-3252EE040BE3}"/>
    <cellStyle name="Beregning 6 2 3" xfId="2874" xr:uid="{00000000-0005-0000-0000-0000A70A0000}"/>
    <cellStyle name="Beregning 6 2 3 2" xfId="15760" xr:uid="{07C873A6-2174-47F3-B872-37E1EA30BAB0}"/>
    <cellStyle name="Beregning 6 2 4" xfId="2875" xr:uid="{00000000-0005-0000-0000-0000A80A0000}"/>
    <cellStyle name="Beregning 6 2 4 2" xfId="15761" xr:uid="{10537354-48FB-4964-A9FF-28398E405788}"/>
    <cellStyle name="Beregning 6 2 5" xfId="2876" xr:uid="{00000000-0005-0000-0000-0000A90A0000}"/>
    <cellStyle name="Beregning 6 2 5 2" xfId="15762" xr:uid="{E9C42159-D8ED-4698-8600-614126237944}"/>
    <cellStyle name="Beregning 6 2 6" xfId="15758" xr:uid="{AF7E54D6-CB0A-4AF3-B3AF-FAD34974204A}"/>
    <cellStyle name="Beregning 6 3" xfId="2877" xr:uid="{00000000-0005-0000-0000-0000AA0A0000}"/>
    <cellStyle name="Beregning 6 3 2" xfId="15763" xr:uid="{2EFD1BF7-3302-4114-8347-1C051E3BC420}"/>
    <cellStyle name="Beregning 6 4" xfId="2878" xr:uid="{00000000-0005-0000-0000-0000AB0A0000}"/>
    <cellStyle name="Beregning 6 4 2" xfId="15764" xr:uid="{84DE0E4F-EEF4-4ECF-8208-05BEC7426E3F}"/>
    <cellStyle name="Beregning 6 5" xfId="2879" xr:uid="{00000000-0005-0000-0000-0000AC0A0000}"/>
    <cellStyle name="Beregning 6 5 2" xfId="15765" xr:uid="{74364F23-D20E-44EC-9C82-E2211097B4B2}"/>
    <cellStyle name="Beregning 6 6" xfId="2880" xr:uid="{00000000-0005-0000-0000-0000AD0A0000}"/>
    <cellStyle name="Beregning 6 6 2" xfId="15766" xr:uid="{286ACBFC-8554-4F01-8A41-EAD4AEB527F2}"/>
    <cellStyle name="Beregning 6 7" xfId="15757" xr:uid="{E9BC2E29-956B-48B3-88D6-71C4E996711F}"/>
    <cellStyle name="Beregning 7" xfId="2881" xr:uid="{00000000-0005-0000-0000-0000AE0A0000}"/>
    <cellStyle name="Beregning 7 2" xfId="2882" xr:uid="{00000000-0005-0000-0000-0000AF0A0000}"/>
    <cellStyle name="Beregning 7 2 2" xfId="2883" xr:uid="{00000000-0005-0000-0000-0000B00A0000}"/>
    <cellStyle name="Beregning 7 2 2 2" xfId="15769" xr:uid="{3B460D23-2D44-44EF-AEDA-5F035AD81DCF}"/>
    <cellStyle name="Beregning 7 2 3" xfId="2884" xr:uid="{00000000-0005-0000-0000-0000B10A0000}"/>
    <cellStyle name="Beregning 7 2 3 2" xfId="15770" xr:uid="{3671985F-050F-4522-A203-A25DAF45B9AE}"/>
    <cellStyle name="Beregning 7 2 4" xfId="2885" xr:uid="{00000000-0005-0000-0000-0000B20A0000}"/>
    <cellStyle name="Beregning 7 2 4 2" xfId="15771" xr:uid="{B2ADEFCD-52B1-462C-8E07-9CDCF31ADD45}"/>
    <cellStyle name="Beregning 7 2 5" xfId="2886" xr:uid="{00000000-0005-0000-0000-0000B30A0000}"/>
    <cellStyle name="Beregning 7 2 5 2" xfId="15772" xr:uid="{2D640A1C-F397-4BF0-9045-004212F63BB8}"/>
    <cellStyle name="Beregning 7 2 6" xfId="15768" xr:uid="{0A1A15A8-D9EF-4C97-AEA2-0D201F1EACF3}"/>
    <cellStyle name="Beregning 7 3" xfId="2887" xr:uid="{00000000-0005-0000-0000-0000B40A0000}"/>
    <cellStyle name="Beregning 7 3 2" xfId="15773" xr:uid="{6991433E-8960-4A04-A424-AE395CD7484E}"/>
    <cellStyle name="Beregning 7 4" xfId="2888" xr:uid="{00000000-0005-0000-0000-0000B50A0000}"/>
    <cellStyle name="Beregning 7 4 2" xfId="15774" xr:uid="{AD2DB7CB-7CD3-4A28-9DCD-46F81413EE46}"/>
    <cellStyle name="Beregning 7 5" xfId="2889" xr:uid="{00000000-0005-0000-0000-0000B60A0000}"/>
    <cellStyle name="Beregning 7 5 2" xfId="15775" xr:uid="{2C73258F-AFAD-4FA4-81AC-7EE6651F130C}"/>
    <cellStyle name="Beregning 7 6" xfId="2890" xr:uid="{00000000-0005-0000-0000-0000B70A0000}"/>
    <cellStyle name="Beregning 7 6 2" xfId="15776" xr:uid="{D03C22B1-B046-45F9-B998-22ED1C4C34D0}"/>
    <cellStyle name="Beregning 7 7" xfId="15767" xr:uid="{586D0215-6F06-4D23-8788-FBE2C10F4AE5}"/>
    <cellStyle name="Beregning 8" xfId="2891" xr:uid="{00000000-0005-0000-0000-0000B80A0000}"/>
    <cellStyle name="Beregning 8 2" xfId="2892" xr:uid="{00000000-0005-0000-0000-0000B90A0000}"/>
    <cellStyle name="Beregning 8 2 2" xfId="2893" xr:uid="{00000000-0005-0000-0000-0000BA0A0000}"/>
    <cellStyle name="Beregning 8 2 2 2" xfId="15779" xr:uid="{792B0DA2-B2AA-4DB9-8BBD-D7BFF6B9D5DA}"/>
    <cellStyle name="Beregning 8 2 3" xfId="2894" xr:uid="{00000000-0005-0000-0000-0000BB0A0000}"/>
    <cellStyle name="Beregning 8 2 3 2" xfId="15780" xr:uid="{82C0DB3F-E644-4325-B9CC-C0D41C35BC02}"/>
    <cellStyle name="Beregning 8 2 4" xfId="2895" xr:uid="{00000000-0005-0000-0000-0000BC0A0000}"/>
    <cellStyle name="Beregning 8 2 4 2" xfId="15781" xr:uid="{AA5A3448-25A0-4FF7-870A-D04AE89FE65A}"/>
    <cellStyle name="Beregning 8 2 5" xfId="2896" xr:uid="{00000000-0005-0000-0000-0000BD0A0000}"/>
    <cellStyle name="Beregning 8 2 5 2" xfId="15782" xr:uid="{E7DD0920-3060-42FC-B8B9-C7BC6697953E}"/>
    <cellStyle name="Beregning 8 2 6" xfId="15778" xr:uid="{B67DA5F4-9608-4238-B5B7-2E89976C5EF9}"/>
    <cellStyle name="Beregning 8 3" xfId="2897" xr:uid="{00000000-0005-0000-0000-0000BE0A0000}"/>
    <cellStyle name="Beregning 8 3 2" xfId="15783" xr:uid="{4CAA987F-FABA-49A9-AD5D-90C9EA54353F}"/>
    <cellStyle name="Beregning 8 4" xfId="2898" xr:uid="{00000000-0005-0000-0000-0000BF0A0000}"/>
    <cellStyle name="Beregning 8 4 2" xfId="15784" xr:uid="{12BB8A85-F6BC-4463-B66C-7A51E7CE9E4C}"/>
    <cellStyle name="Beregning 8 5" xfId="2899" xr:uid="{00000000-0005-0000-0000-0000C00A0000}"/>
    <cellStyle name="Beregning 8 5 2" xfId="15785" xr:uid="{D84AEC77-559B-43DE-9D14-1C559075D31A}"/>
    <cellStyle name="Beregning 8 6" xfId="2900" xr:uid="{00000000-0005-0000-0000-0000C10A0000}"/>
    <cellStyle name="Beregning 8 6 2" xfId="15786" xr:uid="{4DEA7435-163F-46E9-B4CE-E52AE30EED8B}"/>
    <cellStyle name="Beregning 8 7" xfId="15777" xr:uid="{151851DB-221F-4488-9119-1D150EC7B3C0}"/>
    <cellStyle name="Beregning 9" xfId="2901" xr:uid="{00000000-0005-0000-0000-0000C20A0000}"/>
    <cellStyle name="Beregning 9 2" xfId="2902" xr:uid="{00000000-0005-0000-0000-0000C30A0000}"/>
    <cellStyle name="Beregning 9 2 2" xfId="2903" xr:uid="{00000000-0005-0000-0000-0000C40A0000}"/>
    <cellStyle name="Beregning 9 2 2 2" xfId="15789" xr:uid="{A40152FF-56F7-4DE8-8A5D-81D64745FD5A}"/>
    <cellStyle name="Beregning 9 2 3" xfId="2904" xr:uid="{00000000-0005-0000-0000-0000C50A0000}"/>
    <cellStyle name="Beregning 9 2 3 2" xfId="15790" xr:uid="{FCAB378F-3A49-4D3A-A0F0-08A40DD610FE}"/>
    <cellStyle name="Beregning 9 2 4" xfId="2905" xr:uid="{00000000-0005-0000-0000-0000C60A0000}"/>
    <cellStyle name="Beregning 9 2 4 2" xfId="15791" xr:uid="{F8E11F12-D4EE-448D-A5AA-281513940E65}"/>
    <cellStyle name="Beregning 9 2 5" xfId="2906" xr:uid="{00000000-0005-0000-0000-0000C70A0000}"/>
    <cellStyle name="Beregning 9 2 5 2" xfId="15792" xr:uid="{ECFC5B87-66C5-4B78-9FA7-BF76A65A954A}"/>
    <cellStyle name="Beregning 9 2 6" xfId="15788" xr:uid="{2D353095-2B2A-4ED1-8926-808421EB2C74}"/>
    <cellStyle name="Beregning 9 3" xfId="2907" xr:uid="{00000000-0005-0000-0000-0000C80A0000}"/>
    <cellStyle name="Beregning 9 3 2" xfId="15793" xr:uid="{A128A738-935D-4077-9950-F44139531853}"/>
    <cellStyle name="Beregning 9 4" xfId="2908" xr:uid="{00000000-0005-0000-0000-0000C90A0000}"/>
    <cellStyle name="Beregning 9 4 2" xfId="15794" xr:uid="{A1862761-7250-43A7-93F4-7FCFA39EF28A}"/>
    <cellStyle name="Beregning 9 5" xfId="2909" xr:uid="{00000000-0005-0000-0000-0000CA0A0000}"/>
    <cellStyle name="Beregning 9 5 2" xfId="15795" xr:uid="{FA05535E-A1DC-48CE-860F-6D2AF3E6B485}"/>
    <cellStyle name="Beregning 9 6" xfId="2910" xr:uid="{00000000-0005-0000-0000-0000CB0A0000}"/>
    <cellStyle name="Beregning 9 6 2" xfId="15796" xr:uid="{5F53F833-89BA-43D5-AFE1-ECD4AE1D0B58}"/>
    <cellStyle name="Beregning 9 7" xfId="15787" xr:uid="{78F1C59D-CE23-4E82-A01C-8D1FB294C204}"/>
    <cellStyle name="Beräkning" xfId="2548" xr:uid="{00000000-0005-0000-0000-0000CC0A0000}"/>
    <cellStyle name="Beräkning 10" xfId="2549" xr:uid="{00000000-0005-0000-0000-0000CD0A0000}"/>
    <cellStyle name="Beräkning 10 2" xfId="2550" xr:uid="{00000000-0005-0000-0000-0000CE0A0000}"/>
    <cellStyle name="Beräkning 10 2 2" xfId="2551" xr:uid="{00000000-0005-0000-0000-0000CF0A0000}"/>
    <cellStyle name="Beräkning 10 2 2 2" xfId="15437" xr:uid="{139C38D2-A262-471B-818C-5140AE9F5D21}"/>
    <cellStyle name="Beräkning 10 2 3" xfId="2552" xr:uid="{00000000-0005-0000-0000-0000D00A0000}"/>
    <cellStyle name="Beräkning 10 2 3 2" xfId="15438" xr:uid="{56CD40C2-DFCC-43DB-B9AA-8E9984B2A6F6}"/>
    <cellStyle name="Beräkning 10 2 4" xfId="2553" xr:uid="{00000000-0005-0000-0000-0000D10A0000}"/>
    <cellStyle name="Beräkning 10 2 4 2" xfId="15439" xr:uid="{48E8BB77-D60D-4194-A8A7-BED57A3E590B}"/>
    <cellStyle name="Beräkning 10 2 5" xfId="2554" xr:uid="{00000000-0005-0000-0000-0000D20A0000}"/>
    <cellStyle name="Beräkning 10 2 5 2" xfId="15440" xr:uid="{54C9DE3F-E0F8-4B75-B549-E257745A885C}"/>
    <cellStyle name="Beräkning 10 2 6" xfId="15436" xr:uid="{BABF85E4-0BC9-4A87-9F90-567A190D1FE3}"/>
    <cellStyle name="Beräkning 10 3" xfId="2555" xr:uid="{00000000-0005-0000-0000-0000D30A0000}"/>
    <cellStyle name="Beräkning 10 3 2" xfId="15441" xr:uid="{AEE1C2B8-7BA5-4395-9ECF-1F5149B54E8F}"/>
    <cellStyle name="Beräkning 10 4" xfId="2556" xr:uid="{00000000-0005-0000-0000-0000D40A0000}"/>
    <cellStyle name="Beräkning 10 4 2" xfId="15442" xr:uid="{B3F99C53-EA6C-4C33-AFFE-2546D8CF03E5}"/>
    <cellStyle name="Beräkning 10 5" xfId="2557" xr:uid="{00000000-0005-0000-0000-0000D50A0000}"/>
    <cellStyle name="Beräkning 10 5 2" xfId="15443" xr:uid="{7F6301F1-A0AD-421F-9C8A-D67E53CC0F2B}"/>
    <cellStyle name="Beräkning 10 6" xfId="2558" xr:uid="{00000000-0005-0000-0000-0000D60A0000}"/>
    <cellStyle name="Beräkning 10 6 2" xfId="15444" xr:uid="{AF30554B-9923-415B-AC9B-A09CBA95AC00}"/>
    <cellStyle name="Beräkning 10 7" xfId="15435" xr:uid="{EC670EE0-B5C6-4D07-B7FB-8F450404DEFB}"/>
    <cellStyle name="Beräkning 11" xfId="2559" xr:uid="{00000000-0005-0000-0000-0000D70A0000}"/>
    <cellStyle name="Beräkning 11 2" xfId="2560" xr:uid="{00000000-0005-0000-0000-0000D80A0000}"/>
    <cellStyle name="Beräkning 11 2 2" xfId="2561" xr:uid="{00000000-0005-0000-0000-0000D90A0000}"/>
    <cellStyle name="Beräkning 11 2 2 2" xfId="15447" xr:uid="{05012F24-77BF-4D36-93CE-1CB2B2B3994C}"/>
    <cellStyle name="Beräkning 11 2 3" xfId="2562" xr:uid="{00000000-0005-0000-0000-0000DA0A0000}"/>
    <cellStyle name="Beräkning 11 2 3 2" xfId="15448" xr:uid="{F5FF2411-9E58-4235-A132-947633BAB334}"/>
    <cellStyle name="Beräkning 11 2 4" xfId="2563" xr:uid="{00000000-0005-0000-0000-0000DB0A0000}"/>
    <cellStyle name="Beräkning 11 2 4 2" xfId="15449" xr:uid="{74EDCC46-8A21-4C92-8013-2B51F75FF73B}"/>
    <cellStyle name="Beräkning 11 2 5" xfId="2564" xr:uid="{00000000-0005-0000-0000-0000DC0A0000}"/>
    <cellStyle name="Beräkning 11 2 5 2" xfId="15450" xr:uid="{C9A7BC24-27DA-4F16-8CBC-F328DAE1229A}"/>
    <cellStyle name="Beräkning 11 2 6" xfId="15446" xr:uid="{5CF436B4-7EE8-4FA8-B62E-B52C0C6F2058}"/>
    <cellStyle name="Beräkning 11 3" xfId="2565" xr:uid="{00000000-0005-0000-0000-0000DD0A0000}"/>
    <cellStyle name="Beräkning 11 3 2" xfId="15451" xr:uid="{8773F103-B9B9-4F8E-B214-4AF6C5D180E3}"/>
    <cellStyle name="Beräkning 11 4" xfId="2566" xr:uid="{00000000-0005-0000-0000-0000DE0A0000}"/>
    <cellStyle name="Beräkning 11 4 2" xfId="15452" xr:uid="{562CB8E4-22A0-460D-AEA5-8BF98B60B791}"/>
    <cellStyle name="Beräkning 11 5" xfId="2567" xr:uid="{00000000-0005-0000-0000-0000DF0A0000}"/>
    <cellStyle name="Beräkning 11 5 2" xfId="15453" xr:uid="{1E380754-A553-4603-BAE9-A760C8E19C4E}"/>
    <cellStyle name="Beräkning 11 6" xfId="2568" xr:uid="{00000000-0005-0000-0000-0000E00A0000}"/>
    <cellStyle name="Beräkning 11 6 2" xfId="15454" xr:uid="{117D66D1-EE43-4497-A57D-F9FE2D378D9A}"/>
    <cellStyle name="Beräkning 11 7" xfId="15445" xr:uid="{2DA52C5D-F8C2-4573-9DCA-BB899210824F}"/>
    <cellStyle name="Beräkning 12" xfId="2569" xr:uid="{00000000-0005-0000-0000-0000E10A0000}"/>
    <cellStyle name="Beräkning 12 2" xfId="2570" xr:uid="{00000000-0005-0000-0000-0000E20A0000}"/>
    <cellStyle name="Beräkning 12 2 2" xfId="2571" xr:uid="{00000000-0005-0000-0000-0000E30A0000}"/>
    <cellStyle name="Beräkning 12 2 2 2" xfId="15457" xr:uid="{42E6217D-14A4-41F0-AB95-1EBE212D8521}"/>
    <cellStyle name="Beräkning 12 2 3" xfId="2572" xr:uid="{00000000-0005-0000-0000-0000E40A0000}"/>
    <cellStyle name="Beräkning 12 2 3 2" xfId="15458" xr:uid="{6452861B-B8C3-4310-BF39-73C2940314D4}"/>
    <cellStyle name="Beräkning 12 2 4" xfId="2573" xr:uid="{00000000-0005-0000-0000-0000E50A0000}"/>
    <cellStyle name="Beräkning 12 2 4 2" xfId="15459" xr:uid="{7AEC07F8-9DC1-4BE0-BAA6-B0E54C4BCD56}"/>
    <cellStyle name="Beräkning 12 2 5" xfId="2574" xr:uid="{00000000-0005-0000-0000-0000E60A0000}"/>
    <cellStyle name="Beräkning 12 2 5 2" xfId="15460" xr:uid="{24BE21BA-0AF2-4AD8-B621-1CF19A7EF48B}"/>
    <cellStyle name="Beräkning 12 2 6" xfId="15456" xr:uid="{05B749E8-566A-463B-A14F-A9A2C1EDB68D}"/>
    <cellStyle name="Beräkning 12 3" xfId="2575" xr:uid="{00000000-0005-0000-0000-0000E70A0000}"/>
    <cellStyle name="Beräkning 12 3 2" xfId="15461" xr:uid="{179D95F1-A6EB-44CA-A67D-30C5589FF2B0}"/>
    <cellStyle name="Beräkning 12 4" xfId="2576" xr:uid="{00000000-0005-0000-0000-0000E80A0000}"/>
    <cellStyle name="Beräkning 12 4 2" xfId="15462" xr:uid="{08BB7475-4610-4FB3-A7B2-1030700F82A6}"/>
    <cellStyle name="Beräkning 12 5" xfId="2577" xr:uid="{00000000-0005-0000-0000-0000E90A0000}"/>
    <cellStyle name="Beräkning 12 5 2" xfId="15463" xr:uid="{5A0813D0-9BF7-475A-BCBE-730E6CA463DC}"/>
    <cellStyle name="Beräkning 12 6" xfId="2578" xr:uid="{00000000-0005-0000-0000-0000EA0A0000}"/>
    <cellStyle name="Beräkning 12 6 2" xfId="15464" xr:uid="{6D8025A4-0190-4C7E-8C8B-30DCD1D52060}"/>
    <cellStyle name="Beräkning 12 7" xfId="15455" xr:uid="{D6C49785-45DB-468A-AF3D-17BB350EEAA9}"/>
    <cellStyle name="Beräkning 13" xfId="2579" xr:uid="{00000000-0005-0000-0000-0000EB0A0000}"/>
    <cellStyle name="Beräkning 13 2" xfId="2580" xr:uid="{00000000-0005-0000-0000-0000EC0A0000}"/>
    <cellStyle name="Beräkning 13 2 2" xfId="2581" xr:uid="{00000000-0005-0000-0000-0000ED0A0000}"/>
    <cellStyle name="Beräkning 13 2 2 2" xfId="15467" xr:uid="{781BA552-DEE2-4FD4-B1E8-4E94EFF4D990}"/>
    <cellStyle name="Beräkning 13 2 3" xfId="2582" xr:uid="{00000000-0005-0000-0000-0000EE0A0000}"/>
    <cellStyle name="Beräkning 13 2 3 2" xfId="15468" xr:uid="{7CB554B5-740C-4458-A43B-B77BE886AE1E}"/>
    <cellStyle name="Beräkning 13 2 4" xfId="2583" xr:uid="{00000000-0005-0000-0000-0000EF0A0000}"/>
    <cellStyle name="Beräkning 13 2 4 2" xfId="15469" xr:uid="{F867869B-A04E-49FB-A505-BB9EBE75FB4E}"/>
    <cellStyle name="Beräkning 13 2 5" xfId="2584" xr:uid="{00000000-0005-0000-0000-0000F00A0000}"/>
    <cellStyle name="Beräkning 13 2 5 2" xfId="15470" xr:uid="{372DB649-3C0C-440C-BC1B-154C2937B283}"/>
    <cellStyle name="Beräkning 13 2 6" xfId="15466" xr:uid="{4F1DE1AA-FE40-454F-9099-C1556181B269}"/>
    <cellStyle name="Beräkning 13 3" xfId="2585" xr:uid="{00000000-0005-0000-0000-0000F10A0000}"/>
    <cellStyle name="Beräkning 13 3 2" xfId="15471" xr:uid="{3DB13208-6470-43BD-9F99-4135EE82CD0E}"/>
    <cellStyle name="Beräkning 13 4" xfId="2586" xr:uid="{00000000-0005-0000-0000-0000F20A0000}"/>
    <cellStyle name="Beräkning 13 4 2" xfId="15472" xr:uid="{C0B940F8-733E-4EED-B40D-52C70925598A}"/>
    <cellStyle name="Beräkning 13 5" xfId="2587" xr:uid="{00000000-0005-0000-0000-0000F30A0000}"/>
    <cellStyle name="Beräkning 13 5 2" xfId="15473" xr:uid="{8FC725BE-6969-445B-AF31-5EE85264DF38}"/>
    <cellStyle name="Beräkning 13 6" xfId="2588" xr:uid="{00000000-0005-0000-0000-0000F40A0000}"/>
    <cellStyle name="Beräkning 13 6 2" xfId="15474" xr:uid="{32E20CC4-FB33-43F0-AE18-338F0D645D15}"/>
    <cellStyle name="Beräkning 13 7" xfId="15465" xr:uid="{423DC4C8-4EF0-47E1-B397-F2DB5D941FED}"/>
    <cellStyle name="Beräkning 14" xfId="2589" xr:uid="{00000000-0005-0000-0000-0000F50A0000}"/>
    <cellStyle name="Beräkning 14 2" xfId="2590" xr:uid="{00000000-0005-0000-0000-0000F60A0000}"/>
    <cellStyle name="Beräkning 14 2 2" xfId="2591" xr:uid="{00000000-0005-0000-0000-0000F70A0000}"/>
    <cellStyle name="Beräkning 14 2 2 2" xfId="15477" xr:uid="{7CF46363-6165-45B3-8AF4-8DDB1D28EE52}"/>
    <cellStyle name="Beräkning 14 2 3" xfId="2592" xr:uid="{00000000-0005-0000-0000-0000F80A0000}"/>
    <cellStyle name="Beräkning 14 2 3 2" xfId="15478" xr:uid="{17777380-F2D0-4377-99C5-5D964780526E}"/>
    <cellStyle name="Beräkning 14 2 4" xfId="2593" xr:uid="{00000000-0005-0000-0000-0000F90A0000}"/>
    <cellStyle name="Beräkning 14 2 4 2" xfId="15479" xr:uid="{2712BCF7-FF86-46C5-8E9B-46ADEAA419F7}"/>
    <cellStyle name="Beräkning 14 2 5" xfId="2594" xr:uid="{00000000-0005-0000-0000-0000FA0A0000}"/>
    <cellStyle name="Beräkning 14 2 5 2" xfId="15480" xr:uid="{7B0E0E05-B1A8-4440-ABA2-98ECC323B31D}"/>
    <cellStyle name="Beräkning 14 2 6" xfId="15476" xr:uid="{D2080968-AA57-4C20-9513-9151A580B9BB}"/>
    <cellStyle name="Beräkning 14 3" xfId="2595" xr:uid="{00000000-0005-0000-0000-0000FB0A0000}"/>
    <cellStyle name="Beräkning 14 3 2" xfId="15481" xr:uid="{CC11953A-9757-4669-92C5-ADFA2ACBBE93}"/>
    <cellStyle name="Beräkning 14 4" xfId="2596" xr:uid="{00000000-0005-0000-0000-0000FC0A0000}"/>
    <cellStyle name="Beräkning 14 4 2" xfId="15482" xr:uid="{A0DE125B-4D4D-45FA-B27C-5804A178170C}"/>
    <cellStyle name="Beräkning 14 5" xfId="2597" xr:uid="{00000000-0005-0000-0000-0000FD0A0000}"/>
    <cellStyle name="Beräkning 14 5 2" xfId="15483" xr:uid="{1CFF360D-0F6A-40DC-9694-59FCFD5C7A01}"/>
    <cellStyle name="Beräkning 14 6" xfId="2598" xr:uid="{00000000-0005-0000-0000-0000FE0A0000}"/>
    <cellStyle name="Beräkning 14 6 2" xfId="15484" xr:uid="{AEE4CD6D-0711-45BD-88C9-2C2A7994D9F5}"/>
    <cellStyle name="Beräkning 14 7" xfId="15475" xr:uid="{7E073A05-59E0-46F9-8B70-6032944A2AA1}"/>
    <cellStyle name="Beräkning 15" xfId="2599" xr:uid="{00000000-0005-0000-0000-0000FF0A0000}"/>
    <cellStyle name="Beräkning 15 2" xfId="2600" xr:uid="{00000000-0005-0000-0000-0000000B0000}"/>
    <cellStyle name="Beräkning 15 2 2" xfId="2601" xr:uid="{00000000-0005-0000-0000-0000010B0000}"/>
    <cellStyle name="Beräkning 15 2 2 2" xfId="15487" xr:uid="{3C8040A0-6AF7-4E2F-9956-71D8FD41FC08}"/>
    <cellStyle name="Beräkning 15 2 3" xfId="2602" xr:uid="{00000000-0005-0000-0000-0000020B0000}"/>
    <cellStyle name="Beräkning 15 2 3 2" xfId="15488" xr:uid="{87B9BC1A-149F-48CF-B18D-FF1215FA6097}"/>
    <cellStyle name="Beräkning 15 2 4" xfId="2603" xr:uid="{00000000-0005-0000-0000-0000030B0000}"/>
    <cellStyle name="Beräkning 15 2 4 2" xfId="15489" xr:uid="{0EE5F891-F615-4241-A087-2E929E475F68}"/>
    <cellStyle name="Beräkning 15 2 5" xfId="2604" xr:uid="{00000000-0005-0000-0000-0000040B0000}"/>
    <cellStyle name="Beräkning 15 2 5 2" xfId="15490" xr:uid="{B60C9BEC-D501-4665-9795-FE940D7629A2}"/>
    <cellStyle name="Beräkning 15 2 6" xfId="15486" xr:uid="{30238947-1DB5-4407-BD76-248B846635C3}"/>
    <cellStyle name="Beräkning 15 3" xfId="2605" xr:uid="{00000000-0005-0000-0000-0000050B0000}"/>
    <cellStyle name="Beräkning 15 3 2" xfId="15491" xr:uid="{4B0C0B39-3B03-40F3-99D0-B342890AAC19}"/>
    <cellStyle name="Beräkning 15 4" xfId="2606" xr:uid="{00000000-0005-0000-0000-0000060B0000}"/>
    <cellStyle name="Beräkning 15 4 2" xfId="15492" xr:uid="{EF791ED1-B336-47F7-B2FD-784EADF1EFDE}"/>
    <cellStyle name="Beräkning 15 5" xfId="2607" xr:uid="{00000000-0005-0000-0000-0000070B0000}"/>
    <cellStyle name="Beräkning 15 5 2" xfId="15493" xr:uid="{5BDB7289-6F1D-4B52-B071-8249A684615E}"/>
    <cellStyle name="Beräkning 15 6" xfId="2608" xr:uid="{00000000-0005-0000-0000-0000080B0000}"/>
    <cellStyle name="Beräkning 15 6 2" xfId="15494" xr:uid="{CD2DB28A-C06B-44F1-90DB-A2BD39AA672E}"/>
    <cellStyle name="Beräkning 15 7" xfId="15485" xr:uid="{66FBC457-6EF4-4B04-9AC5-49A306A9FCD1}"/>
    <cellStyle name="Beräkning 16" xfId="2609" xr:uid="{00000000-0005-0000-0000-0000090B0000}"/>
    <cellStyle name="Beräkning 16 2" xfId="2610" xr:uid="{00000000-0005-0000-0000-00000A0B0000}"/>
    <cellStyle name="Beräkning 16 2 2" xfId="2611" xr:uid="{00000000-0005-0000-0000-00000B0B0000}"/>
    <cellStyle name="Beräkning 16 2 2 2" xfId="15497" xr:uid="{52C8009F-4932-4811-8E6C-9ECE8BA8E192}"/>
    <cellStyle name="Beräkning 16 2 3" xfId="2612" xr:uid="{00000000-0005-0000-0000-00000C0B0000}"/>
    <cellStyle name="Beräkning 16 2 3 2" xfId="15498" xr:uid="{2CD7A777-8422-4D22-9ECD-F599D1328948}"/>
    <cellStyle name="Beräkning 16 2 4" xfId="2613" xr:uid="{00000000-0005-0000-0000-00000D0B0000}"/>
    <cellStyle name="Beräkning 16 2 4 2" xfId="15499" xr:uid="{455E1D29-7C36-4D44-8FAA-25DD42B7E451}"/>
    <cellStyle name="Beräkning 16 2 5" xfId="2614" xr:uid="{00000000-0005-0000-0000-00000E0B0000}"/>
    <cellStyle name="Beräkning 16 2 5 2" xfId="15500" xr:uid="{4D7D7D5B-0D1C-46F9-9C2F-BE379EA3A031}"/>
    <cellStyle name="Beräkning 16 2 6" xfId="15496" xr:uid="{6E2B540B-163E-492A-AD00-CF441D421894}"/>
    <cellStyle name="Beräkning 16 3" xfId="2615" xr:uid="{00000000-0005-0000-0000-00000F0B0000}"/>
    <cellStyle name="Beräkning 16 3 2" xfId="15501" xr:uid="{5EA13062-6D61-4944-95EF-AD379460F57D}"/>
    <cellStyle name="Beräkning 16 4" xfId="2616" xr:uid="{00000000-0005-0000-0000-0000100B0000}"/>
    <cellStyle name="Beräkning 16 4 2" xfId="15502" xr:uid="{8420A207-4A0D-4FD3-BB05-1F2CBAA02CCF}"/>
    <cellStyle name="Beräkning 16 5" xfId="2617" xr:uid="{00000000-0005-0000-0000-0000110B0000}"/>
    <cellStyle name="Beräkning 16 5 2" xfId="15503" xr:uid="{BBF01030-7873-404F-8FAF-C2072D1FD4A9}"/>
    <cellStyle name="Beräkning 16 6" xfId="2618" xr:uid="{00000000-0005-0000-0000-0000120B0000}"/>
    <cellStyle name="Beräkning 16 6 2" xfId="15504" xr:uid="{223E31B1-7BF3-4D26-9F35-F5CA60D5FC99}"/>
    <cellStyle name="Beräkning 16 7" xfId="15495" xr:uid="{0E8C6427-8FF2-417A-A1AC-F876E8A0F894}"/>
    <cellStyle name="Beräkning 17" xfId="2619" xr:uid="{00000000-0005-0000-0000-0000130B0000}"/>
    <cellStyle name="Beräkning 17 2" xfId="2620" xr:uid="{00000000-0005-0000-0000-0000140B0000}"/>
    <cellStyle name="Beräkning 17 2 2" xfId="2621" xr:uid="{00000000-0005-0000-0000-0000150B0000}"/>
    <cellStyle name="Beräkning 17 2 2 2" xfId="15507" xr:uid="{23EC9534-ED22-4760-AB51-A2C3FED1A7DC}"/>
    <cellStyle name="Beräkning 17 2 3" xfId="2622" xr:uid="{00000000-0005-0000-0000-0000160B0000}"/>
    <cellStyle name="Beräkning 17 2 3 2" xfId="15508" xr:uid="{FF183C54-BF7E-4CF7-9BB4-5D373401BA65}"/>
    <cellStyle name="Beräkning 17 2 4" xfId="2623" xr:uid="{00000000-0005-0000-0000-0000170B0000}"/>
    <cellStyle name="Beräkning 17 2 4 2" xfId="15509" xr:uid="{AC1745B4-7A37-4B7A-A0A6-474FBF890D47}"/>
    <cellStyle name="Beräkning 17 2 5" xfId="2624" xr:uid="{00000000-0005-0000-0000-0000180B0000}"/>
    <cellStyle name="Beräkning 17 2 5 2" xfId="15510" xr:uid="{BB19A50C-68DB-4798-AF46-6604E36AEFF6}"/>
    <cellStyle name="Beräkning 17 2 6" xfId="15506" xr:uid="{DADEB8A1-262E-4236-A283-71B75FFE7EAD}"/>
    <cellStyle name="Beräkning 17 3" xfId="2625" xr:uid="{00000000-0005-0000-0000-0000190B0000}"/>
    <cellStyle name="Beräkning 17 3 2" xfId="15511" xr:uid="{9433BAFC-546A-4FAD-A777-D14FCBC59269}"/>
    <cellStyle name="Beräkning 17 4" xfId="2626" xr:uid="{00000000-0005-0000-0000-00001A0B0000}"/>
    <cellStyle name="Beräkning 17 4 2" xfId="15512" xr:uid="{7D222571-EA3B-47B7-9753-244768053191}"/>
    <cellStyle name="Beräkning 17 5" xfId="2627" xr:uid="{00000000-0005-0000-0000-00001B0B0000}"/>
    <cellStyle name="Beräkning 17 5 2" xfId="15513" xr:uid="{D7995781-F4B8-4BA0-A957-F22160F0A75A}"/>
    <cellStyle name="Beräkning 17 6" xfId="2628" xr:uid="{00000000-0005-0000-0000-00001C0B0000}"/>
    <cellStyle name="Beräkning 17 6 2" xfId="15514" xr:uid="{3F36AF45-D72F-4286-8CDB-3313B561F7F6}"/>
    <cellStyle name="Beräkning 17 7" xfId="15505" xr:uid="{1C70206E-DDFF-4420-9349-B1EAE125D39C}"/>
    <cellStyle name="Beräkning 18" xfId="2629" xr:uid="{00000000-0005-0000-0000-00001D0B0000}"/>
    <cellStyle name="Beräkning 18 2" xfId="2630" xr:uid="{00000000-0005-0000-0000-00001E0B0000}"/>
    <cellStyle name="Beräkning 18 2 2" xfId="2631" xr:uid="{00000000-0005-0000-0000-00001F0B0000}"/>
    <cellStyle name="Beräkning 18 2 2 2" xfId="15517" xr:uid="{4F5FDACA-E046-499C-8001-27123C6E3EE8}"/>
    <cellStyle name="Beräkning 18 2 3" xfId="2632" xr:uid="{00000000-0005-0000-0000-0000200B0000}"/>
    <cellStyle name="Beräkning 18 2 3 2" xfId="15518" xr:uid="{1FB40119-102F-40DA-BDB7-09DF6ADC519B}"/>
    <cellStyle name="Beräkning 18 2 4" xfId="2633" xr:uid="{00000000-0005-0000-0000-0000210B0000}"/>
    <cellStyle name="Beräkning 18 2 4 2" xfId="15519" xr:uid="{A0D8AD54-6A6B-40EB-8B44-97B12A754F47}"/>
    <cellStyle name="Beräkning 18 2 5" xfId="2634" xr:uid="{00000000-0005-0000-0000-0000220B0000}"/>
    <cellStyle name="Beräkning 18 2 5 2" xfId="15520" xr:uid="{BC360B1C-D176-4C9E-B13A-9E3A0D0C549E}"/>
    <cellStyle name="Beräkning 18 2 6" xfId="15516" xr:uid="{27CB4F75-3D1D-4998-8862-C3827F1AD1CF}"/>
    <cellStyle name="Beräkning 18 3" xfId="2635" xr:uid="{00000000-0005-0000-0000-0000230B0000}"/>
    <cellStyle name="Beräkning 18 3 2" xfId="15521" xr:uid="{5E1104FA-1D74-4F16-BAA8-96AD79D7EC1D}"/>
    <cellStyle name="Beräkning 18 4" xfId="2636" xr:uid="{00000000-0005-0000-0000-0000240B0000}"/>
    <cellStyle name="Beräkning 18 4 2" xfId="15522" xr:uid="{FBD5FDB1-7D01-4B62-9FE3-DD7D923609E2}"/>
    <cellStyle name="Beräkning 18 5" xfId="2637" xr:uid="{00000000-0005-0000-0000-0000250B0000}"/>
    <cellStyle name="Beräkning 18 5 2" xfId="15523" xr:uid="{4164C4A0-A636-4AEA-8244-60CA1944413A}"/>
    <cellStyle name="Beräkning 18 6" xfId="2638" xr:uid="{00000000-0005-0000-0000-0000260B0000}"/>
    <cellStyle name="Beräkning 18 6 2" xfId="15524" xr:uid="{E49F53D3-C9EF-4177-9BC5-9FB0E3AD03AE}"/>
    <cellStyle name="Beräkning 18 7" xfId="15515" xr:uid="{215E2DD2-BF4D-4599-AFD3-B35495681254}"/>
    <cellStyle name="Beräkning 19" xfId="2639" xr:uid="{00000000-0005-0000-0000-0000270B0000}"/>
    <cellStyle name="Beräkning 19 2" xfId="2640" xr:uid="{00000000-0005-0000-0000-0000280B0000}"/>
    <cellStyle name="Beräkning 19 2 2" xfId="15526" xr:uid="{4CCCFB03-ADE4-4001-B873-E6EC920260B2}"/>
    <cellStyle name="Beräkning 19 3" xfId="2641" xr:uid="{00000000-0005-0000-0000-0000290B0000}"/>
    <cellStyle name="Beräkning 19 3 2" xfId="15527" xr:uid="{48D06B4F-FD18-4401-BAC5-89A5DFE6208B}"/>
    <cellStyle name="Beräkning 19 4" xfId="2642" xr:uid="{00000000-0005-0000-0000-00002A0B0000}"/>
    <cellStyle name="Beräkning 19 4 2" xfId="15528" xr:uid="{E4782211-39FC-45D7-ADAB-4EE20EC744B8}"/>
    <cellStyle name="Beräkning 19 5" xfId="2643" xr:uid="{00000000-0005-0000-0000-00002B0B0000}"/>
    <cellStyle name="Beräkning 19 5 2" xfId="15529" xr:uid="{E0ABEEEF-1E9F-40EA-84FA-A01E24A2D055}"/>
    <cellStyle name="Beräkning 19 6" xfId="15525" xr:uid="{A58A55CE-0895-4ADE-BA7A-8B43B7D6344B}"/>
    <cellStyle name="Beräkning 2" xfId="2644" xr:uid="{00000000-0005-0000-0000-00002C0B0000}"/>
    <cellStyle name="Beräkning 2 2" xfId="2645" xr:uid="{00000000-0005-0000-0000-00002D0B0000}"/>
    <cellStyle name="Beräkning 2 2 2" xfId="2646" xr:uid="{00000000-0005-0000-0000-00002E0B0000}"/>
    <cellStyle name="Beräkning 2 2 2 2" xfId="15532" xr:uid="{D6A641AE-A849-4A26-8A44-19ED012E476B}"/>
    <cellStyle name="Beräkning 2 2 3" xfId="2647" xr:uid="{00000000-0005-0000-0000-00002F0B0000}"/>
    <cellStyle name="Beräkning 2 2 3 2" xfId="15533" xr:uid="{E9F4B2D0-5A8C-4153-9ED5-ACBE46186050}"/>
    <cellStyle name="Beräkning 2 2 4" xfId="2648" xr:uid="{00000000-0005-0000-0000-0000300B0000}"/>
    <cellStyle name="Beräkning 2 2 4 2" xfId="15534" xr:uid="{562EE0F1-FEA8-48AB-ADCD-225F03CBFA68}"/>
    <cellStyle name="Beräkning 2 2 5" xfId="2649" xr:uid="{00000000-0005-0000-0000-0000310B0000}"/>
    <cellStyle name="Beräkning 2 2 5 2" xfId="15535" xr:uid="{F35E1B2E-8277-49EF-90E1-3BE5506797F2}"/>
    <cellStyle name="Beräkning 2 2 6" xfId="15531" xr:uid="{80F0109C-FEC0-4890-9B24-CC08A499DB72}"/>
    <cellStyle name="Beräkning 2 3" xfId="2650" xr:uid="{00000000-0005-0000-0000-0000320B0000}"/>
    <cellStyle name="Beräkning 2 3 2" xfId="15536" xr:uid="{C2688F07-C894-4EAB-BB1B-D7A34DB8DD9A}"/>
    <cellStyle name="Beräkning 2 4" xfId="2651" xr:uid="{00000000-0005-0000-0000-0000330B0000}"/>
    <cellStyle name="Beräkning 2 4 2" xfId="15537" xr:uid="{F8A48F80-55E1-4EE3-B635-804D8CB13B09}"/>
    <cellStyle name="Beräkning 2 5" xfId="2652" xr:uid="{00000000-0005-0000-0000-0000340B0000}"/>
    <cellStyle name="Beräkning 2 5 2" xfId="15538" xr:uid="{66E497F9-6D6D-4E03-A198-96183BC3FC16}"/>
    <cellStyle name="Beräkning 2 6" xfId="2653" xr:uid="{00000000-0005-0000-0000-0000350B0000}"/>
    <cellStyle name="Beräkning 2 6 2" xfId="15539" xr:uid="{A1F79170-4066-41DA-8A60-5F3EF1DB588F}"/>
    <cellStyle name="Beräkning 2 7" xfId="15530" xr:uid="{6B3B3BE1-800D-42B8-9D00-F292D92C7E66}"/>
    <cellStyle name="Beräkning 20" xfId="2654" xr:uid="{00000000-0005-0000-0000-0000360B0000}"/>
    <cellStyle name="Beräkning 20 2" xfId="15540" xr:uid="{834CC436-B98D-4FF4-B88B-A7923A4D6133}"/>
    <cellStyle name="Beräkning 21" xfId="2655" xr:uid="{00000000-0005-0000-0000-0000370B0000}"/>
    <cellStyle name="Beräkning 21 2" xfId="15541" xr:uid="{43B4CEA4-615D-43D2-A1A5-80081DDC0EE5}"/>
    <cellStyle name="Beräkning 22" xfId="2656" xr:uid="{00000000-0005-0000-0000-0000380B0000}"/>
    <cellStyle name="Beräkning 22 2" xfId="15542" xr:uid="{E080C6F3-6A7F-419D-B562-6442EF339F44}"/>
    <cellStyle name="Beräkning 23" xfId="2657" xr:uid="{00000000-0005-0000-0000-0000390B0000}"/>
    <cellStyle name="Beräkning 23 2" xfId="15543" xr:uid="{E4238DF6-9427-444A-BFD9-E6471FB67613}"/>
    <cellStyle name="Beräkning 24" xfId="15434" xr:uid="{7DAB38A2-D831-447E-9685-4E0277FC448E}"/>
    <cellStyle name="Beräkning 3" xfId="2658" xr:uid="{00000000-0005-0000-0000-00003A0B0000}"/>
    <cellStyle name="Beräkning 3 2" xfId="2659" xr:uid="{00000000-0005-0000-0000-00003B0B0000}"/>
    <cellStyle name="Beräkning 3 2 2" xfId="2660" xr:uid="{00000000-0005-0000-0000-00003C0B0000}"/>
    <cellStyle name="Beräkning 3 2 2 2" xfId="15546" xr:uid="{3209E6CA-D03D-44F9-AB17-CFE8FF1620BC}"/>
    <cellStyle name="Beräkning 3 2 3" xfId="2661" xr:uid="{00000000-0005-0000-0000-00003D0B0000}"/>
    <cellStyle name="Beräkning 3 2 3 2" xfId="15547" xr:uid="{7A3A2619-AD16-4A79-98BB-6690D07BC03E}"/>
    <cellStyle name="Beräkning 3 2 4" xfId="2662" xr:uid="{00000000-0005-0000-0000-00003E0B0000}"/>
    <cellStyle name="Beräkning 3 2 4 2" xfId="15548" xr:uid="{BDA4097F-E372-425B-BD8A-29AD10439170}"/>
    <cellStyle name="Beräkning 3 2 5" xfId="2663" xr:uid="{00000000-0005-0000-0000-00003F0B0000}"/>
    <cellStyle name="Beräkning 3 2 5 2" xfId="15549" xr:uid="{9185BD51-7657-466B-A683-1697592B4BB7}"/>
    <cellStyle name="Beräkning 3 2 6" xfId="15545" xr:uid="{14524E1D-F225-4F25-BE1D-214737A312C9}"/>
    <cellStyle name="Beräkning 3 3" xfId="2664" xr:uid="{00000000-0005-0000-0000-0000400B0000}"/>
    <cellStyle name="Beräkning 3 3 2" xfId="15550" xr:uid="{75DB49F5-EEBE-4144-B8A0-8F4EBEC19AE3}"/>
    <cellStyle name="Beräkning 3 4" xfId="2665" xr:uid="{00000000-0005-0000-0000-0000410B0000}"/>
    <cellStyle name="Beräkning 3 4 2" xfId="15551" xr:uid="{C62FB49D-2D19-481F-8F7A-76410C1C4117}"/>
    <cellStyle name="Beräkning 3 5" xfId="2666" xr:uid="{00000000-0005-0000-0000-0000420B0000}"/>
    <cellStyle name="Beräkning 3 5 2" xfId="15552" xr:uid="{B6FA7626-ECD6-4387-949B-A25728A7E643}"/>
    <cellStyle name="Beräkning 3 6" xfId="2667" xr:uid="{00000000-0005-0000-0000-0000430B0000}"/>
    <cellStyle name="Beräkning 3 6 2" xfId="15553" xr:uid="{A0015BD8-2EC9-4594-A670-0A476829E2BA}"/>
    <cellStyle name="Beräkning 3 7" xfId="15544" xr:uid="{62EF9B74-075D-451B-9E59-240F887EC0AF}"/>
    <cellStyle name="Beräkning 4" xfId="2668" xr:uid="{00000000-0005-0000-0000-0000440B0000}"/>
    <cellStyle name="Beräkning 4 2" xfId="2669" xr:uid="{00000000-0005-0000-0000-0000450B0000}"/>
    <cellStyle name="Beräkning 4 2 2" xfId="2670" xr:uid="{00000000-0005-0000-0000-0000460B0000}"/>
    <cellStyle name="Beräkning 4 2 2 2" xfId="15556" xr:uid="{65DA2590-64F3-4F79-B344-48A1E410D1B6}"/>
    <cellStyle name="Beräkning 4 2 3" xfId="2671" xr:uid="{00000000-0005-0000-0000-0000470B0000}"/>
    <cellStyle name="Beräkning 4 2 3 2" xfId="15557" xr:uid="{A9DCB51B-84D5-447B-B41A-FEA0C4C4C207}"/>
    <cellStyle name="Beräkning 4 2 4" xfId="2672" xr:uid="{00000000-0005-0000-0000-0000480B0000}"/>
    <cellStyle name="Beräkning 4 2 4 2" xfId="15558" xr:uid="{4579F4D0-ADD0-408F-9F23-C6C9C47B0843}"/>
    <cellStyle name="Beräkning 4 2 5" xfId="2673" xr:uid="{00000000-0005-0000-0000-0000490B0000}"/>
    <cellStyle name="Beräkning 4 2 5 2" xfId="15559" xr:uid="{B45FAB9F-46F7-45A5-A95C-5C8D22C8F837}"/>
    <cellStyle name="Beräkning 4 2 6" xfId="15555" xr:uid="{1DE80447-AA4D-452D-8D4F-49ACCB0B4F7F}"/>
    <cellStyle name="Beräkning 4 3" xfId="2674" xr:uid="{00000000-0005-0000-0000-00004A0B0000}"/>
    <cellStyle name="Beräkning 4 3 2" xfId="15560" xr:uid="{7A8E6773-0778-4A5D-B55A-7B270211629D}"/>
    <cellStyle name="Beräkning 4 4" xfId="2675" xr:uid="{00000000-0005-0000-0000-00004B0B0000}"/>
    <cellStyle name="Beräkning 4 4 2" xfId="15561" xr:uid="{794E3BA5-37EE-4899-BCA5-455F926E2FAC}"/>
    <cellStyle name="Beräkning 4 5" xfId="2676" xr:uid="{00000000-0005-0000-0000-00004C0B0000}"/>
    <cellStyle name="Beräkning 4 5 2" xfId="15562" xr:uid="{75ABB98E-6874-4A5A-A302-666F694158FF}"/>
    <cellStyle name="Beräkning 4 6" xfId="2677" xr:uid="{00000000-0005-0000-0000-00004D0B0000}"/>
    <cellStyle name="Beräkning 4 6 2" xfId="15563" xr:uid="{0D729718-D7C2-4143-AA21-C99A3A2A156D}"/>
    <cellStyle name="Beräkning 4 7" xfId="15554" xr:uid="{F58693ED-CE25-4BE2-BC8B-7658BFC05AD0}"/>
    <cellStyle name="Beräkning 5" xfId="2678" xr:uid="{00000000-0005-0000-0000-00004E0B0000}"/>
    <cellStyle name="Beräkning 5 2" xfId="2679" xr:uid="{00000000-0005-0000-0000-00004F0B0000}"/>
    <cellStyle name="Beräkning 5 2 2" xfId="2680" xr:uid="{00000000-0005-0000-0000-0000500B0000}"/>
    <cellStyle name="Beräkning 5 2 2 2" xfId="15566" xr:uid="{08D4CCBF-7893-4098-838E-C241D6EDCF7D}"/>
    <cellStyle name="Beräkning 5 2 3" xfId="2681" xr:uid="{00000000-0005-0000-0000-0000510B0000}"/>
    <cellStyle name="Beräkning 5 2 3 2" xfId="15567" xr:uid="{C485A469-43B4-434C-836B-088847B0E742}"/>
    <cellStyle name="Beräkning 5 2 4" xfId="2682" xr:uid="{00000000-0005-0000-0000-0000520B0000}"/>
    <cellStyle name="Beräkning 5 2 4 2" xfId="15568" xr:uid="{F831FE1A-2A33-46CA-8D12-B31184403A16}"/>
    <cellStyle name="Beräkning 5 2 5" xfId="2683" xr:uid="{00000000-0005-0000-0000-0000530B0000}"/>
    <cellStyle name="Beräkning 5 2 5 2" xfId="15569" xr:uid="{096350A8-82AD-4728-B8E5-DD6CAE0D7C36}"/>
    <cellStyle name="Beräkning 5 2 6" xfId="15565" xr:uid="{55ECF425-4EE3-446E-9556-A5930EF73F6A}"/>
    <cellStyle name="Beräkning 5 3" xfId="2684" xr:uid="{00000000-0005-0000-0000-0000540B0000}"/>
    <cellStyle name="Beräkning 5 3 2" xfId="15570" xr:uid="{8461F970-7672-4A79-B043-2C590C50229E}"/>
    <cellStyle name="Beräkning 5 4" xfId="2685" xr:uid="{00000000-0005-0000-0000-0000550B0000}"/>
    <cellStyle name="Beräkning 5 4 2" xfId="15571" xr:uid="{3CF08CCB-DFF4-449E-BB08-C4EC399A9267}"/>
    <cellStyle name="Beräkning 5 5" xfId="2686" xr:uid="{00000000-0005-0000-0000-0000560B0000}"/>
    <cellStyle name="Beräkning 5 5 2" xfId="15572" xr:uid="{1D22F8B7-3F17-4F3E-8632-16A78934B670}"/>
    <cellStyle name="Beräkning 5 6" xfId="2687" xr:uid="{00000000-0005-0000-0000-0000570B0000}"/>
    <cellStyle name="Beräkning 5 6 2" xfId="15573" xr:uid="{11C91BE7-12F4-4BD2-A065-EACE58409A91}"/>
    <cellStyle name="Beräkning 5 7" xfId="15564" xr:uid="{8E9BC07F-DFA7-45B7-A364-8BC65E2DE296}"/>
    <cellStyle name="Beräkning 6" xfId="2688" xr:uid="{00000000-0005-0000-0000-0000580B0000}"/>
    <cellStyle name="Beräkning 6 2" xfId="2689" xr:uid="{00000000-0005-0000-0000-0000590B0000}"/>
    <cellStyle name="Beräkning 6 2 2" xfId="2690" xr:uid="{00000000-0005-0000-0000-00005A0B0000}"/>
    <cellStyle name="Beräkning 6 2 2 2" xfId="15576" xr:uid="{1568ECBA-8BDC-4D1F-A0AE-8AD6C80699C5}"/>
    <cellStyle name="Beräkning 6 2 3" xfId="2691" xr:uid="{00000000-0005-0000-0000-00005B0B0000}"/>
    <cellStyle name="Beräkning 6 2 3 2" xfId="15577" xr:uid="{697EEADF-DF46-463C-9A1A-D84FD7662F0E}"/>
    <cellStyle name="Beräkning 6 2 4" xfId="2692" xr:uid="{00000000-0005-0000-0000-00005C0B0000}"/>
    <cellStyle name="Beräkning 6 2 4 2" xfId="15578" xr:uid="{887275F7-D1D4-40F5-920D-4574A858D662}"/>
    <cellStyle name="Beräkning 6 2 5" xfId="2693" xr:uid="{00000000-0005-0000-0000-00005D0B0000}"/>
    <cellStyle name="Beräkning 6 2 5 2" xfId="15579" xr:uid="{F999FD1B-9C48-4312-9959-26F342023460}"/>
    <cellStyle name="Beräkning 6 2 6" xfId="15575" xr:uid="{CB5140F9-67BE-46A1-BA93-11602A911F91}"/>
    <cellStyle name="Beräkning 6 3" xfId="2694" xr:uid="{00000000-0005-0000-0000-00005E0B0000}"/>
    <cellStyle name="Beräkning 6 3 2" xfId="15580" xr:uid="{E1002E0C-EE62-4D61-A4CD-5A08CAF3D458}"/>
    <cellStyle name="Beräkning 6 4" xfId="2695" xr:uid="{00000000-0005-0000-0000-00005F0B0000}"/>
    <cellStyle name="Beräkning 6 4 2" xfId="15581" xr:uid="{B35A3398-6FFB-4549-BC6B-95030EC5699A}"/>
    <cellStyle name="Beräkning 6 5" xfId="2696" xr:uid="{00000000-0005-0000-0000-0000600B0000}"/>
    <cellStyle name="Beräkning 6 5 2" xfId="15582" xr:uid="{237C5966-C11E-4852-BE37-966BD7B4F29D}"/>
    <cellStyle name="Beräkning 6 6" xfId="2697" xr:uid="{00000000-0005-0000-0000-0000610B0000}"/>
    <cellStyle name="Beräkning 6 6 2" xfId="15583" xr:uid="{E4CA4151-D23D-4C48-BCD1-1236CA86D36F}"/>
    <cellStyle name="Beräkning 6 7" xfId="15574" xr:uid="{0A9CED8C-5D13-4DBA-9B37-98303F64D270}"/>
    <cellStyle name="Beräkning 7" xfId="2698" xr:uid="{00000000-0005-0000-0000-0000620B0000}"/>
    <cellStyle name="Beräkning 7 2" xfId="2699" xr:uid="{00000000-0005-0000-0000-0000630B0000}"/>
    <cellStyle name="Beräkning 7 2 2" xfId="2700" xr:uid="{00000000-0005-0000-0000-0000640B0000}"/>
    <cellStyle name="Beräkning 7 2 2 2" xfId="15586" xr:uid="{983D481F-5617-4BF2-8DF9-07CF980BC7BA}"/>
    <cellStyle name="Beräkning 7 2 3" xfId="2701" xr:uid="{00000000-0005-0000-0000-0000650B0000}"/>
    <cellStyle name="Beräkning 7 2 3 2" xfId="15587" xr:uid="{CBFAA717-2E35-424F-B74F-28A33A409E2F}"/>
    <cellStyle name="Beräkning 7 2 4" xfId="2702" xr:uid="{00000000-0005-0000-0000-0000660B0000}"/>
    <cellStyle name="Beräkning 7 2 4 2" xfId="15588" xr:uid="{5B035B3E-04A4-4576-870A-8B154F200389}"/>
    <cellStyle name="Beräkning 7 2 5" xfId="2703" xr:uid="{00000000-0005-0000-0000-0000670B0000}"/>
    <cellStyle name="Beräkning 7 2 5 2" xfId="15589" xr:uid="{D88ED5E6-B407-4286-BBEB-9B8C47114815}"/>
    <cellStyle name="Beräkning 7 2 6" xfId="15585" xr:uid="{0633B433-2BFD-4643-B536-F044F6B9279E}"/>
    <cellStyle name="Beräkning 7 3" xfId="2704" xr:uid="{00000000-0005-0000-0000-0000680B0000}"/>
    <cellStyle name="Beräkning 7 3 2" xfId="15590" xr:uid="{2D5F5ACB-8B60-4C1B-920B-92548E417C90}"/>
    <cellStyle name="Beräkning 7 4" xfId="2705" xr:uid="{00000000-0005-0000-0000-0000690B0000}"/>
    <cellStyle name="Beräkning 7 4 2" xfId="15591" xr:uid="{7193DC30-D5A2-4F66-ABFD-800D99095176}"/>
    <cellStyle name="Beräkning 7 5" xfId="2706" xr:uid="{00000000-0005-0000-0000-00006A0B0000}"/>
    <cellStyle name="Beräkning 7 5 2" xfId="15592" xr:uid="{7D52E98A-0D55-4623-8522-958A4009D313}"/>
    <cellStyle name="Beräkning 7 6" xfId="2707" xr:uid="{00000000-0005-0000-0000-00006B0B0000}"/>
    <cellStyle name="Beräkning 7 6 2" xfId="15593" xr:uid="{7472C343-3C1F-45D0-A4E8-7AB282645D1F}"/>
    <cellStyle name="Beräkning 7 7" xfId="15584" xr:uid="{BCE4AE47-AF76-43DF-AAD7-CF33C1DA1FA3}"/>
    <cellStyle name="Beräkning 8" xfId="2708" xr:uid="{00000000-0005-0000-0000-00006C0B0000}"/>
    <cellStyle name="Beräkning 8 2" xfId="2709" xr:uid="{00000000-0005-0000-0000-00006D0B0000}"/>
    <cellStyle name="Beräkning 8 2 2" xfId="2710" xr:uid="{00000000-0005-0000-0000-00006E0B0000}"/>
    <cellStyle name="Beräkning 8 2 2 2" xfId="15596" xr:uid="{1EA2DFCC-1305-4098-8DF5-037DEE7A769F}"/>
    <cellStyle name="Beräkning 8 2 3" xfId="2711" xr:uid="{00000000-0005-0000-0000-00006F0B0000}"/>
    <cellStyle name="Beräkning 8 2 3 2" xfId="15597" xr:uid="{0AD31461-03ED-4587-9B85-75D779E07B50}"/>
    <cellStyle name="Beräkning 8 2 4" xfId="2712" xr:uid="{00000000-0005-0000-0000-0000700B0000}"/>
    <cellStyle name="Beräkning 8 2 4 2" xfId="15598" xr:uid="{74F04FCC-F4CD-43B1-95E1-0BA8D5318EC6}"/>
    <cellStyle name="Beräkning 8 2 5" xfId="2713" xr:uid="{00000000-0005-0000-0000-0000710B0000}"/>
    <cellStyle name="Beräkning 8 2 5 2" xfId="15599" xr:uid="{07AE39AB-3346-4574-AA5E-B0717D2B8A2E}"/>
    <cellStyle name="Beräkning 8 2 6" xfId="15595" xr:uid="{5AC2F11A-59A9-443F-82DC-5787E16F4B51}"/>
    <cellStyle name="Beräkning 8 3" xfId="2714" xr:uid="{00000000-0005-0000-0000-0000720B0000}"/>
    <cellStyle name="Beräkning 8 3 2" xfId="15600" xr:uid="{1519F1F3-C8B8-4EB2-BE1C-D4CE30407067}"/>
    <cellStyle name="Beräkning 8 4" xfId="2715" xr:uid="{00000000-0005-0000-0000-0000730B0000}"/>
    <cellStyle name="Beräkning 8 4 2" xfId="15601" xr:uid="{4A401F96-2C3E-4A38-9701-8B33CB7F5263}"/>
    <cellStyle name="Beräkning 8 5" xfId="2716" xr:uid="{00000000-0005-0000-0000-0000740B0000}"/>
    <cellStyle name="Beräkning 8 5 2" xfId="15602" xr:uid="{C6483D7E-6E76-40F6-BE6D-E50F71B97533}"/>
    <cellStyle name="Beräkning 8 6" xfId="2717" xr:uid="{00000000-0005-0000-0000-0000750B0000}"/>
    <cellStyle name="Beräkning 8 6 2" xfId="15603" xr:uid="{EABCF8D3-5EBE-4184-AD8B-733ADB89DB2B}"/>
    <cellStyle name="Beräkning 8 7" xfId="15594" xr:uid="{C74F3D6B-F157-4D88-84BB-0D419F7C1D59}"/>
    <cellStyle name="Beräkning 9" xfId="2718" xr:uid="{00000000-0005-0000-0000-0000760B0000}"/>
    <cellStyle name="Beräkning 9 2" xfId="2719" xr:uid="{00000000-0005-0000-0000-0000770B0000}"/>
    <cellStyle name="Beräkning 9 2 2" xfId="2720" xr:uid="{00000000-0005-0000-0000-0000780B0000}"/>
    <cellStyle name="Beräkning 9 2 2 2" xfId="15606" xr:uid="{0E575254-6AFA-48AD-8C71-51F2C42BD671}"/>
    <cellStyle name="Beräkning 9 2 3" xfId="2721" xr:uid="{00000000-0005-0000-0000-0000790B0000}"/>
    <cellStyle name="Beräkning 9 2 3 2" xfId="15607" xr:uid="{47AE114B-08D8-40D4-B2EE-C27F9F1815F6}"/>
    <cellStyle name="Beräkning 9 2 4" xfId="2722" xr:uid="{00000000-0005-0000-0000-00007A0B0000}"/>
    <cellStyle name="Beräkning 9 2 4 2" xfId="15608" xr:uid="{99516D34-B1D4-46FE-94C2-955435890CDA}"/>
    <cellStyle name="Beräkning 9 2 5" xfId="2723" xr:uid="{00000000-0005-0000-0000-00007B0B0000}"/>
    <cellStyle name="Beräkning 9 2 5 2" xfId="15609" xr:uid="{69171346-D04A-4C92-9888-0F014904D079}"/>
    <cellStyle name="Beräkning 9 2 6" xfId="15605" xr:uid="{EA1A3E78-4F8A-44C0-AB2F-9C4135CD9578}"/>
    <cellStyle name="Beräkning 9 3" xfId="2724" xr:uid="{00000000-0005-0000-0000-00007C0B0000}"/>
    <cellStyle name="Beräkning 9 3 2" xfId="15610" xr:uid="{D1D7AD7E-6190-437D-A7FB-712FE3787730}"/>
    <cellStyle name="Beräkning 9 4" xfId="2725" xr:uid="{00000000-0005-0000-0000-00007D0B0000}"/>
    <cellStyle name="Beräkning 9 4 2" xfId="15611" xr:uid="{283C8ADF-A291-475E-8A69-37CDD820F646}"/>
    <cellStyle name="Beräkning 9 5" xfId="2726" xr:uid="{00000000-0005-0000-0000-00007E0B0000}"/>
    <cellStyle name="Beräkning 9 5 2" xfId="15612" xr:uid="{8D4AC021-0E48-49C0-B047-E645FA5467F5}"/>
    <cellStyle name="Beräkning 9 6" xfId="2727" xr:uid="{00000000-0005-0000-0000-00007F0B0000}"/>
    <cellStyle name="Beräkning 9 6 2" xfId="15613" xr:uid="{C57F8E51-AD94-46FD-8B3F-F37B0EE93434}"/>
    <cellStyle name="Beräkning 9 7" xfId="15604" xr:uid="{3EED413D-463C-4B63-9954-4805F26CCA68}"/>
    <cellStyle name="Beräkning_PGM_CHECK" xfId="14678" xr:uid="{00000000-0005-0000-0000-0000800B0000}"/>
    <cellStyle name="Bevitel 2" xfId="2911" xr:uid="{00000000-0005-0000-0000-0000810B0000}"/>
    <cellStyle name="Bevitel 2 2" xfId="2912" xr:uid="{00000000-0005-0000-0000-0000820B0000}"/>
    <cellStyle name="Bevitel 2 2 2" xfId="15798" xr:uid="{DE7DE7D8-26AD-4923-B7C7-02647324D4D6}"/>
    <cellStyle name="Bevitel 2 3" xfId="2913" xr:uid="{00000000-0005-0000-0000-0000830B0000}"/>
    <cellStyle name="Bevitel 2 3 2" xfId="15799" xr:uid="{4D0F1304-F459-4301-9165-B535732E510C}"/>
    <cellStyle name="Bevitel 2 4" xfId="15797" xr:uid="{3391D166-16B7-4322-891E-438B2CB1AF38}"/>
    <cellStyle name="blank" xfId="2914" xr:uid="{00000000-0005-0000-0000-0000840B0000}"/>
    <cellStyle name="BlankRow" xfId="2915" xr:uid="{00000000-0005-0000-0000-0000850B0000}"/>
    <cellStyle name="Blogas" xfId="2916" xr:uid="{00000000-0005-0000-0000-0000860B0000}"/>
    <cellStyle name="Bon" xfId="2917" xr:uid="{00000000-0005-0000-0000-0000870B0000}"/>
    <cellStyle name="Border Heavy" xfId="2918" xr:uid="{00000000-0005-0000-0000-0000880B0000}"/>
    <cellStyle name="Border Thin" xfId="2919" xr:uid="{00000000-0005-0000-0000-0000890B0000}"/>
    <cellStyle name="Border Thin 2" xfId="14667" xr:uid="{00000000-0005-0000-0000-00008A0B0000}"/>
    <cellStyle name="Border Thin 2 2" xfId="25419" xr:uid="{79E55861-24B8-4966-AAB5-41C8A2A1DECD}"/>
    <cellStyle name="Border Thin 3" xfId="14884" xr:uid="{6342E160-8B27-4450-B18C-5F174A2992A0}"/>
    <cellStyle name="Bra" xfId="2920" xr:uid="{00000000-0005-0000-0000-00008B0B0000}"/>
    <cellStyle name="brakcomma" xfId="2921" xr:uid="{00000000-0005-0000-0000-00008C0B0000}"/>
    <cellStyle name="Buena" xfId="2922" xr:uid="{00000000-0005-0000-0000-00008D0B0000}"/>
    <cellStyle name="bullet" xfId="2923" xr:uid="{00000000-0005-0000-0000-00008E0B0000}"/>
    <cellStyle name="bwcomma" xfId="2924" xr:uid="{00000000-0005-0000-0000-00008F0B0000}"/>
    <cellStyle name="C" xfId="2925" xr:uid="{00000000-0005-0000-0000-0000900B0000}"/>
    <cellStyle name="Calander_heading" xfId="2926" xr:uid="{00000000-0005-0000-0000-0000910B0000}"/>
    <cellStyle name="Calc" xfId="2927" xr:uid="{00000000-0005-0000-0000-0000920B0000}"/>
    <cellStyle name="Calc - Blue" xfId="2928" xr:uid="{00000000-0005-0000-0000-0000930B0000}"/>
    <cellStyle name="Calc - Blue 2" xfId="2929" xr:uid="{00000000-0005-0000-0000-0000940B0000}"/>
    <cellStyle name="Calc - Blue 3" xfId="2930" xr:uid="{00000000-0005-0000-0000-0000950B0000}"/>
    <cellStyle name="Calc - Feed" xfId="2931" xr:uid="{00000000-0005-0000-0000-0000960B0000}"/>
    <cellStyle name="Calc - Feed 2" xfId="2932" xr:uid="{00000000-0005-0000-0000-0000970B0000}"/>
    <cellStyle name="Calc - Feed 3" xfId="2933" xr:uid="{00000000-0005-0000-0000-0000980B0000}"/>
    <cellStyle name="Calc - Green" xfId="2934" xr:uid="{00000000-0005-0000-0000-0000990B0000}"/>
    <cellStyle name="Calc - Green 2" xfId="2935" xr:uid="{00000000-0005-0000-0000-00009A0B0000}"/>
    <cellStyle name="Calc - Green 3" xfId="2936" xr:uid="{00000000-0005-0000-0000-00009B0B0000}"/>
    <cellStyle name="Calc - Grey" xfId="2937" xr:uid="{00000000-0005-0000-0000-00009C0B0000}"/>
    <cellStyle name="Calc - Grey 2" xfId="2938" xr:uid="{00000000-0005-0000-0000-00009D0B0000}"/>
    <cellStyle name="Calc - Grey 3" xfId="2939" xr:uid="{00000000-0005-0000-0000-00009E0B0000}"/>
    <cellStyle name="Calc - Index" xfId="2940" xr:uid="{00000000-0005-0000-0000-00009F0B0000}"/>
    <cellStyle name="Calc - White" xfId="2941" xr:uid="{00000000-0005-0000-0000-0000A00B0000}"/>
    <cellStyle name="Calc - White 2" xfId="2942" xr:uid="{00000000-0005-0000-0000-0000A10B0000}"/>
    <cellStyle name="Calc - White 3" xfId="2943" xr:uid="{00000000-0005-0000-0000-0000A20B0000}"/>
    <cellStyle name="Calc - yellow" xfId="2944" xr:uid="{00000000-0005-0000-0000-0000A30B0000}"/>
    <cellStyle name="Calc - yellow 2" xfId="2945" xr:uid="{00000000-0005-0000-0000-0000A40B0000}"/>
    <cellStyle name="Calc - yellow 3" xfId="2946" xr:uid="{00000000-0005-0000-0000-0000A50B0000}"/>
    <cellStyle name="Calc 10" xfId="2947" xr:uid="{00000000-0005-0000-0000-0000A60B0000}"/>
    <cellStyle name="Calc 11" xfId="2948" xr:uid="{00000000-0005-0000-0000-0000A70B0000}"/>
    <cellStyle name="Calc 12" xfId="2949" xr:uid="{00000000-0005-0000-0000-0000A80B0000}"/>
    <cellStyle name="Calc 13" xfId="2950" xr:uid="{00000000-0005-0000-0000-0000A90B0000}"/>
    <cellStyle name="Calc 14" xfId="2951" xr:uid="{00000000-0005-0000-0000-0000AA0B0000}"/>
    <cellStyle name="Calc 15" xfId="2952" xr:uid="{00000000-0005-0000-0000-0000AB0B0000}"/>
    <cellStyle name="Calc 16" xfId="2953" xr:uid="{00000000-0005-0000-0000-0000AC0B0000}"/>
    <cellStyle name="Calc 17" xfId="2954" xr:uid="{00000000-0005-0000-0000-0000AD0B0000}"/>
    <cellStyle name="Calc 18" xfId="2955" xr:uid="{00000000-0005-0000-0000-0000AE0B0000}"/>
    <cellStyle name="Calc 19" xfId="14690" xr:uid="{00000000-0005-0000-0000-0000AF0B0000}"/>
    <cellStyle name="Calc 2" xfId="2956" xr:uid="{00000000-0005-0000-0000-0000B00B0000}"/>
    <cellStyle name="Calc 3" xfId="2957" xr:uid="{00000000-0005-0000-0000-0000B10B0000}"/>
    <cellStyle name="Calc 4" xfId="2958" xr:uid="{00000000-0005-0000-0000-0000B20B0000}"/>
    <cellStyle name="Calc 5" xfId="2959" xr:uid="{00000000-0005-0000-0000-0000B30B0000}"/>
    <cellStyle name="Calc 6" xfId="2960" xr:uid="{00000000-0005-0000-0000-0000B40B0000}"/>
    <cellStyle name="Calc 7" xfId="2961" xr:uid="{00000000-0005-0000-0000-0000B50B0000}"/>
    <cellStyle name="Calc 8" xfId="2962" xr:uid="{00000000-0005-0000-0000-0000B60B0000}"/>
    <cellStyle name="Calc 9" xfId="2963" xr:uid="{00000000-0005-0000-0000-0000B70B0000}"/>
    <cellStyle name="Calc_BizMo" xfId="2964" xr:uid="{00000000-0005-0000-0000-0000B80B0000}"/>
    <cellStyle name="Calcolo 10" xfId="2965" xr:uid="{00000000-0005-0000-0000-0000B90B0000}"/>
    <cellStyle name="Calcolo 10 2" xfId="2966" xr:uid="{00000000-0005-0000-0000-0000BA0B0000}"/>
    <cellStyle name="Calcolo 10 2 2" xfId="2967" xr:uid="{00000000-0005-0000-0000-0000BB0B0000}"/>
    <cellStyle name="Calcolo 10 2 2 2" xfId="15802" xr:uid="{EA3A436E-EE48-4B92-B45E-0879B97742EF}"/>
    <cellStyle name="Calcolo 10 2 3" xfId="2968" xr:uid="{00000000-0005-0000-0000-0000BC0B0000}"/>
    <cellStyle name="Calcolo 10 2 3 2" xfId="15803" xr:uid="{084DE87E-45A3-4E8B-9E79-93407999DB74}"/>
    <cellStyle name="Calcolo 10 2 4" xfId="2969" xr:uid="{00000000-0005-0000-0000-0000BD0B0000}"/>
    <cellStyle name="Calcolo 10 2 4 2" xfId="15804" xr:uid="{ADA9D993-CDE2-43E1-B659-957BF4070855}"/>
    <cellStyle name="Calcolo 10 2 5" xfId="2970" xr:uid="{00000000-0005-0000-0000-0000BE0B0000}"/>
    <cellStyle name="Calcolo 10 2 5 2" xfId="15805" xr:uid="{D1EC87CF-9816-4D6E-AB21-C033D45C6B35}"/>
    <cellStyle name="Calcolo 10 2 6" xfId="15801" xr:uid="{F0EC9747-2B5B-4B85-970C-F2ADDB60F265}"/>
    <cellStyle name="Calcolo 10 3" xfId="2971" xr:uid="{00000000-0005-0000-0000-0000BF0B0000}"/>
    <cellStyle name="Calcolo 10 3 2" xfId="15806" xr:uid="{6B479D70-97F9-4CF8-B991-727F92FD692E}"/>
    <cellStyle name="Calcolo 10 4" xfId="2972" xr:uid="{00000000-0005-0000-0000-0000C00B0000}"/>
    <cellStyle name="Calcolo 10 4 2" xfId="15807" xr:uid="{8AC77AF2-FF61-4A32-8F13-8FC5EE092B92}"/>
    <cellStyle name="Calcolo 10 5" xfId="2973" xr:uid="{00000000-0005-0000-0000-0000C10B0000}"/>
    <cellStyle name="Calcolo 10 5 2" xfId="15808" xr:uid="{4C8C6263-988A-43D1-AA16-4A54363550DE}"/>
    <cellStyle name="Calcolo 10 6" xfId="2974" xr:uid="{00000000-0005-0000-0000-0000C20B0000}"/>
    <cellStyle name="Calcolo 10 6 2" xfId="15809" xr:uid="{D3DBE121-D985-4D71-A028-DCCBD6EE3CDD}"/>
    <cellStyle name="Calcolo 10 7" xfId="15800" xr:uid="{2B7E8E4E-0B2E-4F51-AF80-AE2D8BD17C15}"/>
    <cellStyle name="Calcolo 11" xfId="2975" xr:uid="{00000000-0005-0000-0000-0000C30B0000}"/>
    <cellStyle name="Calcolo 11 2" xfId="2976" xr:uid="{00000000-0005-0000-0000-0000C40B0000}"/>
    <cellStyle name="Calcolo 11 2 2" xfId="2977" xr:uid="{00000000-0005-0000-0000-0000C50B0000}"/>
    <cellStyle name="Calcolo 11 2 2 2" xfId="15812" xr:uid="{C7C27D34-3B9D-48C7-89B1-544A2F953CE3}"/>
    <cellStyle name="Calcolo 11 2 3" xfId="2978" xr:uid="{00000000-0005-0000-0000-0000C60B0000}"/>
    <cellStyle name="Calcolo 11 2 3 2" xfId="15813" xr:uid="{A9D26338-7974-4643-ABAB-E5B96B25D90A}"/>
    <cellStyle name="Calcolo 11 2 4" xfId="2979" xr:uid="{00000000-0005-0000-0000-0000C70B0000}"/>
    <cellStyle name="Calcolo 11 2 4 2" xfId="15814" xr:uid="{0E404FBE-E41D-4D69-AD1C-E173A8C4CE84}"/>
    <cellStyle name="Calcolo 11 2 5" xfId="2980" xr:uid="{00000000-0005-0000-0000-0000C80B0000}"/>
    <cellStyle name="Calcolo 11 2 5 2" xfId="15815" xr:uid="{6D183030-B111-4B05-98F3-27CD61E698A8}"/>
    <cellStyle name="Calcolo 11 2 6" xfId="15811" xr:uid="{4E9B4063-73A6-4B9F-9610-CDDA7CE1804D}"/>
    <cellStyle name="Calcolo 11 3" xfId="2981" xr:uid="{00000000-0005-0000-0000-0000C90B0000}"/>
    <cellStyle name="Calcolo 11 3 2" xfId="15816" xr:uid="{0389AB0B-C038-4466-9716-324D121BEAB4}"/>
    <cellStyle name="Calcolo 11 4" xfId="2982" xr:uid="{00000000-0005-0000-0000-0000CA0B0000}"/>
    <cellStyle name="Calcolo 11 4 2" xfId="15817" xr:uid="{EF4D5807-2623-4CB4-847C-8A90A4D95FDA}"/>
    <cellStyle name="Calcolo 11 5" xfId="2983" xr:uid="{00000000-0005-0000-0000-0000CB0B0000}"/>
    <cellStyle name="Calcolo 11 5 2" xfId="15818" xr:uid="{054FF9FE-D5E6-4DEC-8032-65BD72C7DEF4}"/>
    <cellStyle name="Calcolo 11 6" xfId="2984" xr:uid="{00000000-0005-0000-0000-0000CC0B0000}"/>
    <cellStyle name="Calcolo 11 6 2" xfId="15819" xr:uid="{BA329B39-878E-48D5-80A9-1DA0E9E5DB9F}"/>
    <cellStyle name="Calcolo 11 7" xfId="15810" xr:uid="{DCCBCECF-7C18-49A0-8E50-4DBE5774D11D}"/>
    <cellStyle name="Calcolo 12" xfId="2985" xr:uid="{00000000-0005-0000-0000-0000CD0B0000}"/>
    <cellStyle name="Calcolo 12 2" xfId="2986" xr:uid="{00000000-0005-0000-0000-0000CE0B0000}"/>
    <cellStyle name="Calcolo 12 2 2" xfId="2987" xr:uid="{00000000-0005-0000-0000-0000CF0B0000}"/>
    <cellStyle name="Calcolo 12 2 2 2" xfId="15822" xr:uid="{01EFE1E0-2611-4E5F-9578-182AD9F00C1D}"/>
    <cellStyle name="Calcolo 12 2 3" xfId="2988" xr:uid="{00000000-0005-0000-0000-0000D00B0000}"/>
    <cellStyle name="Calcolo 12 2 3 2" xfId="15823" xr:uid="{BA951FDB-4986-4306-AB3C-2935540C7140}"/>
    <cellStyle name="Calcolo 12 2 4" xfId="2989" xr:uid="{00000000-0005-0000-0000-0000D10B0000}"/>
    <cellStyle name="Calcolo 12 2 4 2" xfId="15824" xr:uid="{3E6BEB31-3136-4EF4-88B2-EF785C115411}"/>
    <cellStyle name="Calcolo 12 2 5" xfId="2990" xr:uid="{00000000-0005-0000-0000-0000D20B0000}"/>
    <cellStyle name="Calcolo 12 2 5 2" xfId="15825" xr:uid="{EFFBCB0E-CF7A-45B2-8F6C-425A026B86BC}"/>
    <cellStyle name="Calcolo 12 2 6" xfId="15821" xr:uid="{2DA9AE2F-64B5-4211-9150-7CEC496353BA}"/>
    <cellStyle name="Calcolo 12 3" xfId="2991" xr:uid="{00000000-0005-0000-0000-0000D30B0000}"/>
    <cellStyle name="Calcolo 12 3 2" xfId="15826" xr:uid="{195638E7-870D-4F6A-90D4-1F0F8C779F2D}"/>
    <cellStyle name="Calcolo 12 4" xfId="2992" xr:uid="{00000000-0005-0000-0000-0000D40B0000}"/>
    <cellStyle name="Calcolo 12 4 2" xfId="15827" xr:uid="{AEA55313-08C5-4377-8567-F60E266E0A73}"/>
    <cellStyle name="Calcolo 12 5" xfId="2993" xr:uid="{00000000-0005-0000-0000-0000D50B0000}"/>
    <cellStyle name="Calcolo 12 5 2" xfId="15828" xr:uid="{99D639DB-C48B-4823-8EF0-96E4E8C4FC9E}"/>
    <cellStyle name="Calcolo 12 6" xfId="2994" xr:uid="{00000000-0005-0000-0000-0000D60B0000}"/>
    <cellStyle name="Calcolo 12 6 2" xfId="15829" xr:uid="{54071A55-63DD-4981-92E4-BD4D99EE904A}"/>
    <cellStyle name="Calcolo 12 7" xfId="15820" xr:uid="{61B0065D-EFB2-47A6-A3BC-0D6A57392BAC}"/>
    <cellStyle name="Calcolo 13" xfId="2995" xr:uid="{00000000-0005-0000-0000-0000D70B0000}"/>
    <cellStyle name="Calcolo 13 2" xfId="2996" xr:uid="{00000000-0005-0000-0000-0000D80B0000}"/>
    <cellStyle name="Calcolo 13 2 2" xfId="2997" xr:uid="{00000000-0005-0000-0000-0000D90B0000}"/>
    <cellStyle name="Calcolo 13 2 2 2" xfId="15832" xr:uid="{F3FEDBB7-DC29-406F-B87D-4BD27C71F44B}"/>
    <cellStyle name="Calcolo 13 2 3" xfId="2998" xr:uid="{00000000-0005-0000-0000-0000DA0B0000}"/>
    <cellStyle name="Calcolo 13 2 3 2" xfId="15833" xr:uid="{6951F428-7528-4D1B-90F4-2883F451285F}"/>
    <cellStyle name="Calcolo 13 2 4" xfId="2999" xr:uid="{00000000-0005-0000-0000-0000DB0B0000}"/>
    <cellStyle name="Calcolo 13 2 4 2" xfId="15834" xr:uid="{B9CAE44C-DE5B-4256-8190-CD7E708A4D87}"/>
    <cellStyle name="Calcolo 13 2 5" xfId="3000" xr:uid="{00000000-0005-0000-0000-0000DC0B0000}"/>
    <cellStyle name="Calcolo 13 2 5 2" xfId="15835" xr:uid="{AD9B8B3E-5E4F-44AD-9B09-747C4D9005ED}"/>
    <cellStyle name="Calcolo 13 2 6" xfId="15831" xr:uid="{FD6570B4-7F99-413E-A1E7-FBBC66600A87}"/>
    <cellStyle name="Calcolo 13 3" xfId="3001" xr:uid="{00000000-0005-0000-0000-0000DD0B0000}"/>
    <cellStyle name="Calcolo 13 3 2" xfId="15836" xr:uid="{EB2F7378-BD4E-44B0-AE11-287424BA05C7}"/>
    <cellStyle name="Calcolo 13 4" xfId="3002" xr:uid="{00000000-0005-0000-0000-0000DE0B0000}"/>
    <cellStyle name="Calcolo 13 4 2" xfId="15837" xr:uid="{15D94084-6D62-4FC0-A1A0-C832C5DC5D27}"/>
    <cellStyle name="Calcolo 13 5" xfId="3003" xr:uid="{00000000-0005-0000-0000-0000DF0B0000}"/>
    <cellStyle name="Calcolo 13 5 2" xfId="15838" xr:uid="{E6E04ECD-BC08-4F7D-B8BD-013F0A24D04F}"/>
    <cellStyle name="Calcolo 13 6" xfId="3004" xr:uid="{00000000-0005-0000-0000-0000E00B0000}"/>
    <cellStyle name="Calcolo 13 6 2" xfId="15839" xr:uid="{49C893D0-B5BE-4196-B3AA-9E770EB642B2}"/>
    <cellStyle name="Calcolo 13 7" xfId="15830" xr:uid="{90CBC36B-D5E9-42EA-9925-240814934DE1}"/>
    <cellStyle name="Calcolo 14" xfId="3005" xr:uid="{00000000-0005-0000-0000-0000E10B0000}"/>
    <cellStyle name="Calcolo 14 2" xfId="3006" xr:uid="{00000000-0005-0000-0000-0000E20B0000}"/>
    <cellStyle name="Calcolo 14 2 2" xfId="3007" xr:uid="{00000000-0005-0000-0000-0000E30B0000}"/>
    <cellStyle name="Calcolo 14 2 2 2" xfId="15842" xr:uid="{A7CCE6A5-A363-401A-B34B-9389BF85622E}"/>
    <cellStyle name="Calcolo 14 2 3" xfId="3008" xr:uid="{00000000-0005-0000-0000-0000E40B0000}"/>
    <cellStyle name="Calcolo 14 2 3 2" xfId="15843" xr:uid="{58EB408E-004C-4F0E-95E0-FAD28938C2C4}"/>
    <cellStyle name="Calcolo 14 2 4" xfId="3009" xr:uid="{00000000-0005-0000-0000-0000E50B0000}"/>
    <cellStyle name="Calcolo 14 2 4 2" xfId="15844" xr:uid="{E192ED34-8655-4F08-842E-0EB9AF530D0D}"/>
    <cellStyle name="Calcolo 14 2 5" xfId="3010" xr:uid="{00000000-0005-0000-0000-0000E60B0000}"/>
    <cellStyle name="Calcolo 14 2 5 2" xfId="15845" xr:uid="{D792BF46-F7D1-4A9D-B256-0DAB945DD121}"/>
    <cellStyle name="Calcolo 14 2 6" xfId="15841" xr:uid="{DC68EC32-4A80-4BC2-8C43-165DBDA0218E}"/>
    <cellStyle name="Calcolo 14 3" xfId="3011" xr:uid="{00000000-0005-0000-0000-0000E70B0000}"/>
    <cellStyle name="Calcolo 14 3 2" xfId="15846" xr:uid="{96292B53-A526-416B-8EB2-03067AC3DF99}"/>
    <cellStyle name="Calcolo 14 4" xfId="3012" xr:uid="{00000000-0005-0000-0000-0000E80B0000}"/>
    <cellStyle name="Calcolo 14 4 2" xfId="15847" xr:uid="{1611AD6C-0982-4A52-99F8-F53088E42782}"/>
    <cellStyle name="Calcolo 14 5" xfId="3013" xr:uid="{00000000-0005-0000-0000-0000E90B0000}"/>
    <cellStyle name="Calcolo 14 5 2" xfId="15848" xr:uid="{769663D3-9597-47AF-AB5D-A90BEDF366AB}"/>
    <cellStyle name="Calcolo 14 6" xfId="3014" xr:uid="{00000000-0005-0000-0000-0000EA0B0000}"/>
    <cellStyle name="Calcolo 14 6 2" xfId="15849" xr:uid="{4CAB377B-DE28-41BF-B641-7F8CAF2DAD58}"/>
    <cellStyle name="Calcolo 14 7" xfId="15840" xr:uid="{D6720C6C-D9A0-452D-B979-F18AF18770F5}"/>
    <cellStyle name="Calcolo 15" xfId="3015" xr:uid="{00000000-0005-0000-0000-0000EB0B0000}"/>
    <cellStyle name="Calcolo 15 2" xfId="3016" xr:uid="{00000000-0005-0000-0000-0000EC0B0000}"/>
    <cellStyle name="Calcolo 15 2 2" xfId="3017" xr:uid="{00000000-0005-0000-0000-0000ED0B0000}"/>
    <cellStyle name="Calcolo 15 2 2 2" xfId="15852" xr:uid="{342F78BA-E594-4C33-AB89-6E0B55B57948}"/>
    <cellStyle name="Calcolo 15 2 3" xfId="3018" xr:uid="{00000000-0005-0000-0000-0000EE0B0000}"/>
    <cellStyle name="Calcolo 15 2 3 2" xfId="15853" xr:uid="{3F63AA2E-CB28-4D37-82A6-079DCC87BF35}"/>
    <cellStyle name="Calcolo 15 2 4" xfId="3019" xr:uid="{00000000-0005-0000-0000-0000EF0B0000}"/>
    <cellStyle name="Calcolo 15 2 4 2" xfId="15854" xr:uid="{06DEE6B6-393C-4070-9244-F80CE4D2E0FD}"/>
    <cellStyle name="Calcolo 15 2 5" xfId="3020" xr:uid="{00000000-0005-0000-0000-0000F00B0000}"/>
    <cellStyle name="Calcolo 15 2 5 2" xfId="15855" xr:uid="{84056A9F-9247-4506-AF30-2529956CC07B}"/>
    <cellStyle name="Calcolo 15 2 6" xfId="15851" xr:uid="{AEF4562F-4621-4E33-83ED-AEFCD03B6AB5}"/>
    <cellStyle name="Calcolo 15 3" xfId="3021" xr:uid="{00000000-0005-0000-0000-0000F10B0000}"/>
    <cellStyle name="Calcolo 15 3 2" xfId="15856" xr:uid="{05E0D1EA-5F2F-4827-975C-A2C21AE40132}"/>
    <cellStyle name="Calcolo 15 4" xfId="3022" xr:uid="{00000000-0005-0000-0000-0000F20B0000}"/>
    <cellStyle name="Calcolo 15 4 2" xfId="15857" xr:uid="{24E3E075-8770-434E-843F-E2DC30B21E1F}"/>
    <cellStyle name="Calcolo 15 5" xfId="3023" xr:uid="{00000000-0005-0000-0000-0000F30B0000}"/>
    <cellStyle name="Calcolo 15 5 2" xfId="15858" xr:uid="{EBF740A2-9B8D-41FC-9229-36BBC3CB0394}"/>
    <cellStyle name="Calcolo 15 6" xfId="3024" xr:uid="{00000000-0005-0000-0000-0000F40B0000}"/>
    <cellStyle name="Calcolo 15 6 2" xfId="15859" xr:uid="{3B3BCCF9-1E28-4D6D-889D-4D28171F7D9C}"/>
    <cellStyle name="Calcolo 15 7" xfId="15850" xr:uid="{DBD41389-7069-4BF7-BB0F-5AB2CDD42F5D}"/>
    <cellStyle name="Calcolo 16" xfId="3025" xr:uid="{00000000-0005-0000-0000-0000F50B0000}"/>
    <cellStyle name="Calcolo 16 2" xfId="3026" xr:uid="{00000000-0005-0000-0000-0000F60B0000}"/>
    <cellStyle name="Calcolo 16 2 2" xfId="3027" xr:uid="{00000000-0005-0000-0000-0000F70B0000}"/>
    <cellStyle name="Calcolo 16 2 2 2" xfId="15862" xr:uid="{B99F3676-C6F0-440D-9DAD-015FE70FA5F5}"/>
    <cellStyle name="Calcolo 16 2 3" xfId="3028" xr:uid="{00000000-0005-0000-0000-0000F80B0000}"/>
    <cellStyle name="Calcolo 16 2 3 2" xfId="15863" xr:uid="{115AB126-73BD-4C7B-BDE3-FDAB3C267BCE}"/>
    <cellStyle name="Calcolo 16 2 4" xfId="3029" xr:uid="{00000000-0005-0000-0000-0000F90B0000}"/>
    <cellStyle name="Calcolo 16 2 4 2" xfId="15864" xr:uid="{E136770D-E545-49D6-9E66-9631AF65EACC}"/>
    <cellStyle name="Calcolo 16 2 5" xfId="3030" xr:uid="{00000000-0005-0000-0000-0000FA0B0000}"/>
    <cellStyle name="Calcolo 16 2 5 2" xfId="15865" xr:uid="{565E4A2C-92CC-44C9-8A9E-13D3B8D9A829}"/>
    <cellStyle name="Calcolo 16 2 6" xfId="15861" xr:uid="{8A48B713-8D8D-40C5-B34E-BAB95B43967E}"/>
    <cellStyle name="Calcolo 16 3" xfId="3031" xr:uid="{00000000-0005-0000-0000-0000FB0B0000}"/>
    <cellStyle name="Calcolo 16 3 2" xfId="15866" xr:uid="{E2DF2F6D-CAB8-496F-9583-85A2E2AA11BA}"/>
    <cellStyle name="Calcolo 16 4" xfId="3032" xr:uid="{00000000-0005-0000-0000-0000FC0B0000}"/>
    <cellStyle name="Calcolo 16 4 2" xfId="15867" xr:uid="{D00CE69C-AFCD-454D-AC12-9BD32AF48683}"/>
    <cellStyle name="Calcolo 16 5" xfId="3033" xr:uid="{00000000-0005-0000-0000-0000FD0B0000}"/>
    <cellStyle name="Calcolo 16 5 2" xfId="15868" xr:uid="{2B9EECAB-7B8C-4F9D-A347-97FC48DDA420}"/>
    <cellStyle name="Calcolo 16 6" xfId="3034" xr:uid="{00000000-0005-0000-0000-0000FE0B0000}"/>
    <cellStyle name="Calcolo 16 6 2" xfId="15869" xr:uid="{8D3291E2-1FCC-4164-9669-FDCE6B01669B}"/>
    <cellStyle name="Calcolo 16 7" xfId="15860" xr:uid="{85C05F86-6028-4179-BC48-1DE612FF2CE9}"/>
    <cellStyle name="Calcolo 17" xfId="3035" xr:uid="{00000000-0005-0000-0000-0000FF0B0000}"/>
    <cellStyle name="Calcolo 17 2" xfId="3036" xr:uid="{00000000-0005-0000-0000-0000000C0000}"/>
    <cellStyle name="Calcolo 17 2 2" xfId="15871" xr:uid="{1F43680C-4D3F-457C-9EDA-433330C6D97E}"/>
    <cellStyle name="Calcolo 17 3" xfId="3037" xr:uid="{00000000-0005-0000-0000-0000010C0000}"/>
    <cellStyle name="Calcolo 17 3 2" xfId="15872" xr:uid="{3693F952-5BC6-4C6A-9E4A-A7AE197A70B9}"/>
    <cellStyle name="Calcolo 17 4" xfId="3038" xr:uid="{00000000-0005-0000-0000-0000020C0000}"/>
    <cellStyle name="Calcolo 17 4 2" xfId="15873" xr:uid="{F7AE3F2C-C12A-4581-9114-D0F6EE0D3D83}"/>
    <cellStyle name="Calcolo 17 5" xfId="3039" xr:uid="{00000000-0005-0000-0000-0000030C0000}"/>
    <cellStyle name="Calcolo 17 5 2" xfId="15874" xr:uid="{7C722B74-D75D-48D6-A4D5-327CFD2D63EB}"/>
    <cellStyle name="Calcolo 17 6" xfId="15870" xr:uid="{5D8480B6-A1A9-4F40-99CF-D7FE9FE318F8}"/>
    <cellStyle name="Calcolo 18" xfId="3040" xr:uid="{00000000-0005-0000-0000-0000040C0000}"/>
    <cellStyle name="Calcolo 18 2" xfId="3041" xr:uid="{00000000-0005-0000-0000-0000050C0000}"/>
    <cellStyle name="Calcolo 18 2 2" xfId="15876" xr:uid="{BF0D7EAC-5CD7-4D31-9F32-037250D68467}"/>
    <cellStyle name="Calcolo 18 3" xfId="3042" xr:uid="{00000000-0005-0000-0000-0000060C0000}"/>
    <cellStyle name="Calcolo 18 3 2" xfId="15877" xr:uid="{D82525C7-483C-484D-AC2A-C73EB6606932}"/>
    <cellStyle name="Calcolo 18 4" xfId="3043" xr:uid="{00000000-0005-0000-0000-0000070C0000}"/>
    <cellStyle name="Calcolo 18 4 2" xfId="15878" xr:uid="{D05828DC-D95F-49B5-8DD3-C89C5757E747}"/>
    <cellStyle name="Calcolo 18 5" xfId="3044" xr:uid="{00000000-0005-0000-0000-0000080C0000}"/>
    <cellStyle name="Calcolo 18 5 2" xfId="15879" xr:uid="{8780F344-B2FE-46A7-A6CE-1A21790036A0}"/>
    <cellStyle name="Calcolo 18 6" xfId="15875" xr:uid="{60A2AC87-1C9C-456D-8E86-A083F8DDA5A2}"/>
    <cellStyle name="Calcolo 2" xfId="3045" xr:uid="{00000000-0005-0000-0000-0000090C0000}"/>
    <cellStyle name="Calcolo 2 2" xfId="3046" xr:uid="{00000000-0005-0000-0000-00000A0C0000}"/>
    <cellStyle name="Calcolo 2 2 2" xfId="3047" xr:uid="{00000000-0005-0000-0000-00000B0C0000}"/>
    <cellStyle name="Calcolo 2 2 2 2" xfId="15882" xr:uid="{7308D553-09EC-4F7E-B9B0-A4C079B4B2E2}"/>
    <cellStyle name="Calcolo 2 2 3" xfId="3048" xr:uid="{00000000-0005-0000-0000-00000C0C0000}"/>
    <cellStyle name="Calcolo 2 2 3 2" xfId="15883" xr:uid="{8844BE51-0DC8-4ACB-B963-FF75F86352CD}"/>
    <cellStyle name="Calcolo 2 2 4" xfId="3049" xr:uid="{00000000-0005-0000-0000-00000D0C0000}"/>
    <cellStyle name="Calcolo 2 2 4 2" xfId="15884" xr:uid="{5A5A8D78-1CD6-45D6-BF1A-B2D343FD50DA}"/>
    <cellStyle name="Calcolo 2 2 5" xfId="3050" xr:uid="{00000000-0005-0000-0000-00000E0C0000}"/>
    <cellStyle name="Calcolo 2 2 5 2" xfId="15885" xr:uid="{93D4AB82-A590-4729-A734-4FD294AEB13F}"/>
    <cellStyle name="Calcolo 2 2 6" xfId="15881" xr:uid="{4ADE7D1C-EE36-4E91-8563-101E50951F5E}"/>
    <cellStyle name="Calcolo 2 3" xfId="3051" xr:uid="{00000000-0005-0000-0000-00000F0C0000}"/>
    <cellStyle name="Calcolo 2 3 2" xfId="15886" xr:uid="{F4D0626B-F94B-49E8-B1B7-52F47F77C231}"/>
    <cellStyle name="Calcolo 2 4" xfId="3052" xr:uid="{00000000-0005-0000-0000-0000100C0000}"/>
    <cellStyle name="Calcolo 2 4 2" xfId="15887" xr:uid="{0872DDC7-3983-4D6B-9BF3-34C9B6B09B04}"/>
    <cellStyle name="Calcolo 2 5" xfId="3053" xr:uid="{00000000-0005-0000-0000-0000110C0000}"/>
    <cellStyle name="Calcolo 2 5 2" xfId="15888" xr:uid="{9F49A125-1490-4ABA-A0FA-8E924B0E4B67}"/>
    <cellStyle name="Calcolo 2 6" xfId="3054" xr:uid="{00000000-0005-0000-0000-0000120C0000}"/>
    <cellStyle name="Calcolo 2 6 2" xfId="15889" xr:uid="{AEB6F98C-56C6-49CB-9322-F7D8C431BF84}"/>
    <cellStyle name="Calcolo 2 7" xfId="15880" xr:uid="{E86EE90D-539C-4BAB-89D3-05BFEB894F5D}"/>
    <cellStyle name="Calcolo 3" xfId="3055" xr:uid="{00000000-0005-0000-0000-0000130C0000}"/>
    <cellStyle name="Calcolo 3 2" xfId="3056" xr:uid="{00000000-0005-0000-0000-0000140C0000}"/>
    <cellStyle name="Calcolo 3 2 2" xfId="3057" xr:uid="{00000000-0005-0000-0000-0000150C0000}"/>
    <cellStyle name="Calcolo 3 2 2 2" xfId="15892" xr:uid="{3D7AEB24-75AD-454A-B511-7A32797FC3EE}"/>
    <cellStyle name="Calcolo 3 2 3" xfId="3058" xr:uid="{00000000-0005-0000-0000-0000160C0000}"/>
    <cellStyle name="Calcolo 3 2 3 2" xfId="15893" xr:uid="{5CFABFBE-C4FC-40D8-8039-902773A5829F}"/>
    <cellStyle name="Calcolo 3 2 4" xfId="3059" xr:uid="{00000000-0005-0000-0000-0000170C0000}"/>
    <cellStyle name="Calcolo 3 2 4 2" xfId="15894" xr:uid="{81F94F3C-E78B-409C-AA97-BE5B62D5548B}"/>
    <cellStyle name="Calcolo 3 2 5" xfId="3060" xr:uid="{00000000-0005-0000-0000-0000180C0000}"/>
    <cellStyle name="Calcolo 3 2 5 2" xfId="15895" xr:uid="{E3C2FA21-E6A6-4623-93EE-9D3E63A61AB8}"/>
    <cellStyle name="Calcolo 3 2 6" xfId="15891" xr:uid="{4022C0F6-2250-406C-97F0-8B8E1113953C}"/>
    <cellStyle name="Calcolo 3 3" xfId="3061" xr:uid="{00000000-0005-0000-0000-0000190C0000}"/>
    <cellStyle name="Calcolo 3 3 2" xfId="15896" xr:uid="{D49E8AB8-8383-421F-B78C-39450C37088D}"/>
    <cellStyle name="Calcolo 3 4" xfId="3062" xr:uid="{00000000-0005-0000-0000-00001A0C0000}"/>
    <cellStyle name="Calcolo 3 4 2" xfId="15897" xr:uid="{4831A53B-3734-4519-905E-BA1F1525C747}"/>
    <cellStyle name="Calcolo 3 5" xfId="3063" xr:uid="{00000000-0005-0000-0000-00001B0C0000}"/>
    <cellStyle name="Calcolo 3 5 2" xfId="15898" xr:uid="{1C421E14-B74B-44E5-B89E-D989DC79429F}"/>
    <cellStyle name="Calcolo 3 6" xfId="3064" xr:uid="{00000000-0005-0000-0000-00001C0C0000}"/>
    <cellStyle name="Calcolo 3 6 2" xfId="15899" xr:uid="{9DF37832-4B7C-44CF-A265-9F96D6A10ED8}"/>
    <cellStyle name="Calcolo 3 7" xfId="15890" xr:uid="{F7A43E30-1903-4E77-A617-B00AB5930265}"/>
    <cellStyle name="Calcolo 4" xfId="3065" xr:uid="{00000000-0005-0000-0000-00001D0C0000}"/>
    <cellStyle name="Calcolo 4 2" xfId="3066" xr:uid="{00000000-0005-0000-0000-00001E0C0000}"/>
    <cellStyle name="Calcolo 4 2 2" xfId="3067" xr:uid="{00000000-0005-0000-0000-00001F0C0000}"/>
    <cellStyle name="Calcolo 4 2 2 2" xfId="15902" xr:uid="{19EE90A1-7B9C-4406-ADF4-163FF9C9C327}"/>
    <cellStyle name="Calcolo 4 2 3" xfId="3068" xr:uid="{00000000-0005-0000-0000-0000200C0000}"/>
    <cellStyle name="Calcolo 4 2 3 2" xfId="15903" xr:uid="{A898EB9E-4E42-4D8E-87B3-B139935447EB}"/>
    <cellStyle name="Calcolo 4 2 4" xfId="3069" xr:uid="{00000000-0005-0000-0000-0000210C0000}"/>
    <cellStyle name="Calcolo 4 2 4 2" xfId="15904" xr:uid="{A35003C4-2F5C-4210-8EDD-B38825CFCEA0}"/>
    <cellStyle name="Calcolo 4 2 5" xfId="3070" xr:uid="{00000000-0005-0000-0000-0000220C0000}"/>
    <cellStyle name="Calcolo 4 2 5 2" xfId="15905" xr:uid="{F1DF2395-70DD-482F-A28C-26E411581DEF}"/>
    <cellStyle name="Calcolo 4 2 6" xfId="15901" xr:uid="{E28C73D3-F344-4E54-A14D-7505F9A88045}"/>
    <cellStyle name="Calcolo 4 3" xfId="3071" xr:uid="{00000000-0005-0000-0000-0000230C0000}"/>
    <cellStyle name="Calcolo 4 3 2" xfId="15906" xr:uid="{AB7B3A8E-DE77-4436-85A6-E62AF93D9155}"/>
    <cellStyle name="Calcolo 4 4" xfId="3072" xr:uid="{00000000-0005-0000-0000-0000240C0000}"/>
    <cellStyle name="Calcolo 4 4 2" xfId="15907" xr:uid="{9EC4B9A0-E5AC-449B-B464-0CEDA029CA60}"/>
    <cellStyle name="Calcolo 4 5" xfId="3073" xr:uid="{00000000-0005-0000-0000-0000250C0000}"/>
    <cellStyle name="Calcolo 4 5 2" xfId="15908" xr:uid="{EA516028-345C-4F79-8667-0FED1A7656A9}"/>
    <cellStyle name="Calcolo 4 6" xfId="3074" xr:uid="{00000000-0005-0000-0000-0000260C0000}"/>
    <cellStyle name="Calcolo 4 6 2" xfId="15909" xr:uid="{F2A0E7B4-F8A8-4F22-BCA5-4B33BC2A8E6E}"/>
    <cellStyle name="Calcolo 4 7" xfId="15900" xr:uid="{A651EA73-F18B-4B19-82CA-A87531C844FB}"/>
    <cellStyle name="Calcolo 5" xfId="3075" xr:uid="{00000000-0005-0000-0000-0000270C0000}"/>
    <cellStyle name="Calcolo 5 2" xfId="3076" xr:uid="{00000000-0005-0000-0000-0000280C0000}"/>
    <cellStyle name="Calcolo 5 2 2" xfId="3077" xr:uid="{00000000-0005-0000-0000-0000290C0000}"/>
    <cellStyle name="Calcolo 5 2 2 2" xfId="15912" xr:uid="{7B2A2BC5-590D-4041-8E00-566AEA29F375}"/>
    <cellStyle name="Calcolo 5 2 3" xfId="3078" xr:uid="{00000000-0005-0000-0000-00002A0C0000}"/>
    <cellStyle name="Calcolo 5 2 3 2" xfId="15913" xr:uid="{AD3DE799-CA23-46D1-A262-C47726075E92}"/>
    <cellStyle name="Calcolo 5 2 4" xfId="3079" xr:uid="{00000000-0005-0000-0000-00002B0C0000}"/>
    <cellStyle name="Calcolo 5 2 4 2" xfId="15914" xr:uid="{77F490C2-63D9-4340-B63B-5B05D301CC39}"/>
    <cellStyle name="Calcolo 5 2 5" xfId="3080" xr:uid="{00000000-0005-0000-0000-00002C0C0000}"/>
    <cellStyle name="Calcolo 5 2 5 2" xfId="15915" xr:uid="{1E99CDFA-E2AB-446D-BE5F-CF60C62BA1FD}"/>
    <cellStyle name="Calcolo 5 2 6" xfId="15911" xr:uid="{6A44578B-8D77-4298-9A6F-CED31DB7C6C3}"/>
    <cellStyle name="Calcolo 5 3" xfId="3081" xr:uid="{00000000-0005-0000-0000-00002D0C0000}"/>
    <cellStyle name="Calcolo 5 3 2" xfId="15916" xr:uid="{7CC21AAE-E6DA-4B01-8DDD-353B8F09B4FA}"/>
    <cellStyle name="Calcolo 5 4" xfId="3082" xr:uid="{00000000-0005-0000-0000-00002E0C0000}"/>
    <cellStyle name="Calcolo 5 4 2" xfId="15917" xr:uid="{C25DE22E-A841-4C70-8359-08408F78ADBE}"/>
    <cellStyle name="Calcolo 5 5" xfId="3083" xr:uid="{00000000-0005-0000-0000-00002F0C0000}"/>
    <cellStyle name="Calcolo 5 5 2" xfId="15918" xr:uid="{AE95B155-56AD-4B65-B94D-302A1AA79D04}"/>
    <cellStyle name="Calcolo 5 6" xfId="3084" xr:uid="{00000000-0005-0000-0000-0000300C0000}"/>
    <cellStyle name="Calcolo 5 6 2" xfId="15919" xr:uid="{F3A8FBF8-C510-4608-A394-FF2967AFEA00}"/>
    <cellStyle name="Calcolo 5 7" xfId="15910" xr:uid="{36D476EE-2D5B-4552-A0A0-8EEA554DCDEA}"/>
    <cellStyle name="Calcolo 6" xfId="3085" xr:uid="{00000000-0005-0000-0000-0000310C0000}"/>
    <cellStyle name="Calcolo 6 2" xfId="3086" xr:uid="{00000000-0005-0000-0000-0000320C0000}"/>
    <cellStyle name="Calcolo 6 2 2" xfId="3087" xr:uid="{00000000-0005-0000-0000-0000330C0000}"/>
    <cellStyle name="Calcolo 6 2 2 2" xfId="15922" xr:uid="{9C22C887-87AA-4529-A087-241BA0910252}"/>
    <cellStyle name="Calcolo 6 2 3" xfId="3088" xr:uid="{00000000-0005-0000-0000-0000340C0000}"/>
    <cellStyle name="Calcolo 6 2 3 2" xfId="15923" xr:uid="{92C4E35D-539D-46C4-998B-6F7CCF480F3F}"/>
    <cellStyle name="Calcolo 6 2 4" xfId="3089" xr:uid="{00000000-0005-0000-0000-0000350C0000}"/>
    <cellStyle name="Calcolo 6 2 4 2" xfId="15924" xr:uid="{3D79F57B-EFC3-438F-BCF8-1AC25B426F42}"/>
    <cellStyle name="Calcolo 6 2 5" xfId="3090" xr:uid="{00000000-0005-0000-0000-0000360C0000}"/>
    <cellStyle name="Calcolo 6 2 5 2" xfId="15925" xr:uid="{FA1D0864-2917-4BF7-8999-518B36AD06D0}"/>
    <cellStyle name="Calcolo 6 2 6" xfId="15921" xr:uid="{9D886A56-78DE-4A96-B198-F4CA55415972}"/>
    <cellStyle name="Calcolo 6 3" xfId="3091" xr:uid="{00000000-0005-0000-0000-0000370C0000}"/>
    <cellStyle name="Calcolo 6 3 2" xfId="15926" xr:uid="{E9E2074F-7124-415B-893C-98AA36476344}"/>
    <cellStyle name="Calcolo 6 4" xfId="3092" xr:uid="{00000000-0005-0000-0000-0000380C0000}"/>
    <cellStyle name="Calcolo 6 4 2" xfId="15927" xr:uid="{A6A48B3F-0AFB-4565-AC7E-885D0CFB7D76}"/>
    <cellStyle name="Calcolo 6 5" xfId="3093" xr:uid="{00000000-0005-0000-0000-0000390C0000}"/>
    <cellStyle name="Calcolo 6 5 2" xfId="15928" xr:uid="{A4621701-1A4A-43DB-9FA0-7339A830E023}"/>
    <cellStyle name="Calcolo 6 6" xfId="3094" xr:uid="{00000000-0005-0000-0000-00003A0C0000}"/>
    <cellStyle name="Calcolo 6 6 2" xfId="15929" xr:uid="{B977282B-D1F5-4FB2-83B1-5E01C41C70E3}"/>
    <cellStyle name="Calcolo 6 7" xfId="15920" xr:uid="{C8CC2D48-C0ED-4EEC-A1A9-8C0DEB163DD7}"/>
    <cellStyle name="Calcolo 7" xfId="3095" xr:uid="{00000000-0005-0000-0000-00003B0C0000}"/>
    <cellStyle name="Calcolo 7 2" xfId="3096" xr:uid="{00000000-0005-0000-0000-00003C0C0000}"/>
    <cellStyle name="Calcolo 7 2 2" xfId="3097" xr:uid="{00000000-0005-0000-0000-00003D0C0000}"/>
    <cellStyle name="Calcolo 7 2 2 2" xfId="15932" xr:uid="{AC5B2C15-B6E7-4920-9308-5A8B69BEA73E}"/>
    <cellStyle name="Calcolo 7 2 3" xfId="3098" xr:uid="{00000000-0005-0000-0000-00003E0C0000}"/>
    <cellStyle name="Calcolo 7 2 3 2" xfId="15933" xr:uid="{E31082DA-A5E4-4AED-9768-CC4B24B73B3F}"/>
    <cellStyle name="Calcolo 7 2 4" xfId="3099" xr:uid="{00000000-0005-0000-0000-00003F0C0000}"/>
    <cellStyle name="Calcolo 7 2 4 2" xfId="15934" xr:uid="{DE58A996-4DFE-4D14-AE7F-3814AEB42C97}"/>
    <cellStyle name="Calcolo 7 2 5" xfId="3100" xr:uid="{00000000-0005-0000-0000-0000400C0000}"/>
    <cellStyle name="Calcolo 7 2 5 2" xfId="15935" xr:uid="{4F6120BC-5A36-4B64-A982-5C4FC7DE40EA}"/>
    <cellStyle name="Calcolo 7 2 6" xfId="15931" xr:uid="{998685D2-D247-4983-A18F-7EE28F631C38}"/>
    <cellStyle name="Calcolo 7 3" xfId="3101" xr:uid="{00000000-0005-0000-0000-0000410C0000}"/>
    <cellStyle name="Calcolo 7 3 2" xfId="15936" xr:uid="{E86E8AB6-93F5-4ACF-81DF-66947D94C531}"/>
    <cellStyle name="Calcolo 7 4" xfId="3102" xr:uid="{00000000-0005-0000-0000-0000420C0000}"/>
    <cellStyle name="Calcolo 7 4 2" xfId="15937" xr:uid="{D43AEE77-A285-40EF-B146-2EF64D586541}"/>
    <cellStyle name="Calcolo 7 5" xfId="3103" xr:uid="{00000000-0005-0000-0000-0000430C0000}"/>
    <cellStyle name="Calcolo 7 5 2" xfId="15938" xr:uid="{68E03D08-333E-4FD5-A8C8-EBFDBF5FFE41}"/>
    <cellStyle name="Calcolo 7 6" xfId="3104" xr:uid="{00000000-0005-0000-0000-0000440C0000}"/>
    <cellStyle name="Calcolo 7 6 2" xfId="15939" xr:uid="{91323750-F4E0-406D-965D-4364F6577D39}"/>
    <cellStyle name="Calcolo 7 7" xfId="15930" xr:uid="{31E1A803-B24A-47C3-954B-5986596EE1A6}"/>
    <cellStyle name="Calcolo 8" xfId="3105" xr:uid="{00000000-0005-0000-0000-0000450C0000}"/>
    <cellStyle name="Calcolo 8 2" xfId="3106" xr:uid="{00000000-0005-0000-0000-0000460C0000}"/>
    <cellStyle name="Calcolo 8 2 2" xfId="3107" xr:uid="{00000000-0005-0000-0000-0000470C0000}"/>
    <cellStyle name="Calcolo 8 2 2 2" xfId="15942" xr:uid="{BEC1F78E-D6BE-46C3-997A-96FFC6DB9805}"/>
    <cellStyle name="Calcolo 8 2 3" xfId="3108" xr:uid="{00000000-0005-0000-0000-0000480C0000}"/>
    <cellStyle name="Calcolo 8 2 3 2" xfId="15943" xr:uid="{9E756EA8-975E-4418-A31E-E296F7250DC5}"/>
    <cellStyle name="Calcolo 8 2 4" xfId="3109" xr:uid="{00000000-0005-0000-0000-0000490C0000}"/>
    <cellStyle name="Calcolo 8 2 4 2" xfId="15944" xr:uid="{0AC2343B-BA83-4136-AE21-F405A7B36202}"/>
    <cellStyle name="Calcolo 8 2 5" xfId="3110" xr:uid="{00000000-0005-0000-0000-00004A0C0000}"/>
    <cellStyle name="Calcolo 8 2 5 2" xfId="15945" xr:uid="{A29563A5-949B-4ADD-81D2-C0ED903B79E6}"/>
    <cellStyle name="Calcolo 8 2 6" xfId="15941" xr:uid="{39CB9ECB-7FA7-417C-90A0-80AB76D710C3}"/>
    <cellStyle name="Calcolo 8 3" xfId="3111" xr:uid="{00000000-0005-0000-0000-00004B0C0000}"/>
    <cellStyle name="Calcolo 8 3 2" xfId="15946" xr:uid="{656699A0-0EBA-4C52-9234-FBD6EF5CDF36}"/>
    <cellStyle name="Calcolo 8 4" xfId="3112" xr:uid="{00000000-0005-0000-0000-00004C0C0000}"/>
    <cellStyle name="Calcolo 8 4 2" xfId="15947" xr:uid="{12D9EE6C-844A-46B6-9AB8-8DC16C7938DB}"/>
    <cellStyle name="Calcolo 8 5" xfId="3113" xr:uid="{00000000-0005-0000-0000-00004D0C0000}"/>
    <cellStyle name="Calcolo 8 5 2" xfId="15948" xr:uid="{0853DA50-1213-47F6-8B91-D93D26F8BA34}"/>
    <cellStyle name="Calcolo 8 6" xfId="3114" xr:uid="{00000000-0005-0000-0000-00004E0C0000}"/>
    <cellStyle name="Calcolo 8 6 2" xfId="15949" xr:uid="{A6DDF868-887A-4872-9949-1C389657E356}"/>
    <cellStyle name="Calcolo 8 7" xfId="15940" xr:uid="{27927EA6-E33C-4646-B33F-F56BE7AFCCC5}"/>
    <cellStyle name="Calcolo 9" xfId="3115" xr:uid="{00000000-0005-0000-0000-00004F0C0000}"/>
    <cellStyle name="Calcolo 9 2" xfId="3116" xr:uid="{00000000-0005-0000-0000-0000500C0000}"/>
    <cellStyle name="Calcolo 9 2 2" xfId="3117" xr:uid="{00000000-0005-0000-0000-0000510C0000}"/>
    <cellStyle name="Calcolo 9 2 2 2" xfId="15952" xr:uid="{57A63642-1095-48B4-9054-276B8A32CE29}"/>
    <cellStyle name="Calcolo 9 2 3" xfId="3118" xr:uid="{00000000-0005-0000-0000-0000520C0000}"/>
    <cellStyle name="Calcolo 9 2 3 2" xfId="15953" xr:uid="{18B02DA6-899D-4136-A678-31F9CC4D3380}"/>
    <cellStyle name="Calcolo 9 2 4" xfId="3119" xr:uid="{00000000-0005-0000-0000-0000530C0000}"/>
    <cellStyle name="Calcolo 9 2 4 2" xfId="15954" xr:uid="{D71EE7B7-D9C6-4DF8-9758-BDAF319AA226}"/>
    <cellStyle name="Calcolo 9 2 5" xfId="3120" xr:uid="{00000000-0005-0000-0000-0000540C0000}"/>
    <cellStyle name="Calcolo 9 2 5 2" xfId="15955" xr:uid="{0EE0892B-59EF-4AB0-97A0-FD30CD26CB1B}"/>
    <cellStyle name="Calcolo 9 2 6" xfId="15951" xr:uid="{26BE5AD7-9552-4017-90A7-2C83EA5FBA68}"/>
    <cellStyle name="Calcolo 9 3" xfId="3121" xr:uid="{00000000-0005-0000-0000-0000550C0000}"/>
    <cellStyle name="Calcolo 9 3 2" xfId="15956" xr:uid="{AE5A0A5F-FCD5-42A0-A7C3-6FD19E049305}"/>
    <cellStyle name="Calcolo 9 4" xfId="3122" xr:uid="{00000000-0005-0000-0000-0000560C0000}"/>
    <cellStyle name="Calcolo 9 4 2" xfId="15957" xr:uid="{CCD79A8D-8FF4-43DB-9F09-73B94BD4DD90}"/>
    <cellStyle name="Calcolo 9 5" xfId="3123" xr:uid="{00000000-0005-0000-0000-0000570C0000}"/>
    <cellStyle name="Calcolo 9 5 2" xfId="15958" xr:uid="{4324BEB5-D73C-4856-87F3-69CDF57DC565}"/>
    <cellStyle name="Calcolo 9 6" xfId="3124" xr:uid="{00000000-0005-0000-0000-0000580C0000}"/>
    <cellStyle name="Calcolo 9 6 2" xfId="15959" xr:uid="{C135748C-D4C6-4C82-B43C-AAC263FF9439}"/>
    <cellStyle name="Calcolo 9 7" xfId="15950" xr:uid="{44F397DB-F2B6-4E23-8B58-D68B1CC44944}"/>
    <cellStyle name="Calcul 10" xfId="3125" xr:uid="{00000000-0005-0000-0000-0000590C0000}"/>
    <cellStyle name="Calcul 10 2" xfId="3126" xr:uid="{00000000-0005-0000-0000-00005A0C0000}"/>
    <cellStyle name="Calcul 10 2 2" xfId="3127" xr:uid="{00000000-0005-0000-0000-00005B0C0000}"/>
    <cellStyle name="Calcul 10 2 2 2" xfId="15962" xr:uid="{0C2E5989-DD77-41AB-BDDB-B47BE3D78985}"/>
    <cellStyle name="Calcul 10 2 3" xfId="3128" xr:uid="{00000000-0005-0000-0000-00005C0C0000}"/>
    <cellStyle name="Calcul 10 2 3 2" xfId="15963" xr:uid="{ECBD548C-0149-4973-BF35-B9B588D1E28C}"/>
    <cellStyle name="Calcul 10 2 4" xfId="3129" xr:uid="{00000000-0005-0000-0000-00005D0C0000}"/>
    <cellStyle name="Calcul 10 2 4 2" xfId="15964" xr:uid="{91B1E962-402E-4CFE-92AF-A2D22C88267F}"/>
    <cellStyle name="Calcul 10 2 5" xfId="3130" xr:uid="{00000000-0005-0000-0000-00005E0C0000}"/>
    <cellStyle name="Calcul 10 2 5 2" xfId="15965" xr:uid="{95298367-ECB5-4773-B23F-DCCEF0771467}"/>
    <cellStyle name="Calcul 10 2 6" xfId="15961" xr:uid="{520C3EBC-90EF-47CF-8F69-A6FA44E6282C}"/>
    <cellStyle name="Calcul 10 3" xfId="3131" xr:uid="{00000000-0005-0000-0000-00005F0C0000}"/>
    <cellStyle name="Calcul 10 3 2" xfId="15966" xr:uid="{112DCCC7-32A2-402A-BBF3-BE0F89A8DFCA}"/>
    <cellStyle name="Calcul 10 4" xfId="3132" xr:uid="{00000000-0005-0000-0000-0000600C0000}"/>
    <cellStyle name="Calcul 10 4 2" xfId="15967" xr:uid="{865BE9EA-8FC5-4E91-95D4-EB2DD42E4B78}"/>
    <cellStyle name="Calcul 10 5" xfId="3133" xr:uid="{00000000-0005-0000-0000-0000610C0000}"/>
    <cellStyle name="Calcul 10 5 2" xfId="15968" xr:uid="{E9814B7F-5577-4757-B237-E6DDE01D0F42}"/>
    <cellStyle name="Calcul 10 6" xfId="3134" xr:uid="{00000000-0005-0000-0000-0000620C0000}"/>
    <cellStyle name="Calcul 10 6 2" xfId="15969" xr:uid="{BC3941CB-3514-4D5D-BE67-21429F8E3E40}"/>
    <cellStyle name="Calcul 10 7" xfId="15960" xr:uid="{5AB1A694-15FA-4721-ADDE-2DA1D26AEB9B}"/>
    <cellStyle name="Calcul 11" xfId="3135" xr:uid="{00000000-0005-0000-0000-0000630C0000}"/>
    <cellStyle name="Calcul 11 2" xfId="3136" xr:uid="{00000000-0005-0000-0000-0000640C0000}"/>
    <cellStyle name="Calcul 11 2 2" xfId="3137" xr:uid="{00000000-0005-0000-0000-0000650C0000}"/>
    <cellStyle name="Calcul 11 2 2 2" xfId="15972" xr:uid="{006C24F6-CA96-43A7-B27D-D199EFD6D10F}"/>
    <cellStyle name="Calcul 11 2 3" xfId="3138" xr:uid="{00000000-0005-0000-0000-0000660C0000}"/>
    <cellStyle name="Calcul 11 2 3 2" xfId="15973" xr:uid="{269533E2-DB46-4045-A87F-1D92BF2F9D0B}"/>
    <cellStyle name="Calcul 11 2 4" xfId="3139" xr:uid="{00000000-0005-0000-0000-0000670C0000}"/>
    <cellStyle name="Calcul 11 2 4 2" xfId="15974" xr:uid="{FF6DE96A-210D-4943-9E7A-68A9571FB3BF}"/>
    <cellStyle name="Calcul 11 2 5" xfId="3140" xr:uid="{00000000-0005-0000-0000-0000680C0000}"/>
    <cellStyle name="Calcul 11 2 5 2" xfId="15975" xr:uid="{451105F5-654E-4071-8ED2-9CB88C43F7FF}"/>
    <cellStyle name="Calcul 11 2 6" xfId="15971" xr:uid="{C915E531-8FBD-48B8-9C97-ABA8C7A3BE65}"/>
    <cellStyle name="Calcul 11 3" xfId="3141" xr:uid="{00000000-0005-0000-0000-0000690C0000}"/>
    <cellStyle name="Calcul 11 3 2" xfId="15976" xr:uid="{5A143787-06BC-4E2C-A7B5-8EFED1FB0B9C}"/>
    <cellStyle name="Calcul 11 4" xfId="3142" xr:uid="{00000000-0005-0000-0000-00006A0C0000}"/>
    <cellStyle name="Calcul 11 4 2" xfId="15977" xr:uid="{0A6EFF12-9F12-47DC-805B-4B3F8CE0CE4D}"/>
    <cellStyle name="Calcul 11 5" xfId="3143" xr:uid="{00000000-0005-0000-0000-00006B0C0000}"/>
    <cellStyle name="Calcul 11 5 2" xfId="15978" xr:uid="{6BD8AA1E-54F6-4C89-9DBE-34C084A1D57C}"/>
    <cellStyle name="Calcul 11 6" xfId="3144" xr:uid="{00000000-0005-0000-0000-00006C0C0000}"/>
    <cellStyle name="Calcul 11 6 2" xfId="15979" xr:uid="{541A3101-9893-4A00-9875-91623C79E8DA}"/>
    <cellStyle name="Calcul 11 7" xfId="15970" xr:uid="{C17A37BE-7036-4233-8C56-0229A5D4374C}"/>
    <cellStyle name="Calcul 12" xfId="3145" xr:uid="{00000000-0005-0000-0000-00006D0C0000}"/>
    <cellStyle name="Calcul 12 2" xfId="3146" xr:uid="{00000000-0005-0000-0000-00006E0C0000}"/>
    <cellStyle name="Calcul 12 2 2" xfId="3147" xr:uid="{00000000-0005-0000-0000-00006F0C0000}"/>
    <cellStyle name="Calcul 12 2 2 2" xfId="15982" xr:uid="{94FB0721-4731-4DF6-A4C8-6CCC7280FA2F}"/>
    <cellStyle name="Calcul 12 2 3" xfId="3148" xr:uid="{00000000-0005-0000-0000-0000700C0000}"/>
    <cellStyle name="Calcul 12 2 3 2" xfId="15983" xr:uid="{58127F1F-23FC-497B-AF9B-E2F437899D81}"/>
    <cellStyle name="Calcul 12 2 4" xfId="3149" xr:uid="{00000000-0005-0000-0000-0000710C0000}"/>
    <cellStyle name="Calcul 12 2 4 2" xfId="15984" xr:uid="{0B43B93D-0320-4CEE-ABA4-66CB76E35B91}"/>
    <cellStyle name="Calcul 12 2 5" xfId="3150" xr:uid="{00000000-0005-0000-0000-0000720C0000}"/>
    <cellStyle name="Calcul 12 2 5 2" xfId="15985" xr:uid="{72B33D1B-46B7-4E7B-AD4C-90A913760021}"/>
    <cellStyle name="Calcul 12 2 6" xfId="15981" xr:uid="{16307C18-58F4-4566-9EE4-A68B28FEE746}"/>
    <cellStyle name="Calcul 12 3" xfId="3151" xr:uid="{00000000-0005-0000-0000-0000730C0000}"/>
    <cellStyle name="Calcul 12 3 2" xfId="15986" xr:uid="{61B20316-6CA7-4C9D-8551-1490E1623324}"/>
    <cellStyle name="Calcul 12 4" xfId="3152" xr:uid="{00000000-0005-0000-0000-0000740C0000}"/>
    <cellStyle name="Calcul 12 4 2" xfId="15987" xr:uid="{3CE9361D-F8E0-4568-BEC5-308EDC059CDF}"/>
    <cellStyle name="Calcul 12 5" xfId="3153" xr:uid="{00000000-0005-0000-0000-0000750C0000}"/>
    <cellStyle name="Calcul 12 5 2" xfId="15988" xr:uid="{05A4697D-BF46-4390-B791-158C0A600CDE}"/>
    <cellStyle name="Calcul 12 6" xfId="3154" xr:uid="{00000000-0005-0000-0000-0000760C0000}"/>
    <cellStyle name="Calcul 12 6 2" xfId="15989" xr:uid="{3F098F2B-121B-47D8-A18D-A7A1E12856AE}"/>
    <cellStyle name="Calcul 12 7" xfId="15980" xr:uid="{CB387287-989F-4B39-8384-95EE7BD0D8DA}"/>
    <cellStyle name="Calcul 13" xfId="3155" xr:uid="{00000000-0005-0000-0000-0000770C0000}"/>
    <cellStyle name="Calcul 13 2" xfId="3156" xr:uid="{00000000-0005-0000-0000-0000780C0000}"/>
    <cellStyle name="Calcul 13 2 2" xfId="3157" xr:uid="{00000000-0005-0000-0000-0000790C0000}"/>
    <cellStyle name="Calcul 13 2 2 2" xfId="15992" xr:uid="{10F33B64-6C74-490B-9BD0-82A3EBE1F9C3}"/>
    <cellStyle name="Calcul 13 2 3" xfId="3158" xr:uid="{00000000-0005-0000-0000-00007A0C0000}"/>
    <cellStyle name="Calcul 13 2 3 2" xfId="15993" xr:uid="{830B996A-64AF-41C7-97F0-899EDAEF8CD0}"/>
    <cellStyle name="Calcul 13 2 4" xfId="3159" xr:uid="{00000000-0005-0000-0000-00007B0C0000}"/>
    <cellStyle name="Calcul 13 2 4 2" xfId="15994" xr:uid="{D469C5A7-C38E-4A8E-8FE2-2CEF23134F02}"/>
    <cellStyle name="Calcul 13 2 5" xfId="3160" xr:uid="{00000000-0005-0000-0000-00007C0C0000}"/>
    <cellStyle name="Calcul 13 2 5 2" xfId="15995" xr:uid="{89ECCD97-60D4-44CB-BFC4-3A25E8ADEC47}"/>
    <cellStyle name="Calcul 13 2 6" xfId="15991" xr:uid="{1EC07821-519E-4E16-A91A-24514FAB550C}"/>
    <cellStyle name="Calcul 13 3" xfId="3161" xr:uid="{00000000-0005-0000-0000-00007D0C0000}"/>
    <cellStyle name="Calcul 13 3 2" xfId="15996" xr:uid="{0F051374-6804-479B-AACF-CE982BB9A4DC}"/>
    <cellStyle name="Calcul 13 4" xfId="3162" xr:uid="{00000000-0005-0000-0000-00007E0C0000}"/>
    <cellStyle name="Calcul 13 4 2" xfId="15997" xr:uid="{7B161A1B-8796-4F46-B65C-88A3D15D3D77}"/>
    <cellStyle name="Calcul 13 5" xfId="3163" xr:uid="{00000000-0005-0000-0000-00007F0C0000}"/>
    <cellStyle name="Calcul 13 5 2" xfId="15998" xr:uid="{BAB0FDFB-E0E5-490C-9A45-DC3E2F7859BE}"/>
    <cellStyle name="Calcul 13 6" xfId="3164" xr:uid="{00000000-0005-0000-0000-0000800C0000}"/>
    <cellStyle name="Calcul 13 6 2" xfId="15999" xr:uid="{7A896B9E-C1C5-4F7F-B401-EA4EB043175D}"/>
    <cellStyle name="Calcul 13 7" xfId="15990" xr:uid="{7CBDD03F-3AD0-438B-9994-CD799C99EEBE}"/>
    <cellStyle name="Calcul 14" xfId="3165" xr:uid="{00000000-0005-0000-0000-0000810C0000}"/>
    <cellStyle name="Calcul 14 2" xfId="3166" xr:uid="{00000000-0005-0000-0000-0000820C0000}"/>
    <cellStyle name="Calcul 14 2 2" xfId="3167" xr:uid="{00000000-0005-0000-0000-0000830C0000}"/>
    <cellStyle name="Calcul 14 2 2 2" xfId="16002" xr:uid="{1F8536A4-2A5C-4282-B9BD-D04F5BA1A737}"/>
    <cellStyle name="Calcul 14 2 3" xfId="3168" xr:uid="{00000000-0005-0000-0000-0000840C0000}"/>
    <cellStyle name="Calcul 14 2 3 2" xfId="16003" xr:uid="{6B064A56-D1FE-41DC-8836-D243BD0775A3}"/>
    <cellStyle name="Calcul 14 2 4" xfId="3169" xr:uid="{00000000-0005-0000-0000-0000850C0000}"/>
    <cellStyle name="Calcul 14 2 4 2" xfId="16004" xr:uid="{E9FBF2D0-4E63-4ABB-AEA1-51DC23755A2E}"/>
    <cellStyle name="Calcul 14 2 5" xfId="3170" xr:uid="{00000000-0005-0000-0000-0000860C0000}"/>
    <cellStyle name="Calcul 14 2 5 2" xfId="16005" xr:uid="{383DDF09-AB86-4794-8D7B-AC4E7902A26B}"/>
    <cellStyle name="Calcul 14 2 6" xfId="16001" xr:uid="{928E4294-0A2B-4350-8CF4-CAA3DA89F974}"/>
    <cellStyle name="Calcul 14 3" xfId="3171" xr:uid="{00000000-0005-0000-0000-0000870C0000}"/>
    <cellStyle name="Calcul 14 3 2" xfId="16006" xr:uid="{7E9252B8-5120-410C-96AE-ED955C9906E1}"/>
    <cellStyle name="Calcul 14 4" xfId="3172" xr:uid="{00000000-0005-0000-0000-0000880C0000}"/>
    <cellStyle name="Calcul 14 4 2" xfId="16007" xr:uid="{74DEC993-C1AF-43D7-8894-59D2D47DD8E3}"/>
    <cellStyle name="Calcul 14 5" xfId="3173" xr:uid="{00000000-0005-0000-0000-0000890C0000}"/>
    <cellStyle name="Calcul 14 5 2" xfId="16008" xr:uid="{9D75F180-73B6-400B-862C-DA1E78C5D2BC}"/>
    <cellStyle name="Calcul 14 6" xfId="3174" xr:uid="{00000000-0005-0000-0000-00008A0C0000}"/>
    <cellStyle name="Calcul 14 6 2" xfId="16009" xr:uid="{A8BF1B62-446D-4407-9732-DC50A8B023C4}"/>
    <cellStyle name="Calcul 14 7" xfId="16000" xr:uid="{0F26F489-90E7-4968-B240-8BCA3DF45980}"/>
    <cellStyle name="Calcul 15" xfId="3175" xr:uid="{00000000-0005-0000-0000-00008B0C0000}"/>
    <cellStyle name="Calcul 15 2" xfId="3176" xr:uid="{00000000-0005-0000-0000-00008C0C0000}"/>
    <cellStyle name="Calcul 15 2 2" xfId="3177" xr:uid="{00000000-0005-0000-0000-00008D0C0000}"/>
    <cellStyle name="Calcul 15 2 2 2" xfId="16012" xr:uid="{04044A5B-CE81-4621-B5A7-BAB5788D7AB3}"/>
    <cellStyle name="Calcul 15 2 3" xfId="3178" xr:uid="{00000000-0005-0000-0000-00008E0C0000}"/>
    <cellStyle name="Calcul 15 2 3 2" xfId="16013" xr:uid="{1C871D4B-0418-4800-A388-6BE75C9C1F46}"/>
    <cellStyle name="Calcul 15 2 4" xfId="3179" xr:uid="{00000000-0005-0000-0000-00008F0C0000}"/>
    <cellStyle name="Calcul 15 2 4 2" xfId="16014" xr:uid="{5D954301-025C-4EA3-8383-82C09D328141}"/>
    <cellStyle name="Calcul 15 2 5" xfId="3180" xr:uid="{00000000-0005-0000-0000-0000900C0000}"/>
    <cellStyle name="Calcul 15 2 5 2" xfId="16015" xr:uid="{2C1B6086-989B-4DD4-A197-91BC595CAB6F}"/>
    <cellStyle name="Calcul 15 2 6" xfId="16011" xr:uid="{DE997CEC-D04E-418B-B992-4C1C0E423908}"/>
    <cellStyle name="Calcul 15 3" xfId="3181" xr:uid="{00000000-0005-0000-0000-0000910C0000}"/>
    <cellStyle name="Calcul 15 3 2" xfId="16016" xr:uid="{74DD52F5-D3A2-40C0-B381-6A982ECDEC4A}"/>
    <cellStyle name="Calcul 15 4" xfId="3182" xr:uid="{00000000-0005-0000-0000-0000920C0000}"/>
    <cellStyle name="Calcul 15 4 2" xfId="16017" xr:uid="{4BF32149-3AD2-49E5-8110-6BCDCD104C61}"/>
    <cellStyle name="Calcul 15 5" xfId="3183" xr:uid="{00000000-0005-0000-0000-0000930C0000}"/>
    <cellStyle name="Calcul 15 5 2" xfId="16018" xr:uid="{6215FEE2-8FB8-4C87-B47E-E193A3A1F32D}"/>
    <cellStyle name="Calcul 15 6" xfId="3184" xr:uid="{00000000-0005-0000-0000-0000940C0000}"/>
    <cellStyle name="Calcul 15 6 2" xfId="16019" xr:uid="{4DA730DC-1EB7-452A-805B-CF6111E2302A}"/>
    <cellStyle name="Calcul 15 7" xfId="16010" xr:uid="{D1E7A91E-AB12-4037-B813-72296A3117DD}"/>
    <cellStyle name="Calcul 16" xfId="3185" xr:uid="{00000000-0005-0000-0000-0000950C0000}"/>
    <cellStyle name="Calcul 16 2" xfId="3186" xr:uid="{00000000-0005-0000-0000-0000960C0000}"/>
    <cellStyle name="Calcul 16 2 2" xfId="16021" xr:uid="{18A45B65-FB99-40E8-95A0-E55D12B534D9}"/>
    <cellStyle name="Calcul 16 3" xfId="3187" xr:uid="{00000000-0005-0000-0000-0000970C0000}"/>
    <cellStyle name="Calcul 16 3 2" xfId="16022" xr:uid="{FCA86203-30FE-4CD2-A209-1CD3C66A6469}"/>
    <cellStyle name="Calcul 16 4" xfId="3188" xr:uid="{00000000-0005-0000-0000-0000980C0000}"/>
    <cellStyle name="Calcul 16 4 2" xfId="16023" xr:uid="{F52744DE-9B67-4775-8655-3DBB65428866}"/>
    <cellStyle name="Calcul 16 5" xfId="3189" xr:uid="{00000000-0005-0000-0000-0000990C0000}"/>
    <cellStyle name="Calcul 16 5 2" xfId="16024" xr:uid="{A7F05BDA-885C-4B7A-8F02-D174E96D3423}"/>
    <cellStyle name="Calcul 16 6" xfId="16020" xr:uid="{4BC4EAD5-EAFB-4B97-98D0-97CEAE61FC6E}"/>
    <cellStyle name="Calcul 17" xfId="3190" xr:uid="{00000000-0005-0000-0000-00009A0C0000}"/>
    <cellStyle name="Calcul 17 2" xfId="3191" xr:uid="{00000000-0005-0000-0000-00009B0C0000}"/>
    <cellStyle name="Calcul 17 2 2" xfId="16026" xr:uid="{F93AD1D1-CCFD-410C-8EB6-2606AEA463EC}"/>
    <cellStyle name="Calcul 17 3" xfId="3192" xr:uid="{00000000-0005-0000-0000-00009C0C0000}"/>
    <cellStyle name="Calcul 17 3 2" xfId="16027" xr:uid="{A72CB074-0646-433A-971B-BFF245D5889E}"/>
    <cellStyle name="Calcul 17 4" xfId="16025" xr:uid="{3A58F55F-C076-48C0-8688-1F749D9FC11F}"/>
    <cellStyle name="Calcul 18" xfId="3193" xr:uid="{00000000-0005-0000-0000-00009D0C0000}"/>
    <cellStyle name="Calcul 18 2" xfId="16028" xr:uid="{48868211-A9F9-43D7-BD46-F7A89BD03FE0}"/>
    <cellStyle name="Calcul 19" xfId="3194" xr:uid="{00000000-0005-0000-0000-00009E0C0000}"/>
    <cellStyle name="Calcul 19 2" xfId="16029" xr:uid="{68ADD138-5829-4A67-A240-0C1714079AF6}"/>
    <cellStyle name="Calcul 2" xfId="3195" xr:uid="{00000000-0005-0000-0000-00009F0C0000}"/>
    <cellStyle name="Calcul 2 2" xfId="3196" xr:uid="{00000000-0005-0000-0000-0000A00C0000}"/>
    <cellStyle name="Calcul 2 2 2" xfId="3197" xr:uid="{00000000-0005-0000-0000-0000A10C0000}"/>
    <cellStyle name="Calcul 2 2 2 2" xfId="3198" xr:uid="{00000000-0005-0000-0000-0000A20C0000}"/>
    <cellStyle name="Calcul 2 2 2 2 2" xfId="16033" xr:uid="{FB8F9090-7F23-43CE-B538-2D024F2B3D7D}"/>
    <cellStyle name="Calcul 2 2 2 3" xfId="16032" xr:uid="{8CAAA812-09E9-4793-AA4F-7755C176FE81}"/>
    <cellStyle name="Calcul 2 2 3" xfId="3199" xr:uid="{00000000-0005-0000-0000-0000A30C0000}"/>
    <cellStyle name="Calcul 2 2 3 2" xfId="3200" xr:uid="{00000000-0005-0000-0000-0000A40C0000}"/>
    <cellStyle name="Calcul 2 2 3 2 2" xfId="16035" xr:uid="{2BED54AD-590A-4F26-B8DE-E098BDDDF0B8}"/>
    <cellStyle name="Calcul 2 2 3 3" xfId="16034" xr:uid="{98901A85-C2C4-470F-995E-3198471DCB37}"/>
    <cellStyle name="Calcul 2 2 4" xfId="3201" xr:uid="{00000000-0005-0000-0000-0000A50C0000}"/>
    <cellStyle name="Calcul 2 2 4 2" xfId="3202" xr:uid="{00000000-0005-0000-0000-0000A60C0000}"/>
    <cellStyle name="Calcul 2 2 4 2 2" xfId="16037" xr:uid="{A9BA5E49-BC3E-49E1-B58C-D28E23EEEFAD}"/>
    <cellStyle name="Calcul 2 2 4 3" xfId="16036" xr:uid="{FD8532B4-89ED-4DC9-A559-F3A71EC051E1}"/>
    <cellStyle name="Calcul 2 2 5" xfId="3203" xr:uid="{00000000-0005-0000-0000-0000A70C0000}"/>
    <cellStyle name="Calcul 2 2 5 2" xfId="16038" xr:uid="{7413F26B-C311-4523-B928-A69729720140}"/>
    <cellStyle name="Calcul 2 2 6" xfId="16031" xr:uid="{90B93EC4-0D07-4D73-B93C-2493AE9F3A10}"/>
    <cellStyle name="Calcul 2 3" xfId="3204" xr:uid="{00000000-0005-0000-0000-0000A80C0000}"/>
    <cellStyle name="Calcul 2 3 2" xfId="3205" xr:uid="{00000000-0005-0000-0000-0000A90C0000}"/>
    <cellStyle name="Calcul 2 3 2 2" xfId="16040" xr:uid="{3F0E8C86-B9BE-4C2B-AC78-CFCA85C803DB}"/>
    <cellStyle name="Calcul 2 3 3" xfId="16039" xr:uid="{16589960-4A6F-4297-B95C-33673993968D}"/>
    <cellStyle name="Calcul 2 4" xfId="3206" xr:uid="{00000000-0005-0000-0000-0000AA0C0000}"/>
    <cellStyle name="Calcul 2 4 2" xfId="3207" xr:uid="{00000000-0005-0000-0000-0000AB0C0000}"/>
    <cellStyle name="Calcul 2 4 2 2" xfId="16042" xr:uid="{DD652717-AD7A-4B86-9261-5AB754D9F75B}"/>
    <cellStyle name="Calcul 2 4 3" xfId="16041" xr:uid="{E0D8ADA3-83CF-4D37-8F9D-22D4A42EF3AF}"/>
    <cellStyle name="Calcul 2 5" xfId="3208" xr:uid="{00000000-0005-0000-0000-0000AC0C0000}"/>
    <cellStyle name="Calcul 2 5 2" xfId="3209" xr:uid="{00000000-0005-0000-0000-0000AD0C0000}"/>
    <cellStyle name="Calcul 2 5 2 2" xfId="16044" xr:uid="{4558E714-CDCA-4C1C-B764-3D988CE7C590}"/>
    <cellStyle name="Calcul 2 5 3" xfId="16043" xr:uid="{F0A492C0-2698-46EE-A1F2-E75C88F1236C}"/>
    <cellStyle name="Calcul 2 6" xfId="3210" xr:uid="{00000000-0005-0000-0000-0000AE0C0000}"/>
    <cellStyle name="Calcul 2 6 2" xfId="16045" xr:uid="{AB643B23-D08A-4E61-A89C-2D6934D41F48}"/>
    <cellStyle name="Calcul 2 7" xfId="16030" xr:uid="{AC4913BC-FA0F-48F0-91B8-5CB11363BAB0}"/>
    <cellStyle name="Calcul 2_130725 DSNA 2011 Dossier de révision initial" xfId="14670" xr:uid="{00000000-0005-0000-0000-0000AF0C0000}"/>
    <cellStyle name="Calcul 20" xfId="3211" xr:uid="{00000000-0005-0000-0000-0000B00C0000}"/>
    <cellStyle name="Calcul 20 2" xfId="16046" xr:uid="{5DE8C131-3008-4BAE-9348-15860D852686}"/>
    <cellStyle name="Calcul 3" xfId="3212" xr:uid="{00000000-0005-0000-0000-0000B10C0000}"/>
    <cellStyle name="Calcul 3 2" xfId="3213" xr:uid="{00000000-0005-0000-0000-0000B20C0000}"/>
    <cellStyle name="Calcul 3 2 2" xfId="3214" xr:uid="{00000000-0005-0000-0000-0000B30C0000}"/>
    <cellStyle name="Calcul 3 2 2 2" xfId="16049" xr:uid="{1D551C92-9358-4444-90BD-DAE4436559C7}"/>
    <cellStyle name="Calcul 3 2 3" xfId="3215" xr:uid="{00000000-0005-0000-0000-0000B40C0000}"/>
    <cellStyle name="Calcul 3 2 3 2" xfId="16050" xr:uid="{65BCE700-79AD-4C94-BC65-0800808AF216}"/>
    <cellStyle name="Calcul 3 2 4" xfId="3216" xr:uid="{00000000-0005-0000-0000-0000B50C0000}"/>
    <cellStyle name="Calcul 3 2 4 2" xfId="16051" xr:uid="{56A6D93C-A626-47D1-AFD0-B8DA321CEA5B}"/>
    <cellStyle name="Calcul 3 2 5" xfId="3217" xr:uid="{00000000-0005-0000-0000-0000B60C0000}"/>
    <cellStyle name="Calcul 3 2 5 2" xfId="16052" xr:uid="{DFA68C85-F8CA-4409-8956-DEB153E36D11}"/>
    <cellStyle name="Calcul 3 2 6" xfId="16048" xr:uid="{73B3258C-0EC4-4D9E-842C-6C8A0BD1D44C}"/>
    <cellStyle name="Calcul 3 3" xfId="3218" xr:uid="{00000000-0005-0000-0000-0000B70C0000}"/>
    <cellStyle name="Calcul 3 3 2" xfId="3219" xr:uid="{00000000-0005-0000-0000-0000B80C0000}"/>
    <cellStyle name="Calcul 3 3 2 2" xfId="16054" xr:uid="{1D9D4D0D-925E-4239-82E8-0809878EF825}"/>
    <cellStyle name="Calcul 3 3 3" xfId="16053" xr:uid="{983337A1-8E1F-41CD-96F3-3B1D95305537}"/>
    <cellStyle name="Calcul 3 4" xfId="3220" xr:uid="{00000000-0005-0000-0000-0000B90C0000}"/>
    <cellStyle name="Calcul 3 4 2" xfId="3221" xr:uid="{00000000-0005-0000-0000-0000BA0C0000}"/>
    <cellStyle name="Calcul 3 4 2 2" xfId="16056" xr:uid="{1B2B1F28-C325-45F2-825B-5B04ED1EDC6D}"/>
    <cellStyle name="Calcul 3 4 3" xfId="16055" xr:uid="{60367DA5-B31F-4511-BA28-5B0BC2EBE300}"/>
    <cellStyle name="Calcul 3 5" xfId="3222" xr:uid="{00000000-0005-0000-0000-0000BB0C0000}"/>
    <cellStyle name="Calcul 3 5 2" xfId="16057" xr:uid="{FEF3F17D-4DC9-4478-B1BF-029733A29EF1}"/>
    <cellStyle name="Calcul 3 6" xfId="3223" xr:uid="{00000000-0005-0000-0000-0000BC0C0000}"/>
    <cellStyle name="Calcul 3 6 2" xfId="16058" xr:uid="{007AE9A6-1415-4381-B199-71829CB102D3}"/>
    <cellStyle name="Calcul 3 7" xfId="16047" xr:uid="{40826D25-17C0-4703-9A43-A8C765E74771}"/>
    <cellStyle name="Calcul 4" xfId="3224" xr:uid="{00000000-0005-0000-0000-0000BD0C0000}"/>
    <cellStyle name="Calcul 4 2" xfId="3225" xr:uid="{00000000-0005-0000-0000-0000BE0C0000}"/>
    <cellStyle name="Calcul 4 2 2" xfId="3226" xr:uid="{00000000-0005-0000-0000-0000BF0C0000}"/>
    <cellStyle name="Calcul 4 2 3" xfId="3227" xr:uid="{00000000-0005-0000-0000-0000C00C0000}"/>
    <cellStyle name="Calcul 4 2 3 2" xfId="16059" xr:uid="{E21C250A-1818-4101-A896-7EDD24068E8B}"/>
    <cellStyle name="Calcul 4 2 4" xfId="3228" xr:uid="{00000000-0005-0000-0000-0000C10C0000}"/>
    <cellStyle name="Calcul 4 2 4 2" xfId="16060" xr:uid="{3E8DA00F-1351-494E-AA4F-5BD87DDD80AA}"/>
    <cellStyle name="Calcul 4 3" xfId="3229" xr:uid="{00000000-0005-0000-0000-0000C20C0000}"/>
    <cellStyle name="Calcul 4 3 2" xfId="3230" xr:uid="{00000000-0005-0000-0000-0000C30C0000}"/>
    <cellStyle name="Calcul 4 3 3" xfId="3231" xr:uid="{00000000-0005-0000-0000-0000C40C0000}"/>
    <cellStyle name="Calcul 4 3 3 2" xfId="16061" xr:uid="{43B742AF-081C-4D44-9A2F-F21F9297371D}"/>
    <cellStyle name="Calcul 4 4" xfId="3232" xr:uid="{00000000-0005-0000-0000-0000C50C0000}"/>
    <cellStyle name="Calcul 4 4 2" xfId="16062" xr:uid="{EC3EB7CF-F5DD-4902-ACFD-D3B238810F33}"/>
    <cellStyle name="Calcul 4 5" xfId="3233" xr:uid="{00000000-0005-0000-0000-0000C60C0000}"/>
    <cellStyle name="Calcul 4 5 2" xfId="16063" xr:uid="{AE2D7533-5D3D-479B-B7D8-03B95E9E6DC3}"/>
    <cellStyle name="Calcul 5" xfId="3234" xr:uid="{00000000-0005-0000-0000-0000C70C0000}"/>
    <cellStyle name="Calcul 5 2" xfId="3235" xr:uid="{00000000-0005-0000-0000-0000C80C0000}"/>
    <cellStyle name="Calcul 5 2 2" xfId="3236" xr:uid="{00000000-0005-0000-0000-0000C90C0000}"/>
    <cellStyle name="Calcul 5 2 2 2" xfId="16066" xr:uid="{1E187D19-8558-490E-AF60-9008A03954CD}"/>
    <cellStyle name="Calcul 5 2 3" xfId="3237" xr:uid="{00000000-0005-0000-0000-0000CA0C0000}"/>
    <cellStyle name="Calcul 5 2 3 2" xfId="16067" xr:uid="{3BD6AFAD-3A8F-4E68-8A37-056070EA789F}"/>
    <cellStyle name="Calcul 5 2 4" xfId="3238" xr:uid="{00000000-0005-0000-0000-0000CB0C0000}"/>
    <cellStyle name="Calcul 5 2 4 2" xfId="16068" xr:uid="{C016CF91-E1E2-4BDB-B59E-888B359822DD}"/>
    <cellStyle name="Calcul 5 2 5" xfId="3239" xr:uid="{00000000-0005-0000-0000-0000CC0C0000}"/>
    <cellStyle name="Calcul 5 2 5 2" xfId="16069" xr:uid="{4D8CFF64-7594-41BF-A39D-2A244EAEBAC5}"/>
    <cellStyle name="Calcul 5 2 6" xfId="16065" xr:uid="{1C7A9C61-AFD5-4BE5-AF76-6608D59AA22F}"/>
    <cellStyle name="Calcul 5 3" xfId="3240" xr:uid="{00000000-0005-0000-0000-0000CD0C0000}"/>
    <cellStyle name="Calcul 5 3 2" xfId="3241" xr:uid="{00000000-0005-0000-0000-0000CE0C0000}"/>
    <cellStyle name="Calcul 5 3 2 2" xfId="16071" xr:uid="{D28CD9F6-987C-4FD0-A1FA-8772C9D5F822}"/>
    <cellStyle name="Calcul 5 3 3" xfId="16070" xr:uid="{CD5502A0-631F-45EF-9BEE-2C959D6BC02C}"/>
    <cellStyle name="Calcul 5 4" xfId="3242" xr:uid="{00000000-0005-0000-0000-0000CF0C0000}"/>
    <cellStyle name="Calcul 5 4 2" xfId="16072" xr:uid="{F1775204-307A-4A75-992B-72F5309CD5F2}"/>
    <cellStyle name="Calcul 5 5" xfId="3243" xr:uid="{00000000-0005-0000-0000-0000D00C0000}"/>
    <cellStyle name="Calcul 5 5 2" xfId="16073" xr:uid="{7C707E4A-44A4-4BCF-81B9-60E3B2593FBB}"/>
    <cellStyle name="Calcul 5 6" xfId="3244" xr:uid="{00000000-0005-0000-0000-0000D10C0000}"/>
    <cellStyle name="Calcul 5 6 2" xfId="16074" xr:uid="{3033F524-EFC0-48D4-92C5-18105A3838E5}"/>
    <cellStyle name="Calcul 5 7" xfId="16064" xr:uid="{4F327288-285E-4990-9310-92232F830A99}"/>
    <cellStyle name="Calcul 6" xfId="3245" xr:uid="{00000000-0005-0000-0000-0000D20C0000}"/>
    <cellStyle name="Calcul 6 2" xfId="3246" xr:uid="{00000000-0005-0000-0000-0000D30C0000}"/>
    <cellStyle name="Calcul 6 2 2" xfId="3247" xr:uid="{00000000-0005-0000-0000-0000D40C0000}"/>
    <cellStyle name="Calcul 6 2 2 2" xfId="16077" xr:uid="{EA1B025F-41D3-433F-962C-D4F961BDA98B}"/>
    <cellStyle name="Calcul 6 2 3" xfId="3248" xr:uid="{00000000-0005-0000-0000-0000D50C0000}"/>
    <cellStyle name="Calcul 6 2 3 2" xfId="16078" xr:uid="{972976EB-6001-46FE-BCC8-FAB26C35D856}"/>
    <cellStyle name="Calcul 6 2 4" xfId="3249" xr:uid="{00000000-0005-0000-0000-0000D60C0000}"/>
    <cellStyle name="Calcul 6 2 4 2" xfId="16079" xr:uid="{CE362FBE-0456-4C95-948F-CAB6F536D700}"/>
    <cellStyle name="Calcul 6 2 5" xfId="3250" xr:uid="{00000000-0005-0000-0000-0000D70C0000}"/>
    <cellStyle name="Calcul 6 2 5 2" xfId="16080" xr:uid="{C762D5DD-099B-4E5C-9896-0F9E6DA00E4A}"/>
    <cellStyle name="Calcul 6 2 6" xfId="16076" xr:uid="{91012434-02D4-4007-B098-189B53EDB0C4}"/>
    <cellStyle name="Calcul 6 3" xfId="3251" xr:uid="{00000000-0005-0000-0000-0000D80C0000}"/>
    <cellStyle name="Calcul 6 3 2" xfId="16081" xr:uid="{76638DD1-2475-430A-9006-A2A3979DD8B8}"/>
    <cellStyle name="Calcul 6 4" xfId="3252" xr:uid="{00000000-0005-0000-0000-0000D90C0000}"/>
    <cellStyle name="Calcul 6 4 2" xfId="16082" xr:uid="{0E10DE0A-C86E-43A5-9B68-4157CF6E0B1F}"/>
    <cellStyle name="Calcul 6 5" xfId="3253" xr:uid="{00000000-0005-0000-0000-0000DA0C0000}"/>
    <cellStyle name="Calcul 6 5 2" xfId="16083" xr:uid="{D9D9935A-F866-4B12-960B-A17D318E182F}"/>
    <cellStyle name="Calcul 6 6" xfId="3254" xr:uid="{00000000-0005-0000-0000-0000DB0C0000}"/>
    <cellStyle name="Calcul 6 6 2" xfId="16084" xr:uid="{73DA44FB-B023-46B3-8F6B-DF5FE1B4A87D}"/>
    <cellStyle name="Calcul 6 7" xfId="16075" xr:uid="{2537D7FE-DBAB-450D-BD67-2341E7FE791D}"/>
    <cellStyle name="Calcul 7" xfId="3255" xr:uid="{00000000-0005-0000-0000-0000DC0C0000}"/>
    <cellStyle name="Calcul 7 2" xfId="3256" xr:uid="{00000000-0005-0000-0000-0000DD0C0000}"/>
    <cellStyle name="Calcul 7 2 2" xfId="3257" xr:uid="{00000000-0005-0000-0000-0000DE0C0000}"/>
    <cellStyle name="Calcul 7 2 2 2" xfId="16087" xr:uid="{482A801D-A1C6-413E-A1F4-96013D072E3E}"/>
    <cellStyle name="Calcul 7 2 3" xfId="3258" xr:uid="{00000000-0005-0000-0000-0000DF0C0000}"/>
    <cellStyle name="Calcul 7 2 3 2" xfId="16088" xr:uid="{213A4F24-D794-4304-9F96-141B394F92D8}"/>
    <cellStyle name="Calcul 7 2 4" xfId="3259" xr:uid="{00000000-0005-0000-0000-0000E00C0000}"/>
    <cellStyle name="Calcul 7 2 4 2" xfId="16089" xr:uid="{81DB610B-4423-43A1-BA0A-3632A9AA31FD}"/>
    <cellStyle name="Calcul 7 2 5" xfId="3260" xr:uid="{00000000-0005-0000-0000-0000E10C0000}"/>
    <cellStyle name="Calcul 7 2 5 2" xfId="16090" xr:uid="{2C634203-3391-40D3-A835-C4317CEAC914}"/>
    <cellStyle name="Calcul 7 2 6" xfId="16086" xr:uid="{C86CB4A6-DA72-49E4-98C1-DC0F0DD28C5C}"/>
    <cellStyle name="Calcul 7 3" xfId="3261" xr:uid="{00000000-0005-0000-0000-0000E20C0000}"/>
    <cellStyle name="Calcul 7 3 2" xfId="16091" xr:uid="{CE7DF6D6-9A47-4648-8714-7F316E5AE3EF}"/>
    <cellStyle name="Calcul 7 4" xfId="3262" xr:uid="{00000000-0005-0000-0000-0000E30C0000}"/>
    <cellStyle name="Calcul 7 4 2" xfId="16092" xr:uid="{288383B1-4C56-423B-8583-E9608BB71414}"/>
    <cellStyle name="Calcul 7 5" xfId="3263" xr:uid="{00000000-0005-0000-0000-0000E40C0000}"/>
    <cellStyle name="Calcul 7 5 2" xfId="16093" xr:uid="{37141A84-312C-4ABE-9CAC-DA08DC72BFDA}"/>
    <cellStyle name="Calcul 7 6" xfId="3264" xr:uid="{00000000-0005-0000-0000-0000E50C0000}"/>
    <cellStyle name="Calcul 7 6 2" xfId="16094" xr:uid="{864186E1-D0FF-4180-BA18-48A326270699}"/>
    <cellStyle name="Calcul 7 7" xfId="16085" xr:uid="{00144D8F-E144-4A47-BDF4-275A829F5535}"/>
    <cellStyle name="Calcul 8" xfId="3265" xr:uid="{00000000-0005-0000-0000-0000E60C0000}"/>
    <cellStyle name="Calcul 8 2" xfId="3266" xr:uid="{00000000-0005-0000-0000-0000E70C0000}"/>
    <cellStyle name="Calcul 8 2 2" xfId="3267" xr:uid="{00000000-0005-0000-0000-0000E80C0000}"/>
    <cellStyle name="Calcul 8 2 2 2" xfId="16097" xr:uid="{68C94FC0-70E8-4647-8BAE-B0105F30FCC0}"/>
    <cellStyle name="Calcul 8 2 3" xfId="3268" xr:uid="{00000000-0005-0000-0000-0000E90C0000}"/>
    <cellStyle name="Calcul 8 2 3 2" xfId="16098" xr:uid="{833A42C5-B1C1-4652-AF33-68B9D3E49B1A}"/>
    <cellStyle name="Calcul 8 2 4" xfId="3269" xr:uid="{00000000-0005-0000-0000-0000EA0C0000}"/>
    <cellStyle name="Calcul 8 2 4 2" xfId="16099" xr:uid="{0746B922-11BA-4BA9-9A20-AC16535661C3}"/>
    <cellStyle name="Calcul 8 2 5" xfId="3270" xr:uid="{00000000-0005-0000-0000-0000EB0C0000}"/>
    <cellStyle name="Calcul 8 2 5 2" xfId="16100" xr:uid="{7E742C04-37A8-44B4-9375-1E69362E4B12}"/>
    <cellStyle name="Calcul 8 2 6" xfId="16096" xr:uid="{73900F33-AE95-49A7-851E-BE80120B920B}"/>
    <cellStyle name="Calcul 8 3" xfId="3271" xr:uid="{00000000-0005-0000-0000-0000EC0C0000}"/>
    <cellStyle name="Calcul 8 3 2" xfId="16101" xr:uid="{68E6FB0D-CD16-431A-A502-86B9A62B53E2}"/>
    <cellStyle name="Calcul 8 4" xfId="3272" xr:uid="{00000000-0005-0000-0000-0000ED0C0000}"/>
    <cellStyle name="Calcul 8 4 2" xfId="16102" xr:uid="{089B3257-6DC7-4517-AC85-676E23CFB615}"/>
    <cellStyle name="Calcul 8 5" xfId="3273" xr:uid="{00000000-0005-0000-0000-0000EE0C0000}"/>
    <cellStyle name="Calcul 8 5 2" xfId="16103" xr:uid="{6F1DDCDC-CF29-4536-86DB-17A0EC3BD93D}"/>
    <cellStyle name="Calcul 8 6" xfId="3274" xr:uid="{00000000-0005-0000-0000-0000EF0C0000}"/>
    <cellStyle name="Calcul 8 6 2" xfId="16104" xr:uid="{C9B7790D-1E8A-41E9-A3C1-345673BB1198}"/>
    <cellStyle name="Calcul 8 7" xfId="16095" xr:uid="{4DB8AD75-A381-4786-999A-049B3EC5B6A5}"/>
    <cellStyle name="Calcul 9" xfId="3275" xr:uid="{00000000-0005-0000-0000-0000F00C0000}"/>
    <cellStyle name="Calcul 9 2" xfId="3276" xr:uid="{00000000-0005-0000-0000-0000F10C0000}"/>
    <cellStyle name="Calcul 9 2 2" xfId="3277" xr:uid="{00000000-0005-0000-0000-0000F20C0000}"/>
    <cellStyle name="Calcul 9 2 2 2" xfId="16107" xr:uid="{BDBC2283-CD59-484B-899E-200BE35E3389}"/>
    <cellStyle name="Calcul 9 2 3" xfId="3278" xr:uid="{00000000-0005-0000-0000-0000F30C0000}"/>
    <cellStyle name="Calcul 9 2 3 2" xfId="16108" xr:uid="{F301E9FC-FA11-4773-86E5-5B65C8A975E5}"/>
    <cellStyle name="Calcul 9 2 4" xfId="3279" xr:uid="{00000000-0005-0000-0000-0000F40C0000}"/>
    <cellStyle name="Calcul 9 2 4 2" xfId="16109" xr:uid="{A75A2DAC-3766-4E09-BB84-DFB2DB8B9DE1}"/>
    <cellStyle name="Calcul 9 2 5" xfId="3280" xr:uid="{00000000-0005-0000-0000-0000F50C0000}"/>
    <cellStyle name="Calcul 9 2 5 2" xfId="16110" xr:uid="{45FB090C-CB16-411E-AA57-3935E729F66D}"/>
    <cellStyle name="Calcul 9 2 6" xfId="16106" xr:uid="{27AF7C8D-13EA-40E5-8131-E0B81BE2EA7A}"/>
    <cellStyle name="Calcul 9 3" xfId="3281" xr:uid="{00000000-0005-0000-0000-0000F60C0000}"/>
    <cellStyle name="Calcul 9 3 2" xfId="16111" xr:uid="{52776CA3-D966-49B0-8286-287832A676B9}"/>
    <cellStyle name="Calcul 9 4" xfId="3282" xr:uid="{00000000-0005-0000-0000-0000F70C0000}"/>
    <cellStyle name="Calcul 9 4 2" xfId="16112" xr:uid="{4EB83F5D-E9E7-40B9-AE07-F27E6DAC8AC7}"/>
    <cellStyle name="Calcul 9 5" xfId="3283" xr:uid="{00000000-0005-0000-0000-0000F80C0000}"/>
    <cellStyle name="Calcul 9 5 2" xfId="16113" xr:uid="{38F36081-3EF2-4C47-A9BE-B3EF81F88C61}"/>
    <cellStyle name="Calcul 9 6" xfId="3284" xr:uid="{00000000-0005-0000-0000-0000F90C0000}"/>
    <cellStyle name="Calcul 9 6 2" xfId="16114" xr:uid="{257E6F51-C48F-4695-B79D-6D5677C73493}"/>
    <cellStyle name="Calcul 9 7" xfId="16105" xr:uid="{F19357C1-862B-4267-A69C-FBEFCA4CD30B}"/>
    <cellStyle name="Calculation 10" xfId="3285" xr:uid="{00000000-0005-0000-0000-0000FA0C0000}"/>
    <cellStyle name="Calculation 10 2" xfId="3286" xr:uid="{00000000-0005-0000-0000-0000FB0C0000}"/>
    <cellStyle name="Calculation 10 2 2" xfId="3287" xr:uid="{00000000-0005-0000-0000-0000FC0C0000}"/>
    <cellStyle name="Calculation 10 2 2 2" xfId="16117" xr:uid="{3DB6C384-8B86-4672-A1AE-10470E5A9D83}"/>
    <cellStyle name="Calculation 10 2 3" xfId="3288" xr:uid="{00000000-0005-0000-0000-0000FD0C0000}"/>
    <cellStyle name="Calculation 10 2 3 2" xfId="16118" xr:uid="{ECB4E1F3-A383-4BC6-888C-DAF4FF85C181}"/>
    <cellStyle name="Calculation 10 2 4" xfId="3289" xr:uid="{00000000-0005-0000-0000-0000FE0C0000}"/>
    <cellStyle name="Calculation 10 2 4 2" xfId="16119" xr:uid="{C22DDCBB-E528-4A9B-B607-EB1E405630C0}"/>
    <cellStyle name="Calculation 10 2 5" xfId="3290" xr:uid="{00000000-0005-0000-0000-0000FF0C0000}"/>
    <cellStyle name="Calculation 10 2 5 2" xfId="16120" xr:uid="{57DDC1C5-BD80-41C0-ABD2-17E03D4C2C96}"/>
    <cellStyle name="Calculation 10 2 6" xfId="16116" xr:uid="{19ADEA35-0566-40BA-B44F-F8366A7025B6}"/>
    <cellStyle name="Calculation 10 3" xfId="3291" xr:uid="{00000000-0005-0000-0000-0000000D0000}"/>
    <cellStyle name="Calculation 10 3 2" xfId="16121" xr:uid="{4F491F7D-F949-47ED-9E18-2082816F92FC}"/>
    <cellStyle name="Calculation 10 4" xfId="3292" xr:uid="{00000000-0005-0000-0000-0000010D0000}"/>
    <cellStyle name="Calculation 10 4 2" xfId="16122" xr:uid="{95BCC2A4-6C30-414C-82C2-8389EC83E24A}"/>
    <cellStyle name="Calculation 10 5" xfId="3293" xr:uid="{00000000-0005-0000-0000-0000020D0000}"/>
    <cellStyle name="Calculation 10 5 2" xfId="16123" xr:uid="{5940E949-6ED7-40AB-95A3-B92B837D728B}"/>
    <cellStyle name="Calculation 10 6" xfId="3294" xr:uid="{00000000-0005-0000-0000-0000030D0000}"/>
    <cellStyle name="Calculation 10 6 2" xfId="16124" xr:uid="{2AF94E8E-C540-4576-88A7-82B5AA2F165E}"/>
    <cellStyle name="Calculation 10 7" xfId="16115" xr:uid="{863E3FCA-3973-4583-BF86-C7E10666AA0C}"/>
    <cellStyle name="Calculation 11" xfId="3295" xr:uid="{00000000-0005-0000-0000-0000040D0000}"/>
    <cellStyle name="Calculation 11 2" xfId="3296" xr:uid="{00000000-0005-0000-0000-0000050D0000}"/>
    <cellStyle name="Calculation 11 2 2" xfId="3297" xr:uid="{00000000-0005-0000-0000-0000060D0000}"/>
    <cellStyle name="Calculation 11 2 2 2" xfId="16127" xr:uid="{232B4B30-8E66-4CF9-A2AC-11AEFDEDB61D}"/>
    <cellStyle name="Calculation 11 2 3" xfId="3298" xr:uid="{00000000-0005-0000-0000-0000070D0000}"/>
    <cellStyle name="Calculation 11 2 3 2" xfId="16128" xr:uid="{AAC0BFF7-0683-462E-B853-02C3E2B5C85E}"/>
    <cellStyle name="Calculation 11 2 4" xfId="3299" xr:uid="{00000000-0005-0000-0000-0000080D0000}"/>
    <cellStyle name="Calculation 11 2 4 2" xfId="16129" xr:uid="{6334644A-B882-4A5D-A2EB-6EE937CB3888}"/>
    <cellStyle name="Calculation 11 2 5" xfId="3300" xr:uid="{00000000-0005-0000-0000-0000090D0000}"/>
    <cellStyle name="Calculation 11 2 5 2" xfId="16130" xr:uid="{9B07C0FC-055F-4D34-8868-0E433F4A228D}"/>
    <cellStyle name="Calculation 11 2 6" xfId="16126" xr:uid="{989C139D-0C10-4230-AE98-293D27261A52}"/>
    <cellStyle name="Calculation 11 3" xfId="3301" xr:uid="{00000000-0005-0000-0000-00000A0D0000}"/>
    <cellStyle name="Calculation 11 3 2" xfId="16131" xr:uid="{6A0E89BB-24C4-4BB6-A639-64C75860D655}"/>
    <cellStyle name="Calculation 11 4" xfId="3302" xr:uid="{00000000-0005-0000-0000-00000B0D0000}"/>
    <cellStyle name="Calculation 11 4 2" xfId="16132" xr:uid="{18296EA7-7377-4A2E-B0E0-EC7936FBC090}"/>
    <cellStyle name="Calculation 11 5" xfId="3303" xr:uid="{00000000-0005-0000-0000-00000C0D0000}"/>
    <cellStyle name="Calculation 11 5 2" xfId="16133" xr:uid="{242CFCF1-C6A4-41AF-9AAD-04916FA30C9E}"/>
    <cellStyle name="Calculation 11 6" xfId="3304" xr:uid="{00000000-0005-0000-0000-00000D0D0000}"/>
    <cellStyle name="Calculation 11 6 2" xfId="16134" xr:uid="{9B4A65DB-B1BE-4FE9-91C0-465C79F82253}"/>
    <cellStyle name="Calculation 11 7" xfId="16125" xr:uid="{C798B94A-9FAA-4F76-B2D5-DA577EC0359E}"/>
    <cellStyle name="Calculation 12" xfId="3305" xr:uid="{00000000-0005-0000-0000-00000E0D0000}"/>
    <cellStyle name="Calculation 12 2" xfId="3306" xr:uid="{00000000-0005-0000-0000-00000F0D0000}"/>
    <cellStyle name="Calculation 12 2 2" xfId="3307" xr:uid="{00000000-0005-0000-0000-0000100D0000}"/>
    <cellStyle name="Calculation 12 2 2 2" xfId="16137" xr:uid="{1B456212-2739-42EB-84A6-752C8990146C}"/>
    <cellStyle name="Calculation 12 2 3" xfId="3308" xr:uid="{00000000-0005-0000-0000-0000110D0000}"/>
    <cellStyle name="Calculation 12 2 3 2" xfId="16138" xr:uid="{A2A7CC07-209D-4756-95F2-1EA4379B15C2}"/>
    <cellStyle name="Calculation 12 2 4" xfId="3309" xr:uid="{00000000-0005-0000-0000-0000120D0000}"/>
    <cellStyle name="Calculation 12 2 4 2" xfId="16139" xr:uid="{DCC2203F-3EA7-4037-B965-842A81A8A6CA}"/>
    <cellStyle name="Calculation 12 2 5" xfId="3310" xr:uid="{00000000-0005-0000-0000-0000130D0000}"/>
    <cellStyle name="Calculation 12 2 5 2" xfId="16140" xr:uid="{01DBC13F-88EB-4DCA-A338-8B081A225BAE}"/>
    <cellStyle name="Calculation 12 2 6" xfId="16136" xr:uid="{8FF1EEEF-3104-4F30-B4A3-A9867D86408D}"/>
    <cellStyle name="Calculation 12 3" xfId="3311" xr:uid="{00000000-0005-0000-0000-0000140D0000}"/>
    <cellStyle name="Calculation 12 3 2" xfId="16141" xr:uid="{69F6FA91-9532-4A36-B538-EC69B0676A0D}"/>
    <cellStyle name="Calculation 12 4" xfId="3312" xr:uid="{00000000-0005-0000-0000-0000150D0000}"/>
    <cellStyle name="Calculation 12 4 2" xfId="16142" xr:uid="{DF639D0F-16F4-4C50-B705-B420D07B1E50}"/>
    <cellStyle name="Calculation 12 5" xfId="3313" xr:uid="{00000000-0005-0000-0000-0000160D0000}"/>
    <cellStyle name="Calculation 12 5 2" xfId="16143" xr:uid="{EF04B679-7846-40C3-BE9A-28970E6B3FC6}"/>
    <cellStyle name="Calculation 12 6" xfId="3314" xr:uid="{00000000-0005-0000-0000-0000170D0000}"/>
    <cellStyle name="Calculation 12 6 2" xfId="16144" xr:uid="{77D2A8C0-2EEB-4D6C-8718-3B51A32CEE7E}"/>
    <cellStyle name="Calculation 12 7" xfId="16135" xr:uid="{B9614B1F-B216-4ABF-9116-903301D04610}"/>
    <cellStyle name="Calculation 13" xfId="3315" xr:uid="{00000000-0005-0000-0000-0000180D0000}"/>
    <cellStyle name="Calculation 13 2" xfId="3316" xr:uid="{00000000-0005-0000-0000-0000190D0000}"/>
    <cellStyle name="Calculation 13 2 2" xfId="3317" xr:uid="{00000000-0005-0000-0000-00001A0D0000}"/>
    <cellStyle name="Calculation 13 2 2 2" xfId="16147" xr:uid="{CF5A8106-FABA-4FDB-8206-78FCA4761D3A}"/>
    <cellStyle name="Calculation 13 2 3" xfId="3318" xr:uid="{00000000-0005-0000-0000-00001B0D0000}"/>
    <cellStyle name="Calculation 13 2 3 2" xfId="16148" xr:uid="{38794AC4-F342-4C04-AA56-AAB94F4A3E0E}"/>
    <cellStyle name="Calculation 13 2 4" xfId="3319" xr:uid="{00000000-0005-0000-0000-00001C0D0000}"/>
    <cellStyle name="Calculation 13 2 4 2" xfId="16149" xr:uid="{07BC8B52-7C8B-4894-ACB5-8208C6EE6D1A}"/>
    <cellStyle name="Calculation 13 2 5" xfId="3320" xr:uid="{00000000-0005-0000-0000-00001D0D0000}"/>
    <cellStyle name="Calculation 13 2 5 2" xfId="16150" xr:uid="{DE4FB4F9-1D6E-4D8D-A178-147C9A89F242}"/>
    <cellStyle name="Calculation 13 2 6" xfId="16146" xr:uid="{1447735F-4D0C-4A85-B0B6-BC274E1F72C9}"/>
    <cellStyle name="Calculation 13 3" xfId="3321" xr:uid="{00000000-0005-0000-0000-00001E0D0000}"/>
    <cellStyle name="Calculation 13 3 2" xfId="16151" xr:uid="{BAE59F50-BF68-436D-9A1E-CFB29E52AFD8}"/>
    <cellStyle name="Calculation 13 4" xfId="3322" xr:uid="{00000000-0005-0000-0000-00001F0D0000}"/>
    <cellStyle name="Calculation 13 4 2" xfId="16152" xr:uid="{8EDDBAD5-1138-4F74-8097-68148E6F5C22}"/>
    <cellStyle name="Calculation 13 5" xfId="3323" xr:uid="{00000000-0005-0000-0000-0000200D0000}"/>
    <cellStyle name="Calculation 13 5 2" xfId="16153" xr:uid="{66748224-43D3-44D1-BD70-59EDF34357E0}"/>
    <cellStyle name="Calculation 13 6" xfId="3324" xr:uid="{00000000-0005-0000-0000-0000210D0000}"/>
    <cellStyle name="Calculation 13 6 2" xfId="16154" xr:uid="{D562A726-4B93-49EC-BEA2-70A9A27A1631}"/>
    <cellStyle name="Calculation 13 7" xfId="16145" xr:uid="{086EEDD6-CA68-49FB-AB5E-ECE8BC5557F9}"/>
    <cellStyle name="Calculation 14" xfId="3325" xr:uid="{00000000-0005-0000-0000-0000220D0000}"/>
    <cellStyle name="Calculation 14 2" xfId="3326" xr:uid="{00000000-0005-0000-0000-0000230D0000}"/>
    <cellStyle name="Calculation 14 2 2" xfId="3327" xr:uid="{00000000-0005-0000-0000-0000240D0000}"/>
    <cellStyle name="Calculation 14 2 2 2" xfId="16157" xr:uid="{6D4DABB9-5400-4345-A2E9-BEC1B9ED99A6}"/>
    <cellStyle name="Calculation 14 2 3" xfId="3328" xr:uid="{00000000-0005-0000-0000-0000250D0000}"/>
    <cellStyle name="Calculation 14 2 3 2" xfId="16158" xr:uid="{3E2FB4C2-4D61-419D-9AE8-6A88B25522B9}"/>
    <cellStyle name="Calculation 14 2 4" xfId="3329" xr:uid="{00000000-0005-0000-0000-0000260D0000}"/>
    <cellStyle name="Calculation 14 2 4 2" xfId="16159" xr:uid="{6E4FE30A-D94F-4828-A0EF-1E66FEC1D203}"/>
    <cellStyle name="Calculation 14 2 5" xfId="3330" xr:uid="{00000000-0005-0000-0000-0000270D0000}"/>
    <cellStyle name="Calculation 14 2 5 2" xfId="16160" xr:uid="{81A8AF7F-BA45-4861-AC46-004401D044A3}"/>
    <cellStyle name="Calculation 14 2 6" xfId="16156" xr:uid="{09301123-9E98-4C6F-8425-EF9701EDDA3F}"/>
    <cellStyle name="Calculation 14 3" xfId="3331" xr:uid="{00000000-0005-0000-0000-0000280D0000}"/>
    <cellStyle name="Calculation 14 3 2" xfId="16161" xr:uid="{A429FEBF-3A29-42F9-97AB-2895D8747E3F}"/>
    <cellStyle name="Calculation 14 4" xfId="3332" xr:uid="{00000000-0005-0000-0000-0000290D0000}"/>
    <cellStyle name="Calculation 14 4 2" xfId="16162" xr:uid="{B9B97B5D-F765-49C8-BCAF-1154BB9569C4}"/>
    <cellStyle name="Calculation 14 5" xfId="3333" xr:uid="{00000000-0005-0000-0000-00002A0D0000}"/>
    <cellStyle name="Calculation 14 5 2" xfId="16163" xr:uid="{5AA541D1-A53B-485B-9BE7-F281EE11596C}"/>
    <cellStyle name="Calculation 14 6" xfId="3334" xr:uid="{00000000-0005-0000-0000-00002B0D0000}"/>
    <cellStyle name="Calculation 14 6 2" xfId="16164" xr:uid="{0724CAFA-E355-4AD5-AB9C-B81B49751AF5}"/>
    <cellStyle name="Calculation 14 7" xfId="16155" xr:uid="{0E11805C-D905-45EF-B331-DDF75D591E48}"/>
    <cellStyle name="Calculation 15" xfId="3335" xr:uid="{00000000-0005-0000-0000-00002C0D0000}"/>
    <cellStyle name="Calculation 15 2" xfId="3336" xr:uid="{00000000-0005-0000-0000-00002D0D0000}"/>
    <cellStyle name="Calculation 15 2 2" xfId="3337" xr:uid="{00000000-0005-0000-0000-00002E0D0000}"/>
    <cellStyle name="Calculation 15 2 2 2" xfId="16167" xr:uid="{3E09763F-F02F-4557-BEBC-E9571FA46F92}"/>
    <cellStyle name="Calculation 15 2 3" xfId="3338" xr:uid="{00000000-0005-0000-0000-00002F0D0000}"/>
    <cellStyle name="Calculation 15 2 3 2" xfId="16168" xr:uid="{CC3627DD-4686-46ED-B9AD-403E5181EF21}"/>
    <cellStyle name="Calculation 15 2 4" xfId="3339" xr:uid="{00000000-0005-0000-0000-0000300D0000}"/>
    <cellStyle name="Calculation 15 2 4 2" xfId="16169" xr:uid="{EAB45743-DD72-4DF7-8C7E-6339B4B5DA7B}"/>
    <cellStyle name="Calculation 15 2 5" xfId="3340" xr:uid="{00000000-0005-0000-0000-0000310D0000}"/>
    <cellStyle name="Calculation 15 2 5 2" xfId="16170" xr:uid="{7B91636D-2EE7-48F3-AE69-C81AA0CC0F0E}"/>
    <cellStyle name="Calculation 15 2 6" xfId="16166" xr:uid="{648A35F7-FD22-4307-AE98-3E1E9BCFE110}"/>
    <cellStyle name="Calculation 15 3" xfId="3341" xr:uid="{00000000-0005-0000-0000-0000320D0000}"/>
    <cellStyle name="Calculation 15 3 2" xfId="16171" xr:uid="{235A82A1-250F-4355-A862-9ECD6D8FF327}"/>
    <cellStyle name="Calculation 15 4" xfId="3342" xr:uid="{00000000-0005-0000-0000-0000330D0000}"/>
    <cellStyle name="Calculation 15 4 2" xfId="16172" xr:uid="{629A8B64-4010-4484-9B44-F64BCDD1DAB7}"/>
    <cellStyle name="Calculation 15 5" xfId="3343" xr:uid="{00000000-0005-0000-0000-0000340D0000}"/>
    <cellStyle name="Calculation 15 5 2" xfId="16173" xr:uid="{9F722F50-7804-4689-BD7B-A1BCA0FAEB48}"/>
    <cellStyle name="Calculation 15 6" xfId="3344" xr:uid="{00000000-0005-0000-0000-0000350D0000}"/>
    <cellStyle name="Calculation 15 6 2" xfId="16174" xr:uid="{541D6255-3CDD-4B07-9D1F-CE2FD4FA95C5}"/>
    <cellStyle name="Calculation 15 7" xfId="16165" xr:uid="{886EC308-92EF-4C2F-AA8D-9E11C30770E9}"/>
    <cellStyle name="Calculation 16" xfId="3345" xr:uid="{00000000-0005-0000-0000-0000360D0000}"/>
    <cellStyle name="Calculation 16 2" xfId="3346" xr:uid="{00000000-0005-0000-0000-0000370D0000}"/>
    <cellStyle name="Calculation 16 2 2" xfId="16176" xr:uid="{B8D5CB81-1C5F-468C-9748-71A35CC1989D}"/>
    <cellStyle name="Calculation 16 3" xfId="3347" xr:uid="{00000000-0005-0000-0000-0000380D0000}"/>
    <cellStyle name="Calculation 16 3 2" xfId="16177" xr:uid="{0891F268-689A-418D-A05D-DA36A1BDAD79}"/>
    <cellStyle name="Calculation 16 4" xfId="3348" xr:uid="{00000000-0005-0000-0000-0000390D0000}"/>
    <cellStyle name="Calculation 16 4 2" xfId="16178" xr:uid="{EA97728D-C26F-457A-B323-7556B30213C7}"/>
    <cellStyle name="Calculation 16 5" xfId="3349" xr:uid="{00000000-0005-0000-0000-00003A0D0000}"/>
    <cellStyle name="Calculation 16 5 2" xfId="16179" xr:uid="{AE9A98B5-B8DA-4AF8-86A7-6EBB477A7B92}"/>
    <cellStyle name="Calculation 16 6" xfId="16175" xr:uid="{D9C8CEE4-0378-4E4B-B7E4-30B524D26A4C}"/>
    <cellStyle name="Calculation 17" xfId="3350" xr:uid="{00000000-0005-0000-0000-00003B0D0000}"/>
    <cellStyle name="Calculation 17 2" xfId="16180" xr:uid="{D6F8B752-F6E1-4297-AC0F-AE64D474C23A}"/>
    <cellStyle name="Calculation 18" xfId="3351" xr:uid="{00000000-0005-0000-0000-00003C0D0000}"/>
    <cellStyle name="Calculation 18 2" xfId="16181" xr:uid="{967738BE-2288-4391-9DF9-364F80DBDA24}"/>
    <cellStyle name="Calculation 19" xfId="3352" xr:uid="{00000000-0005-0000-0000-00003D0D0000}"/>
    <cellStyle name="Calculation 19 2" xfId="16182" xr:uid="{E6E9C857-B570-43D7-9DA0-027B4DBB01B3}"/>
    <cellStyle name="Calculation 2" xfId="3353" xr:uid="{00000000-0005-0000-0000-00003E0D0000}"/>
    <cellStyle name="Calculation 2 2" xfId="3354" xr:uid="{00000000-0005-0000-0000-00003F0D0000}"/>
    <cellStyle name="Calculation 2 2 2" xfId="3355" xr:uid="{00000000-0005-0000-0000-0000400D0000}"/>
    <cellStyle name="Calculation 2 2 2 2" xfId="16185" xr:uid="{54BF06F8-D229-4B09-8C4B-E3172789312F}"/>
    <cellStyle name="Calculation 2 2 3" xfId="3356" xr:uid="{00000000-0005-0000-0000-0000410D0000}"/>
    <cellStyle name="Calculation 2 2 3 2" xfId="16186" xr:uid="{F63CB26A-6803-415A-A1D9-1E482FBBFB41}"/>
    <cellStyle name="Calculation 2 2 4" xfId="3357" xr:uid="{00000000-0005-0000-0000-0000420D0000}"/>
    <cellStyle name="Calculation 2 2 4 2" xfId="16187" xr:uid="{33CF2E4A-6D82-40CF-A9B8-D3CFE1663B52}"/>
    <cellStyle name="Calculation 2 2 5" xfId="3358" xr:uid="{00000000-0005-0000-0000-0000430D0000}"/>
    <cellStyle name="Calculation 2 2 5 2" xfId="16188" xr:uid="{F1C8C248-70D2-4536-A5ED-D849D7F0273E}"/>
    <cellStyle name="Calculation 2 2 6" xfId="16184" xr:uid="{0E3CA111-1A90-4A16-83B1-5ECF03078F37}"/>
    <cellStyle name="Calculation 2 3" xfId="3359" xr:uid="{00000000-0005-0000-0000-0000440D0000}"/>
    <cellStyle name="Calculation 2 3 2" xfId="16189" xr:uid="{03F7BBE8-6F16-43AA-AF8F-6AA559135071}"/>
    <cellStyle name="Calculation 2 4" xfId="3360" xr:uid="{00000000-0005-0000-0000-0000450D0000}"/>
    <cellStyle name="Calculation 2 4 2" xfId="16190" xr:uid="{E54339AB-3FF0-4F25-A7AB-8AD4D8ABA28E}"/>
    <cellStyle name="Calculation 2 5" xfId="3361" xr:uid="{00000000-0005-0000-0000-0000460D0000}"/>
    <cellStyle name="Calculation 2 5 2" xfId="16191" xr:uid="{18E80BAA-FB8C-410F-8878-69AF10ED5B3C}"/>
    <cellStyle name="Calculation 2 6" xfId="3362" xr:uid="{00000000-0005-0000-0000-0000470D0000}"/>
    <cellStyle name="Calculation 2 6 2" xfId="16192" xr:uid="{47571514-D23F-4393-BE9D-EC7C3738515D}"/>
    <cellStyle name="Calculation 2 7" xfId="16183" xr:uid="{99CDE832-0C0C-46AC-AD43-3CCD2E188812}"/>
    <cellStyle name="Calculation 20" xfId="3363" xr:uid="{00000000-0005-0000-0000-0000480D0000}"/>
    <cellStyle name="Calculation 20 2" xfId="16193" xr:uid="{C5BB177A-1BA6-43A0-9AED-AFFF31A5DF5C}"/>
    <cellStyle name="Calculation 3" xfId="3364" xr:uid="{00000000-0005-0000-0000-0000490D0000}"/>
    <cellStyle name="Calculation 3 2" xfId="3365" xr:uid="{00000000-0005-0000-0000-00004A0D0000}"/>
    <cellStyle name="Calculation 3 2 2" xfId="3366" xr:uid="{00000000-0005-0000-0000-00004B0D0000}"/>
    <cellStyle name="Calculation 3 2 2 2" xfId="16196" xr:uid="{A139317A-2A44-4B4A-807A-F8A53620F20B}"/>
    <cellStyle name="Calculation 3 2 3" xfId="3367" xr:uid="{00000000-0005-0000-0000-00004C0D0000}"/>
    <cellStyle name="Calculation 3 2 3 2" xfId="16197" xr:uid="{DB8BE1C0-38DC-4E18-A0E3-592F8AA1F3D7}"/>
    <cellStyle name="Calculation 3 2 4" xfId="3368" xr:uid="{00000000-0005-0000-0000-00004D0D0000}"/>
    <cellStyle name="Calculation 3 2 4 2" xfId="16198" xr:uid="{9DEC8BCB-B00C-4345-8963-5A6D2E3F6E63}"/>
    <cellStyle name="Calculation 3 2 5" xfId="3369" xr:uid="{00000000-0005-0000-0000-00004E0D0000}"/>
    <cellStyle name="Calculation 3 2 5 2" xfId="16199" xr:uid="{0F07C39C-1669-45C7-9F68-51CE04AB48F9}"/>
    <cellStyle name="Calculation 3 2 6" xfId="16195" xr:uid="{1270D6BC-87FC-46C5-9E3D-B4E09CC49F73}"/>
    <cellStyle name="Calculation 3 3" xfId="3370" xr:uid="{00000000-0005-0000-0000-00004F0D0000}"/>
    <cellStyle name="Calculation 3 3 2" xfId="16200" xr:uid="{57CB1953-872A-47E3-841F-A52B32C68000}"/>
    <cellStyle name="Calculation 3 4" xfId="3371" xr:uid="{00000000-0005-0000-0000-0000500D0000}"/>
    <cellStyle name="Calculation 3 4 2" xfId="16201" xr:uid="{D3C9E1D7-47BD-45FB-B263-3ED2415A993A}"/>
    <cellStyle name="Calculation 3 5" xfId="3372" xr:uid="{00000000-0005-0000-0000-0000510D0000}"/>
    <cellStyle name="Calculation 3 5 2" xfId="16202" xr:uid="{C6BAD2CE-0354-432E-BEBB-8E3BE14F9780}"/>
    <cellStyle name="Calculation 3 6" xfId="3373" xr:uid="{00000000-0005-0000-0000-0000520D0000}"/>
    <cellStyle name="Calculation 3 6 2" xfId="16203" xr:uid="{09037DCA-97A5-47D0-8A62-B0AE4C1B6611}"/>
    <cellStyle name="Calculation 3 7" xfId="16194" xr:uid="{08139E5F-4416-43BE-BA73-C39D43656476}"/>
    <cellStyle name="Calculation 4" xfId="3374" xr:uid="{00000000-0005-0000-0000-0000530D0000}"/>
    <cellStyle name="Calculation 4 2" xfId="3375" xr:uid="{00000000-0005-0000-0000-0000540D0000}"/>
    <cellStyle name="Calculation 4 2 2" xfId="3376" xr:uid="{00000000-0005-0000-0000-0000550D0000}"/>
    <cellStyle name="Calculation 4 2 2 2" xfId="16206" xr:uid="{3D726B29-ED51-4C65-8172-D727C31FF4D9}"/>
    <cellStyle name="Calculation 4 2 3" xfId="3377" xr:uid="{00000000-0005-0000-0000-0000560D0000}"/>
    <cellStyle name="Calculation 4 2 3 2" xfId="16207" xr:uid="{B2AFB482-8110-4315-83A0-3F3A253E732D}"/>
    <cellStyle name="Calculation 4 2 4" xfId="3378" xr:uid="{00000000-0005-0000-0000-0000570D0000}"/>
    <cellStyle name="Calculation 4 2 4 2" xfId="16208" xr:uid="{453999EA-E51A-4A70-BF42-CF1C5F505F04}"/>
    <cellStyle name="Calculation 4 2 5" xfId="3379" xr:uid="{00000000-0005-0000-0000-0000580D0000}"/>
    <cellStyle name="Calculation 4 2 5 2" xfId="16209" xr:uid="{C1D5F975-DE46-4CAC-BD02-BAB837FEEFB4}"/>
    <cellStyle name="Calculation 4 2 6" xfId="16205" xr:uid="{A8AAD01D-A4AB-4895-8DE8-8CA807FAD178}"/>
    <cellStyle name="Calculation 4 3" xfId="3380" xr:uid="{00000000-0005-0000-0000-0000590D0000}"/>
    <cellStyle name="Calculation 4 3 2" xfId="16210" xr:uid="{588D944D-034A-4E49-8B5D-08DC7B01DF12}"/>
    <cellStyle name="Calculation 4 4" xfId="3381" xr:uid="{00000000-0005-0000-0000-00005A0D0000}"/>
    <cellStyle name="Calculation 4 4 2" xfId="16211" xr:uid="{1E011C68-F604-4830-8805-DAFFFB3269FA}"/>
    <cellStyle name="Calculation 4 5" xfId="3382" xr:uid="{00000000-0005-0000-0000-00005B0D0000}"/>
    <cellStyle name="Calculation 4 5 2" xfId="16212" xr:uid="{801E6A8E-20A4-4982-8C87-C73EC6D3E06A}"/>
    <cellStyle name="Calculation 4 6" xfId="3383" xr:uid="{00000000-0005-0000-0000-00005C0D0000}"/>
    <cellStyle name="Calculation 4 6 2" xfId="16213" xr:uid="{C95C9BCB-EDC9-45AE-ACE4-E4C6A23E8D9F}"/>
    <cellStyle name="Calculation 4 7" xfId="16204" xr:uid="{77E7A90E-E594-4452-B1E5-5C790027BC4F}"/>
    <cellStyle name="Calculation 5" xfId="3384" xr:uid="{00000000-0005-0000-0000-00005D0D0000}"/>
    <cellStyle name="Calculation 5 2" xfId="3385" xr:uid="{00000000-0005-0000-0000-00005E0D0000}"/>
    <cellStyle name="Calculation 5 2 2" xfId="3386" xr:uid="{00000000-0005-0000-0000-00005F0D0000}"/>
    <cellStyle name="Calculation 5 2 2 2" xfId="16216" xr:uid="{779A53ED-FA93-462F-A467-7C6EA2DB7AF6}"/>
    <cellStyle name="Calculation 5 2 3" xfId="3387" xr:uid="{00000000-0005-0000-0000-0000600D0000}"/>
    <cellStyle name="Calculation 5 2 3 2" xfId="16217" xr:uid="{6F2E3610-888F-4B8C-AAE6-0304E5AB751F}"/>
    <cellStyle name="Calculation 5 2 4" xfId="3388" xr:uid="{00000000-0005-0000-0000-0000610D0000}"/>
    <cellStyle name="Calculation 5 2 4 2" xfId="16218" xr:uid="{395BE225-9BC9-499A-9756-82E8C993DFEA}"/>
    <cellStyle name="Calculation 5 2 5" xfId="3389" xr:uid="{00000000-0005-0000-0000-0000620D0000}"/>
    <cellStyle name="Calculation 5 2 5 2" xfId="16219" xr:uid="{6E48C59C-BA7A-4458-9C63-07AA8B5DBDDE}"/>
    <cellStyle name="Calculation 5 2 6" xfId="16215" xr:uid="{1906E051-76C9-4EF2-927F-D102EC4F298E}"/>
    <cellStyle name="Calculation 5 3" xfId="3390" xr:uid="{00000000-0005-0000-0000-0000630D0000}"/>
    <cellStyle name="Calculation 5 3 2" xfId="16220" xr:uid="{B282AFCE-8290-4CDB-8A65-9768C4739686}"/>
    <cellStyle name="Calculation 5 4" xfId="3391" xr:uid="{00000000-0005-0000-0000-0000640D0000}"/>
    <cellStyle name="Calculation 5 4 2" xfId="16221" xr:uid="{C1A9503B-E88C-466B-8D3C-4DA59BCC0D3E}"/>
    <cellStyle name="Calculation 5 5" xfId="3392" xr:uid="{00000000-0005-0000-0000-0000650D0000}"/>
    <cellStyle name="Calculation 5 5 2" xfId="16222" xr:uid="{AB4BC045-AE1B-4248-A51F-7E576041844C}"/>
    <cellStyle name="Calculation 5 6" xfId="3393" xr:uid="{00000000-0005-0000-0000-0000660D0000}"/>
    <cellStyle name="Calculation 5 6 2" xfId="16223" xr:uid="{190C7D4A-83F0-426A-AA30-3F760580CB6C}"/>
    <cellStyle name="Calculation 5 7" xfId="16214" xr:uid="{26CF0DEF-39EE-4CFE-AB25-9464B74BFC2B}"/>
    <cellStyle name="Calculation 6" xfId="3394" xr:uid="{00000000-0005-0000-0000-0000670D0000}"/>
    <cellStyle name="Calculation 6 2" xfId="3395" xr:uid="{00000000-0005-0000-0000-0000680D0000}"/>
    <cellStyle name="Calculation 6 2 2" xfId="3396" xr:uid="{00000000-0005-0000-0000-0000690D0000}"/>
    <cellStyle name="Calculation 6 2 2 2" xfId="16226" xr:uid="{1FDCA1D2-6134-430F-BED6-1AE8FD1C0D51}"/>
    <cellStyle name="Calculation 6 2 3" xfId="3397" xr:uid="{00000000-0005-0000-0000-00006A0D0000}"/>
    <cellStyle name="Calculation 6 2 3 2" xfId="16227" xr:uid="{99685017-DABD-4704-A928-BF385884EC38}"/>
    <cellStyle name="Calculation 6 2 4" xfId="3398" xr:uid="{00000000-0005-0000-0000-00006B0D0000}"/>
    <cellStyle name="Calculation 6 2 4 2" xfId="16228" xr:uid="{0DD099FC-F9F3-4219-A4EB-D7DB0D0989D0}"/>
    <cellStyle name="Calculation 6 2 5" xfId="3399" xr:uid="{00000000-0005-0000-0000-00006C0D0000}"/>
    <cellStyle name="Calculation 6 2 5 2" xfId="16229" xr:uid="{F7020838-E195-4B10-A94F-41BE4586DB92}"/>
    <cellStyle name="Calculation 6 2 6" xfId="16225" xr:uid="{04D8E80E-13DF-4B3C-8001-E4E505FFC897}"/>
    <cellStyle name="Calculation 6 3" xfId="3400" xr:uid="{00000000-0005-0000-0000-00006D0D0000}"/>
    <cellStyle name="Calculation 6 3 2" xfId="16230" xr:uid="{62E2AFAC-D64D-4019-B9FF-D4587E2FD58F}"/>
    <cellStyle name="Calculation 6 4" xfId="3401" xr:uid="{00000000-0005-0000-0000-00006E0D0000}"/>
    <cellStyle name="Calculation 6 4 2" xfId="16231" xr:uid="{D7811D62-8603-4A0C-8546-C6834A24A0F5}"/>
    <cellStyle name="Calculation 6 5" xfId="3402" xr:uid="{00000000-0005-0000-0000-00006F0D0000}"/>
    <cellStyle name="Calculation 6 5 2" xfId="16232" xr:uid="{9A5276AF-2F66-4EE2-8D3B-1787F49E650D}"/>
    <cellStyle name="Calculation 6 6" xfId="3403" xr:uid="{00000000-0005-0000-0000-0000700D0000}"/>
    <cellStyle name="Calculation 6 6 2" xfId="16233" xr:uid="{D4F8A2F5-B625-4027-B7A9-BEA48F00929D}"/>
    <cellStyle name="Calculation 6 7" xfId="16224" xr:uid="{54082699-01C4-45E6-B568-14C5A390F5C8}"/>
    <cellStyle name="Calculation 7" xfId="3404" xr:uid="{00000000-0005-0000-0000-0000710D0000}"/>
    <cellStyle name="Calculation 7 2" xfId="3405" xr:uid="{00000000-0005-0000-0000-0000720D0000}"/>
    <cellStyle name="Calculation 7 2 2" xfId="3406" xr:uid="{00000000-0005-0000-0000-0000730D0000}"/>
    <cellStyle name="Calculation 7 2 2 2" xfId="16236" xr:uid="{A8918FE7-8C6E-4FBB-B9BA-40D5C066F8A5}"/>
    <cellStyle name="Calculation 7 2 3" xfId="3407" xr:uid="{00000000-0005-0000-0000-0000740D0000}"/>
    <cellStyle name="Calculation 7 2 3 2" xfId="16237" xr:uid="{8180D19F-8E9B-4BC6-B36D-FB5408D0AB41}"/>
    <cellStyle name="Calculation 7 2 4" xfId="3408" xr:uid="{00000000-0005-0000-0000-0000750D0000}"/>
    <cellStyle name="Calculation 7 2 4 2" xfId="16238" xr:uid="{EC79A7BB-A376-4791-A53F-4680388B022C}"/>
    <cellStyle name="Calculation 7 2 5" xfId="3409" xr:uid="{00000000-0005-0000-0000-0000760D0000}"/>
    <cellStyle name="Calculation 7 2 5 2" xfId="16239" xr:uid="{157F8EB5-9380-4E4C-9BCC-0807ADC70BCB}"/>
    <cellStyle name="Calculation 7 2 6" xfId="16235" xr:uid="{BFCB4DF2-2DB3-4B64-A4E2-AC458A0CC0EE}"/>
    <cellStyle name="Calculation 7 3" xfId="3410" xr:uid="{00000000-0005-0000-0000-0000770D0000}"/>
    <cellStyle name="Calculation 7 3 2" xfId="16240" xr:uid="{AB6D18DC-173D-410D-9E79-B69FBEC9AEC5}"/>
    <cellStyle name="Calculation 7 4" xfId="3411" xr:uid="{00000000-0005-0000-0000-0000780D0000}"/>
    <cellStyle name="Calculation 7 4 2" xfId="16241" xr:uid="{A500E58E-0A50-4B83-AFFB-CB77DF8E9B79}"/>
    <cellStyle name="Calculation 7 5" xfId="3412" xr:uid="{00000000-0005-0000-0000-0000790D0000}"/>
    <cellStyle name="Calculation 7 5 2" xfId="16242" xr:uid="{5340ECE0-F2C3-4F9E-B81B-263A76166BBE}"/>
    <cellStyle name="Calculation 7 6" xfId="3413" xr:uid="{00000000-0005-0000-0000-00007A0D0000}"/>
    <cellStyle name="Calculation 7 6 2" xfId="16243" xr:uid="{0B0DC7DA-7730-47DA-B08D-6EF1FA41E551}"/>
    <cellStyle name="Calculation 7 7" xfId="16234" xr:uid="{8A8CC4F6-5092-4C09-8671-64BBC9D8306E}"/>
    <cellStyle name="Calculation 8" xfId="3414" xr:uid="{00000000-0005-0000-0000-00007B0D0000}"/>
    <cellStyle name="Calculation 8 2" xfId="3415" xr:uid="{00000000-0005-0000-0000-00007C0D0000}"/>
    <cellStyle name="Calculation 8 2 2" xfId="3416" xr:uid="{00000000-0005-0000-0000-00007D0D0000}"/>
    <cellStyle name="Calculation 8 2 2 2" xfId="16246" xr:uid="{DF6638D1-60E5-4C8F-8DCF-3C213776FD94}"/>
    <cellStyle name="Calculation 8 2 3" xfId="3417" xr:uid="{00000000-0005-0000-0000-00007E0D0000}"/>
    <cellStyle name="Calculation 8 2 3 2" xfId="16247" xr:uid="{E72334FF-7BF6-4CAA-965E-6D47363949B8}"/>
    <cellStyle name="Calculation 8 2 4" xfId="3418" xr:uid="{00000000-0005-0000-0000-00007F0D0000}"/>
    <cellStyle name="Calculation 8 2 4 2" xfId="16248" xr:uid="{28EE6652-160E-47A6-8C90-A7E3F8521ED3}"/>
    <cellStyle name="Calculation 8 2 5" xfId="3419" xr:uid="{00000000-0005-0000-0000-0000800D0000}"/>
    <cellStyle name="Calculation 8 2 5 2" xfId="16249" xr:uid="{5137BCB9-AD98-46BF-B1F3-BA02E5CC2790}"/>
    <cellStyle name="Calculation 8 2 6" xfId="16245" xr:uid="{20ACD36D-8305-43C3-94C0-39E6FC839DE2}"/>
    <cellStyle name="Calculation 8 3" xfId="3420" xr:uid="{00000000-0005-0000-0000-0000810D0000}"/>
    <cellStyle name="Calculation 8 3 2" xfId="16250" xr:uid="{215E09CA-E5D1-42A4-AFD5-EBE5563EAB42}"/>
    <cellStyle name="Calculation 8 4" xfId="3421" xr:uid="{00000000-0005-0000-0000-0000820D0000}"/>
    <cellStyle name="Calculation 8 4 2" xfId="16251" xr:uid="{7939B867-70DB-436A-B469-36F2CE68EE63}"/>
    <cellStyle name="Calculation 8 5" xfId="3422" xr:uid="{00000000-0005-0000-0000-0000830D0000}"/>
    <cellStyle name="Calculation 8 5 2" xfId="16252" xr:uid="{046D84EC-F188-4700-8AA6-F41AED3E9B59}"/>
    <cellStyle name="Calculation 8 6" xfId="3423" xr:uid="{00000000-0005-0000-0000-0000840D0000}"/>
    <cellStyle name="Calculation 8 6 2" xfId="16253" xr:uid="{0E51358C-7A4A-42DD-AE9C-6F542CF32537}"/>
    <cellStyle name="Calculation 8 7" xfId="16244" xr:uid="{1494393E-F5FC-43C3-96AF-222EDCAC7815}"/>
    <cellStyle name="Calculation 9" xfId="3424" xr:uid="{00000000-0005-0000-0000-0000850D0000}"/>
    <cellStyle name="Calculation 9 2" xfId="3425" xr:uid="{00000000-0005-0000-0000-0000860D0000}"/>
    <cellStyle name="Calculation 9 2 2" xfId="3426" xr:uid="{00000000-0005-0000-0000-0000870D0000}"/>
    <cellStyle name="Calculation 9 2 2 2" xfId="16256" xr:uid="{35C53E56-6805-4569-A8D1-5BF764D88E61}"/>
    <cellStyle name="Calculation 9 2 3" xfId="3427" xr:uid="{00000000-0005-0000-0000-0000880D0000}"/>
    <cellStyle name="Calculation 9 2 3 2" xfId="16257" xr:uid="{3183C1E0-62E7-420B-B837-AAD2F1C4AC3E}"/>
    <cellStyle name="Calculation 9 2 4" xfId="3428" xr:uid="{00000000-0005-0000-0000-0000890D0000}"/>
    <cellStyle name="Calculation 9 2 4 2" xfId="16258" xr:uid="{1B6F038E-5BF8-466D-B95A-FD705315EA2E}"/>
    <cellStyle name="Calculation 9 2 5" xfId="3429" xr:uid="{00000000-0005-0000-0000-00008A0D0000}"/>
    <cellStyle name="Calculation 9 2 5 2" xfId="16259" xr:uid="{EA9AD3F7-8808-4EB5-89F2-D7A6F1C93350}"/>
    <cellStyle name="Calculation 9 2 6" xfId="16255" xr:uid="{B928F04A-9C07-4900-AE7C-168E36F5883C}"/>
    <cellStyle name="Calculation 9 3" xfId="3430" xr:uid="{00000000-0005-0000-0000-00008B0D0000}"/>
    <cellStyle name="Calculation 9 3 2" xfId="16260" xr:uid="{31F25ECE-DC0D-45E7-9C55-733FD555E4C8}"/>
    <cellStyle name="Calculation 9 4" xfId="3431" xr:uid="{00000000-0005-0000-0000-00008C0D0000}"/>
    <cellStyle name="Calculation 9 4 2" xfId="16261" xr:uid="{708CD1F8-9D2E-49FF-BE3C-5C10663DEC74}"/>
    <cellStyle name="Calculation 9 5" xfId="3432" xr:uid="{00000000-0005-0000-0000-00008D0D0000}"/>
    <cellStyle name="Calculation 9 5 2" xfId="16262" xr:uid="{202B68F4-4ECF-41A1-97C9-15575DED9838}"/>
    <cellStyle name="Calculation 9 6" xfId="3433" xr:uid="{00000000-0005-0000-0000-00008E0D0000}"/>
    <cellStyle name="Calculation 9 6 2" xfId="16263" xr:uid="{C6700BEB-B796-402D-923A-4D171F7B18BA}"/>
    <cellStyle name="Calculation 9 7" xfId="16254" xr:uid="{DE4963EE-2903-4256-9029-10C9B2FCDCB3}"/>
    <cellStyle name="Cálculo" xfId="3434" xr:uid="{00000000-0005-0000-0000-00008F0D0000}"/>
    <cellStyle name="Cálculo 10" xfId="3435" xr:uid="{00000000-0005-0000-0000-0000900D0000}"/>
    <cellStyle name="Cálculo 10 2" xfId="3436" xr:uid="{00000000-0005-0000-0000-0000910D0000}"/>
    <cellStyle name="Cálculo 10 2 2" xfId="3437" xr:uid="{00000000-0005-0000-0000-0000920D0000}"/>
    <cellStyle name="Cálculo 10 2 2 2" xfId="16267" xr:uid="{E3763571-6B29-46BD-897F-60A413AB2542}"/>
    <cellStyle name="Cálculo 10 2 3" xfId="3438" xr:uid="{00000000-0005-0000-0000-0000930D0000}"/>
    <cellStyle name="Cálculo 10 2 3 2" xfId="16268" xr:uid="{7A6F1A16-09DC-4BDC-B292-C43421AA5ECE}"/>
    <cellStyle name="Cálculo 10 2 4" xfId="3439" xr:uid="{00000000-0005-0000-0000-0000940D0000}"/>
    <cellStyle name="Cálculo 10 2 4 2" xfId="16269" xr:uid="{864E2247-A830-421A-9376-B9270F3A4813}"/>
    <cellStyle name="Cálculo 10 2 5" xfId="3440" xr:uid="{00000000-0005-0000-0000-0000950D0000}"/>
    <cellStyle name="Cálculo 10 2 5 2" xfId="16270" xr:uid="{0601C8DF-14F7-491A-87DD-36081270F523}"/>
    <cellStyle name="Cálculo 10 2 6" xfId="16266" xr:uid="{68B63C7C-3F5A-4992-9B0B-007C421597BE}"/>
    <cellStyle name="Cálculo 10 3" xfId="3441" xr:uid="{00000000-0005-0000-0000-0000960D0000}"/>
    <cellStyle name="Cálculo 10 3 2" xfId="16271" xr:uid="{D3870126-3518-4FF8-9ACA-FAD113175710}"/>
    <cellStyle name="Cálculo 10 4" xfId="3442" xr:uid="{00000000-0005-0000-0000-0000970D0000}"/>
    <cellStyle name="Cálculo 10 4 2" xfId="16272" xr:uid="{F55478E2-9BB5-47CB-A2F4-6DEFEEED850F}"/>
    <cellStyle name="Cálculo 10 5" xfId="3443" xr:uid="{00000000-0005-0000-0000-0000980D0000}"/>
    <cellStyle name="Cálculo 10 5 2" xfId="16273" xr:uid="{F8F7570D-036C-4E3E-B296-F72318537FB5}"/>
    <cellStyle name="Cálculo 10 6" xfId="3444" xr:uid="{00000000-0005-0000-0000-0000990D0000}"/>
    <cellStyle name="Cálculo 10 6 2" xfId="16274" xr:uid="{F348B2BC-7CCB-4C05-AB86-B7AE31D742AA}"/>
    <cellStyle name="Cálculo 10 7" xfId="16265" xr:uid="{4F9197DB-0EFE-402C-AA86-12EE4B33E7D2}"/>
    <cellStyle name="Cálculo 11" xfId="3445" xr:uid="{00000000-0005-0000-0000-00009A0D0000}"/>
    <cellStyle name="Cálculo 11 2" xfId="3446" xr:uid="{00000000-0005-0000-0000-00009B0D0000}"/>
    <cellStyle name="Cálculo 11 2 2" xfId="3447" xr:uid="{00000000-0005-0000-0000-00009C0D0000}"/>
    <cellStyle name="Cálculo 11 2 2 2" xfId="16277" xr:uid="{DC61DCE9-205E-4A85-9C40-CE13CE125F46}"/>
    <cellStyle name="Cálculo 11 2 3" xfId="3448" xr:uid="{00000000-0005-0000-0000-00009D0D0000}"/>
    <cellStyle name="Cálculo 11 2 3 2" xfId="16278" xr:uid="{413BD4A0-D6EF-4947-A2D4-377D2D904C00}"/>
    <cellStyle name="Cálculo 11 2 4" xfId="3449" xr:uid="{00000000-0005-0000-0000-00009E0D0000}"/>
    <cellStyle name="Cálculo 11 2 4 2" xfId="16279" xr:uid="{3AD07538-DEA1-4E01-9E35-A24347F81606}"/>
    <cellStyle name="Cálculo 11 2 5" xfId="3450" xr:uid="{00000000-0005-0000-0000-00009F0D0000}"/>
    <cellStyle name="Cálculo 11 2 5 2" xfId="16280" xr:uid="{2857851C-C67F-4868-B37D-6710132B2D1A}"/>
    <cellStyle name="Cálculo 11 2 6" xfId="16276" xr:uid="{C479B7CF-01DD-41EC-9A5D-961EE68DA39D}"/>
    <cellStyle name="Cálculo 11 3" xfId="3451" xr:uid="{00000000-0005-0000-0000-0000A00D0000}"/>
    <cellStyle name="Cálculo 11 3 2" xfId="16281" xr:uid="{A9741273-C04F-4775-87D2-3F6CD32ED409}"/>
    <cellStyle name="Cálculo 11 4" xfId="3452" xr:uid="{00000000-0005-0000-0000-0000A10D0000}"/>
    <cellStyle name="Cálculo 11 4 2" xfId="16282" xr:uid="{CD46E470-06D5-43AA-9AD3-57A45C9BC327}"/>
    <cellStyle name="Cálculo 11 5" xfId="3453" xr:uid="{00000000-0005-0000-0000-0000A20D0000}"/>
    <cellStyle name="Cálculo 11 5 2" xfId="16283" xr:uid="{8E8858B6-D3C4-48CE-8354-88E1F4BBB54F}"/>
    <cellStyle name="Cálculo 11 6" xfId="3454" xr:uid="{00000000-0005-0000-0000-0000A30D0000}"/>
    <cellStyle name="Cálculo 11 6 2" xfId="16284" xr:uid="{ABA80244-A5A1-4120-A985-1CBEA68F897D}"/>
    <cellStyle name="Cálculo 11 7" xfId="16275" xr:uid="{4CD2D721-8004-4FC2-A14E-AE123F5B44FD}"/>
    <cellStyle name="Cálculo 12" xfId="3455" xr:uid="{00000000-0005-0000-0000-0000A40D0000}"/>
    <cellStyle name="Cálculo 12 2" xfId="3456" xr:uid="{00000000-0005-0000-0000-0000A50D0000}"/>
    <cellStyle name="Cálculo 12 2 2" xfId="3457" xr:uid="{00000000-0005-0000-0000-0000A60D0000}"/>
    <cellStyle name="Cálculo 12 2 2 2" xfId="16287" xr:uid="{08B240DA-BFC8-4D13-A7DF-C2D8FAACDA48}"/>
    <cellStyle name="Cálculo 12 2 3" xfId="3458" xr:uid="{00000000-0005-0000-0000-0000A70D0000}"/>
    <cellStyle name="Cálculo 12 2 3 2" xfId="16288" xr:uid="{F0A7F039-E3FE-46A4-948B-57AC7E3596E5}"/>
    <cellStyle name="Cálculo 12 2 4" xfId="3459" xr:uid="{00000000-0005-0000-0000-0000A80D0000}"/>
    <cellStyle name="Cálculo 12 2 4 2" xfId="16289" xr:uid="{58CF9FA4-06D7-4A8F-A5A5-F446B2D1CC7C}"/>
    <cellStyle name="Cálculo 12 2 5" xfId="3460" xr:uid="{00000000-0005-0000-0000-0000A90D0000}"/>
    <cellStyle name="Cálculo 12 2 5 2" xfId="16290" xr:uid="{2548C0C8-33A0-453F-AFDC-4AAC248B8B35}"/>
    <cellStyle name="Cálculo 12 2 6" xfId="16286" xr:uid="{8ACEFDBB-933E-4571-9C33-24D6E4743EB4}"/>
    <cellStyle name="Cálculo 12 3" xfId="3461" xr:uid="{00000000-0005-0000-0000-0000AA0D0000}"/>
    <cellStyle name="Cálculo 12 3 2" xfId="16291" xr:uid="{262D76FC-0EBA-4C61-A273-2BD8EFA61E5A}"/>
    <cellStyle name="Cálculo 12 4" xfId="3462" xr:uid="{00000000-0005-0000-0000-0000AB0D0000}"/>
    <cellStyle name="Cálculo 12 4 2" xfId="16292" xr:uid="{501A4D09-017F-48F8-831E-E9772219A350}"/>
    <cellStyle name="Cálculo 12 5" xfId="3463" xr:uid="{00000000-0005-0000-0000-0000AC0D0000}"/>
    <cellStyle name="Cálculo 12 5 2" xfId="16293" xr:uid="{27FB93FE-C6AD-4C8A-826F-D4E849727E7B}"/>
    <cellStyle name="Cálculo 12 6" xfId="3464" xr:uid="{00000000-0005-0000-0000-0000AD0D0000}"/>
    <cellStyle name="Cálculo 12 6 2" xfId="16294" xr:uid="{262C9276-A622-41DA-9641-0B5342460327}"/>
    <cellStyle name="Cálculo 12 7" xfId="16285" xr:uid="{E2FDE5AA-723F-430F-97E6-C6AA589A531A}"/>
    <cellStyle name="Cálculo 13" xfId="3465" xr:uid="{00000000-0005-0000-0000-0000AE0D0000}"/>
    <cellStyle name="Cálculo 13 2" xfId="3466" xr:uid="{00000000-0005-0000-0000-0000AF0D0000}"/>
    <cellStyle name="Cálculo 13 2 2" xfId="3467" xr:uid="{00000000-0005-0000-0000-0000B00D0000}"/>
    <cellStyle name="Cálculo 13 2 2 2" xfId="16297" xr:uid="{04CE4768-4ED0-4EE9-B6DF-A551119B00A8}"/>
    <cellStyle name="Cálculo 13 2 3" xfId="3468" xr:uid="{00000000-0005-0000-0000-0000B10D0000}"/>
    <cellStyle name="Cálculo 13 2 3 2" xfId="16298" xr:uid="{2D93E19F-AD74-46D6-8BDE-D8BBD646DEA9}"/>
    <cellStyle name="Cálculo 13 2 4" xfId="3469" xr:uid="{00000000-0005-0000-0000-0000B20D0000}"/>
    <cellStyle name="Cálculo 13 2 4 2" xfId="16299" xr:uid="{DBF0BE97-3914-4219-8E7A-3884C31D58BE}"/>
    <cellStyle name="Cálculo 13 2 5" xfId="3470" xr:uid="{00000000-0005-0000-0000-0000B30D0000}"/>
    <cellStyle name="Cálculo 13 2 5 2" xfId="16300" xr:uid="{599F4800-6260-48F1-90C1-13388732667A}"/>
    <cellStyle name="Cálculo 13 2 6" xfId="16296" xr:uid="{0C49B1AD-42FE-4772-8794-938C8DA132A0}"/>
    <cellStyle name="Cálculo 13 3" xfId="3471" xr:uid="{00000000-0005-0000-0000-0000B40D0000}"/>
    <cellStyle name="Cálculo 13 3 2" xfId="16301" xr:uid="{4DE3261B-1457-4740-8D00-098A3F87CD7A}"/>
    <cellStyle name="Cálculo 13 4" xfId="3472" xr:uid="{00000000-0005-0000-0000-0000B50D0000}"/>
    <cellStyle name="Cálculo 13 4 2" xfId="16302" xr:uid="{691429B0-1E6E-45AC-9D90-2C1B0D02A91C}"/>
    <cellStyle name="Cálculo 13 5" xfId="3473" xr:uid="{00000000-0005-0000-0000-0000B60D0000}"/>
    <cellStyle name="Cálculo 13 5 2" xfId="16303" xr:uid="{552F9B37-CAF3-4F34-8ADA-02B5F788681D}"/>
    <cellStyle name="Cálculo 13 6" xfId="3474" xr:uid="{00000000-0005-0000-0000-0000B70D0000}"/>
    <cellStyle name="Cálculo 13 6 2" xfId="16304" xr:uid="{C2E10860-0E65-4D74-A8FD-8644429EFF31}"/>
    <cellStyle name="Cálculo 13 7" xfId="16295" xr:uid="{61668023-48B2-4CAF-A61B-E8C6E7AB11BE}"/>
    <cellStyle name="Cálculo 14" xfId="3475" xr:uid="{00000000-0005-0000-0000-0000B80D0000}"/>
    <cellStyle name="Cálculo 14 2" xfId="3476" xr:uid="{00000000-0005-0000-0000-0000B90D0000}"/>
    <cellStyle name="Cálculo 14 2 2" xfId="3477" xr:uid="{00000000-0005-0000-0000-0000BA0D0000}"/>
    <cellStyle name="Cálculo 14 2 2 2" xfId="16307" xr:uid="{3751FA23-A46C-4574-BA33-1276ECD97698}"/>
    <cellStyle name="Cálculo 14 2 3" xfId="3478" xr:uid="{00000000-0005-0000-0000-0000BB0D0000}"/>
    <cellStyle name="Cálculo 14 2 3 2" xfId="16308" xr:uid="{1AAE4298-742A-4D71-A118-CC0A6C654F19}"/>
    <cellStyle name="Cálculo 14 2 4" xfId="3479" xr:uid="{00000000-0005-0000-0000-0000BC0D0000}"/>
    <cellStyle name="Cálculo 14 2 4 2" xfId="16309" xr:uid="{3F56B678-3201-442D-801B-9D29A5DFCF5C}"/>
    <cellStyle name="Cálculo 14 2 5" xfId="3480" xr:uid="{00000000-0005-0000-0000-0000BD0D0000}"/>
    <cellStyle name="Cálculo 14 2 5 2" xfId="16310" xr:uid="{1603FFC3-89AE-4D28-BB15-4307A43B83B5}"/>
    <cellStyle name="Cálculo 14 2 6" xfId="16306" xr:uid="{48F1A88F-AB9A-4D88-96AE-FC782E077E45}"/>
    <cellStyle name="Cálculo 14 3" xfId="3481" xr:uid="{00000000-0005-0000-0000-0000BE0D0000}"/>
    <cellStyle name="Cálculo 14 3 2" xfId="16311" xr:uid="{C1E8FECA-A70E-40AE-8FDD-3EB93F98C321}"/>
    <cellStyle name="Cálculo 14 4" xfId="3482" xr:uid="{00000000-0005-0000-0000-0000BF0D0000}"/>
    <cellStyle name="Cálculo 14 4 2" xfId="16312" xr:uid="{9A7D0AEA-C4EC-47DF-AFAD-C972996C9EAF}"/>
    <cellStyle name="Cálculo 14 5" xfId="3483" xr:uid="{00000000-0005-0000-0000-0000C00D0000}"/>
    <cellStyle name="Cálculo 14 5 2" xfId="16313" xr:uid="{01ACA465-F21F-488A-992A-0647230FAD3E}"/>
    <cellStyle name="Cálculo 14 6" xfId="3484" xr:uid="{00000000-0005-0000-0000-0000C10D0000}"/>
    <cellStyle name="Cálculo 14 6 2" xfId="16314" xr:uid="{0122896D-AC9D-4D92-AB24-3CCE5C8D5CC9}"/>
    <cellStyle name="Cálculo 14 7" xfId="16305" xr:uid="{28D24417-0FAD-4B47-A6FC-FB83BCDBA715}"/>
    <cellStyle name="Cálculo 15" xfId="3485" xr:uid="{00000000-0005-0000-0000-0000C20D0000}"/>
    <cellStyle name="Cálculo 15 2" xfId="3486" xr:uid="{00000000-0005-0000-0000-0000C30D0000}"/>
    <cellStyle name="Cálculo 15 2 2" xfId="3487" xr:uid="{00000000-0005-0000-0000-0000C40D0000}"/>
    <cellStyle name="Cálculo 15 2 2 2" xfId="16317" xr:uid="{186DF246-12A4-43FE-95BC-9595485E6630}"/>
    <cellStyle name="Cálculo 15 2 3" xfId="3488" xr:uid="{00000000-0005-0000-0000-0000C50D0000}"/>
    <cellStyle name="Cálculo 15 2 3 2" xfId="16318" xr:uid="{BC51EE2B-DA3E-4B1B-A32D-F27A022EA67A}"/>
    <cellStyle name="Cálculo 15 2 4" xfId="3489" xr:uid="{00000000-0005-0000-0000-0000C60D0000}"/>
    <cellStyle name="Cálculo 15 2 4 2" xfId="16319" xr:uid="{DB053A02-9EB2-47F8-8813-CF1167D4BF69}"/>
    <cellStyle name="Cálculo 15 2 5" xfId="3490" xr:uid="{00000000-0005-0000-0000-0000C70D0000}"/>
    <cellStyle name="Cálculo 15 2 5 2" xfId="16320" xr:uid="{7779360D-AFF3-4B67-A0E5-88192563D86B}"/>
    <cellStyle name="Cálculo 15 2 6" xfId="16316" xr:uid="{8FF5B640-A847-4B3F-9513-3B009ECCC7D4}"/>
    <cellStyle name="Cálculo 15 3" xfId="3491" xr:uid="{00000000-0005-0000-0000-0000C80D0000}"/>
    <cellStyle name="Cálculo 15 3 2" xfId="16321" xr:uid="{6AC3962F-DA37-4BBA-9E8C-33B4F6ABBB1A}"/>
    <cellStyle name="Cálculo 15 4" xfId="3492" xr:uid="{00000000-0005-0000-0000-0000C90D0000}"/>
    <cellStyle name="Cálculo 15 4 2" xfId="16322" xr:uid="{776B315E-8BE7-4A66-A5DB-BEECDD2FE719}"/>
    <cellStyle name="Cálculo 15 5" xfId="3493" xr:uid="{00000000-0005-0000-0000-0000CA0D0000}"/>
    <cellStyle name="Cálculo 15 5 2" xfId="16323" xr:uid="{56160384-7009-4AC7-9894-C41C9759C1A1}"/>
    <cellStyle name="Cálculo 15 6" xfId="3494" xr:uid="{00000000-0005-0000-0000-0000CB0D0000}"/>
    <cellStyle name="Cálculo 15 6 2" xfId="16324" xr:uid="{FCCA2034-62D0-4E04-9881-AC9E747ADAC2}"/>
    <cellStyle name="Cálculo 15 7" xfId="16315" xr:uid="{82A81F04-1A21-49E2-9AA7-4BC3F3C3D0AF}"/>
    <cellStyle name="Cálculo 16" xfId="3495" xr:uid="{00000000-0005-0000-0000-0000CC0D0000}"/>
    <cellStyle name="Cálculo 16 2" xfId="3496" xr:uid="{00000000-0005-0000-0000-0000CD0D0000}"/>
    <cellStyle name="Cálculo 16 2 2" xfId="3497" xr:uid="{00000000-0005-0000-0000-0000CE0D0000}"/>
    <cellStyle name="Cálculo 16 2 2 2" xfId="16327" xr:uid="{6D62CE2B-79B3-4AC5-91E8-2A0BE930FB7D}"/>
    <cellStyle name="Cálculo 16 2 3" xfId="3498" xr:uid="{00000000-0005-0000-0000-0000CF0D0000}"/>
    <cellStyle name="Cálculo 16 2 3 2" xfId="16328" xr:uid="{1A874A88-A341-4DD5-B093-4AC6F846A68A}"/>
    <cellStyle name="Cálculo 16 2 4" xfId="3499" xr:uid="{00000000-0005-0000-0000-0000D00D0000}"/>
    <cellStyle name="Cálculo 16 2 4 2" xfId="16329" xr:uid="{E5B58FB2-8DCD-43E4-9D06-71F3C3C96D60}"/>
    <cellStyle name="Cálculo 16 2 5" xfId="3500" xr:uid="{00000000-0005-0000-0000-0000D10D0000}"/>
    <cellStyle name="Cálculo 16 2 5 2" xfId="16330" xr:uid="{0B844A28-DF52-4559-B0FF-EC066B86966D}"/>
    <cellStyle name="Cálculo 16 2 6" xfId="16326" xr:uid="{B58E2D1D-B2B9-4A9E-BA2B-0D9598BAAD72}"/>
    <cellStyle name="Cálculo 16 3" xfId="3501" xr:uid="{00000000-0005-0000-0000-0000D20D0000}"/>
    <cellStyle name="Cálculo 16 3 2" xfId="16331" xr:uid="{B08A84C1-8422-4223-9D1D-637EC92AC4C0}"/>
    <cellStyle name="Cálculo 16 4" xfId="3502" xr:uid="{00000000-0005-0000-0000-0000D30D0000}"/>
    <cellStyle name="Cálculo 16 4 2" xfId="16332" xr:uid="{2CCC4004-832B-4A0C-B1C8-28A805850993}"/>
    <cellStyle name="Cálculo 16 5" xfId="3503" xr:uid="{00000000-0005-0000-0000-0000D40D0000}"/>
    <cellStyle name="Cálculo 16 5 2" xfId="16333" xr:uid="{C79627A4-E44D-4BBB-A55F-487E1DD63F2D}"/>
    <cellStyle name="Cálculo 16 6" xfId="3504" xr:uid="{00000000-0005-0000-0000-0000D50D0000}"/>
    <cellStyle name="Cálculo 16 6 2" xfId="16334" xr:uid="{F606BE4C-D5AB-490B-8224-8B8651CCE009}"/>
    <cellStyle name="Cálculo 16 7" xfId="16325" xr:uid="{4C09DFA7-AA27-44A2-BCC7-0443D2C79181}"/>
    <cellStyle name="Cálculo 17" xfId="3505" xr:uid="{00000000-0005-0000-0000-0000D60D0000}"/>
    <cellStyle name="Cálculo 17 2" xfId="3506" xr:uid="{00000000-0005-0000-0000-0000D70D0000}"/>
    <cellStyle name="Cálculo 17 2 2" xfId="3507" xr:uid="{00000000-0005-0000-0000-0000D80D0000}"/>
    <cellStyle name="Cálculo 17 2 2 2" xfId="16337" xr:uid="{9CE22833-7618-4063-A0C9-977A71D86449}"/>
    <cellStyle name="Cálculo 17 2 3" xfId="3508" xr:uid="{00000000-0005-0000-0000-0000D90D0000}"/>
    <cellStyle name="Cálculo 17 2 3 2" xfId="16338" xr:uid="{E20A7069-EF33-499E-80F4-60AF918B8863}"/>
    <cellStyle name="Cálculo 17 2 4" xfId="3509" xr:uid="{00000000-0005-0000-0000-0000DA0D0000}"/>
    <cellStyle name="Cálculo 17 2 4 2" xfId="16339" xr:uid="{55B0981B-5E3C-4BF7-B2D1-D7CD1230E63B}"/>
    <cellStyle name="Cálculo 17 2 5" xfId="3510" xr:uid="{00000000-0005-0000-0000-0000DB0D0000}"/>
    <cellStyle name="Cálculo 17 2 5 2" xfId="16340" xr:uid="{AB5284B8-A37F-42FF-8CC1-5D11E462A357}"/>
    <cellStyle name="Cálculo 17 2 6" xfId="16336" xr:uid="{87C0720F-242F-46B6-8AD7-0E1F37D8CCF4}"/>
    <cellStyle name="Cálculo 17 3" xfId="3511" xr:uid="{00000000-0005-0000-0000-0000DC0D0000}"/>
    <cellStyle name="Cálculo 17 3 2" xfId="16341" xr:uid="{B5A3F99A-9B4B-4090-AC19-51930CE20C69}"/>
    <cellStyle name="Cálculo 17 4" xfId="3512" xr:uid="{00000000-0005-0000-0000-0000DD0D0000}"/>
    <cellStyle name="Cálculo 17 4 2" xfId="16342" xr:uid="{4E1B0D5D-74DC-4FD1-A178-011AE00E719C}"/>
    <cellStyle name="Cálculo 17 5" xfId="3513" xr:uid="{00000000-0005-0000-0000-0000DE0D0000}"/>
    <cellStyle name="Cálculo 17 5 2" xfId="16343" xr:uid="{D4E583A6-12EB-4F32-A3BB-B3AC6B7A69A5}"/>
    <cellStyle name="Cálculo 17 6" xfId="3514" xr:uid="{00000000-0005-0000-0000-0000DF0D0000}"/>
    <cellStyle name="Cálculo 17 6 2" xfId="16344" xr:uid="{AE8F7C1A-C98C-48F3-91FF-00494E77F06A}"/>
    <cellStyle name="Cálculo 17 7" xfId="16335" xr:uid="{07218378-C1A0-410C-AE51-B6674BBA9E7B}"/>
    <cellStyle name="Cálculo 18" xfId="3515" xr:uid="{00000000-0005-0000-0000-0000E00D0000}"/>
    <cellStyle name="Cálculo 18 2" xfId="3516" xr:uid="{00000000-0005-0000-0000-0000E10D0000}"/>
    <cellStyle name="Cálculo 18 2 2" xfId="3517" xr:uid="{00000000-0005-0000-0000-0000E20D0000}"/>
    <cellStyle name="Cálculo 18 2 2 2" xfId="16347" xr:uid="{86DC0B02-D839-4FFD-860F-BB3043432289}"/>
    <cellStyle name="Cálculo 18 2 3" xfId="3518" xr:uid="{00000000-0005-0000-0000-0000E30D0000}"/>
    <cellStyle name="Cálculo 18 2 3 2" xfId="16348" xr:uid="{5B5BF30E-B56C-400C-A0E7-0F711D347428}"/>
    <cellStyle name="Cálculo 18 2 4" xfId="3519" xr:uid="{00000000-0005-0000-0000-0000E40D0000}"/>
    <cellStyle name="Cálculo 18 2 4 2" xfId="16349" xr:uid="{052F6164-1A93-4A4B-896E-3845F21452B4}"/>
    <cellStyle name="Cálculo 18 2 5" xfId="3520" xr:uid="{00000000-0005-0000-0000-0000E50D0000}"/>
    <cellStyle name="Cálculo 18 2 5 2" xfId="16350" xr:uid="{F1EC861D-549A-495D-9948-7D97465EE2FA}"/>
    <cellStyle name="Cálculo 18 2 6" xfId="16346" xr:uid="{5CCF2A60-8BE6-41B9-B146-DA267B668A63}"/>
    <cellStyle name="Cálculo 18 3" xfId="3521" xr:uid="{00000000-0005-0000-0000-0000E60D0000}"/>
    <cellStyle name="Cálculo 18 3 2" xfId="16351" xr:uid="{050113C0-7798-4828-BDC1-56892580DE8A}"/>
    <cellStyle name="Cálculo 18 4" xfId="3522" xr:uid="{00000000-0005-0000-0000-0000E70D0000}"/>
    <cellStyle name="Cálculo 18 4 2" xfId="16352" xr:uid="{2741DE69-DDD6-4EFC-8593-313B17977310}"/>
    <cellStyle name="Cálculo 18 5" xfId="3523" xr:uid="{00000000-0005-0000-0000-0000E80D0000}"/>
    <cellStyle name="Cálculo 18 5 2" xfId="16353" xr:uid="{DF8D4DCA-C0A7-4E4A-8FA5-523B7E0860B5}"/>
    <cellStyle name="Cálculo 18 6" xfId="3524" xr:uid="{00000000-0005-0000-0000-0000E90D0000}"/>
    <cellStyle name="Cálculo 18 6 2" xfId="16354" xr:uid="{DD44EA7F-4111-4BB1-B0B2-BBC46913CF90}"/>
    <cellStyle name="Cálculo 18 7" xfId="16345" xr:uid="{C8D7FFED-A21C-46E7-9587-4F7964261669}"/>
    <cellStyle name="Cálculo 19" xfId="3525" xr:uid="{00000000-0005-0000-0000-0000EA0D0000}"/>
    <cellStyle name="Cálculo 19 2" xfId="3526" xr:uid="{00000000-0005-0000-0000-0000EB0D0000}"/>
    <cellStyle name="Cálculo 19 2 2" xfId="16356" xr:uid="{F876BE04-F37C-44CF-8959-EC845B667021}"/>
    <cellStyle name="Cálculo 19 3" xfId="3527" xr:uid="{00000000-0005-0000-0000-0000EC0D0000}"/>
    <cellStyle name="Cálculo 19 3 2" xfId="16357" xr:uid="{A5D80B6D-227A-4CBA-ADDF-048A58442981}"/>
    <cellStyle name="Cálculo 19 4" xfId="3528" xr:uid="{00000000-0005-0000-0000-0000ED0D0000}"/>
    <cellStyle name="Cálculo 19 4 2" xfId="16358" xr:uid="{32AC03F0-F318-4AFF-9A15-056F89DAAF9C}"/>
    <cellStyle name="Cálculo 19 5" xfId="3529" xr:uid="{00000000-0005-0000-0000-0000EE0D0000}"/>
    <cellStyle name="Cálculo 19 5 2" xfId="16359" xr:uid="{C764C900-1793-4957-9FC5-158781C179A5}"/>
    <cellStyle name="Cálculo 19 6" xfId="16355" xr:uid="{E507938D-7D30-4CB4-9682-FDEF95A8750B}"/>
    <cellStyle name="Cálculo 2" xfId="3530" xr:uid="{00000000-0005-0000-0000-0000EF0D0000}"/>
    <cellStyle name="Cálculo 2 2" xfId="3531" xr:uid="{00000000-0005-0000-0000-0000F00D0000}"/>
    <cellStyle name="Cálculo 2 2 2" xfId="3532" xr:uid="{00000000-0005-0000-0000-0000F10D0000}"/>
    <cellStyle name="Cálculo 2 2 2 2" xfId="16362" xr:uid="{A71F5CBD-C6D0-4A7D-92BB-923FBDB805AE}"/>
    <cellStyle name="Cálculo 2 2 3" xfId="3533" xr:uid="{00000000-0005-0000-0000-0000F20D0000}"/>
    <cellStyle name="Cálculo 2 2 3 2" xfId="16363" xr:uid="{8248D3A0-FBEA-41DD-9BE7-7303F0CD4E74}"/>
    <cellStyle name="Cálculo 2 2 4" xfId="3534" xr:uid="{00000000-0005-0000-0000-0000F30D0000}"/>
    <cellStyle name="Cálculo 2 2 4 2" xfId="16364" xr:uid="{33077B61-04A4-4AC5-A2CE-67C880330F89}"/>
    <cellStyle name="Cálculo 2 2 5" xfId="3535" xr:uid="{00000000-0005-0000-0000-0000F40D0000}"/>
    <cellStyle name="Cálculo 2 2 5 2" xfId="16365" xr:uid="{88780D9E-2BC8-4C96-AF9B-945DBEB83DCC}"/>
    <cellStyle name="Cálculo 2 2 6" xfId="16361" xr:uid="{869BD817-1534-4BEE-83D7-7A859B37651A}"/>
    <cellStyle name="Cálculo 2 3" xfId="3536" xr:uid="{00000000-0005-0000-0000-0000F50D0000}"/>
    <cellStyle name="Cálculo 2 3 2" xfId="16366" xr:uid="{C6BFD0B9-D48F-41BB-9A05-47D5DAB3DD10}"/>
    <cellStyle name="Cálculo 2 4" xfId="3537" xr:uid="{00000000-0005-0000-0000-0000F60D0000}"/>
    <cellStyle name="Cálculo 2 4 2" xfId="16367" xr:uid="{8E0ECD9A-DCB6-44CA-B0DE-C81C56A86B86}"/>
    <cellStyle name="Cálculo 2 5" xfId="3538" xr:uid="{00000000-0005-0000-0000-0000F70D0000}"/>
    <cellStyle name="Cálculo 2 5 2" xfId="16368" xr:uid="{4237E79E-F680-421D-836A-C898DB7D8A5B}"/>
    <cellStyle name="Cálculo 2 6" xfId="3539" xr:uid="{00000000-0005-0000-0000-0000F80D0000}"/>
    <cellStyle name="Cálculo 2 6 2" xfId="16369" xr:uid="{3121C197-ED09-40ED-BBB8-A9F21BE21D0D}"/>
    <cellStyle name="Cálculo 2 7" xfId="16360" xr:uid="{509BF969-7BED-41DD-804C-F0688AA4E55C}"/>
    <cellStyle name="Cálculo 20" xfId="3540" xr:uid="{00000000-0005-0000-0000-0000F90D0000}"/>
    <cellStyle name="Cálculo 20 2" xfId="16370" xr:uid="{AD9E754E-B104-4096-B00E-EA7CCC5777D8}"/>
    <cellStyle name="Cálculo 21" xfId="3541" xr:uid="{00000000-0005-0000-0000-0000FA0D0000}"/>
    <cellStyle name="Cálculo 21 2" xfId="16371" xr:uid="{68F1A9CB-91B7-4DD5-9ACD-2188D5855E4F}"/>
    <cellStyle name="Cálculo 22" xfId="3542" xr:uid="{00000000-0005-0000-0000-0000FB0D0000}"/>
    <cellStyle name="Cálculo 22 2" xfId="16372" xr:uid="{6638A35C-E187-4DF8-ADEF-E48062D7C6B7}"/>
    <cellStyle name="Cálculo 23" xfId="3543" xr:uid="{00000000-0005-0000-0000-0000FC0D0000}"/>
    <cellStyle name="Cálculo 23 2" xfId="16373" xr:uid="{9BB69AC3-AAF9-41BE-959F-1E9CA5FFA391}"/>
    <cellStyle name="Cálculo 24" xfId="16264" xr:uid="{E072289C-2EA2-4137-A0DC-2FEAD4E810E3}"/>
    <cellStyle name="Cálculo 3" xfId="3544" xr:uid="{00000000-0005-0000-0000-0000FD0D0000}"/>
    <cellStyle name="Cálculo 3 2" xfId="3545" xr:uid="{00000000-0005-0000-0000-0000FE0D0000}"/>
    <cellStyle name="Cálculo 3 2 2" xfId="3546" xr:uid="{00000000-0005-0000-0000-0000FF0D0000}"/>
    <cellStyle name="Cálculo 3 2 2 2" xfId="16376" xr:uid="{F46E7F3C-6676-4413-9920-38B48FB18FB7}"/>
    <cellStyle name="Cálculo 3 2 3" xfId="3547" xr:uid="{00000000-0005-0000-0000-0000000E0000}"/>
    <cellStyle name="Cálculo 3 2 3 2" xfId="16377" xr:uid="{68324DD2-C0F2-4DB4-B5E1-0AA595A3852A}"/>
    <cellStyle name="Cálculo 3 2 4" xfId="3548" xr:uid="{00000000-0005-0000-0000-0000010E0000}"/>
    <cellStyle name="Cálculo 3 2 4 2" xfId="16378" xr:uid="{5E3F134A-8E55-4EA7-BA2C-635F996DECC7}"/>
    <cellStyle name="Cálculo 3 2 5" xfId="3549" xr:uid="{00000000-0005-0000-0000-0000020E0000}"/>
    <cellStyle name="Cálculo 3 2 5 2" xfId="16379" xr:uid="{EBF19704-A85E-467E-94BC-F126615CCEE5}"/>
    <cellStyle name="Cálculo 3 2 6" xfId="16375" xr:uid="{D2812E5C-BE4A-4D31-ACB8-C10EEAFF3B15}"/>
    <cellStyle name="Cálculo 3 3" xfId="3550" xr:uid="{00000000-0005-0000-0000-0000030E0000}"/>
    <cellStyle name="Cálculo 3 3 2" xfId="16380" xr:uid="{B67B93F4-6812-4009-B538-E1F5D1319685}"/>
    <cellStyle name="Cálculo 3 4" xfId="3551" xr:uid="{00000000-0005-0000-0000-0000040E0000}"/>
    <cellStyle name="Cálculo 3 4 2" xfId="16381" xr:uid="{6FC2D851-3019-404A-8528-F4A1502B68EA}"/>
    <cellStyle name="Cálculo 3 5" xfId="3552" xr:uid="{00000000-0005-0000-0000-0000050E0000}"/>
    <cellStyle name="Cálculo 3 5 2" xfId="16382" xr:uid="{4381891D-F94D-433B-9485-6950B9F2FF5A}"/>
    <cellStyle name="Cálculo 3 6" xfId="3553" xr:uid="{00000000-0005-0000-0000-0000060E0000}"/>
    <cellStyle name="Cálculo 3 6 2" xfId="16383" xr:uid="{F046542E-D8F2-42C1-992A-F9D09A173035}"/>
    <cellStyle name="Cálculo 3 7" xfId="16374" xr:uid="{E7067978-7F11-43B5-A686-5C02F0EDA7B6}"/>
    <cellStyle name="Cálculo 4" xfId="3554" xr:uid="{00000000-0005-0000-0000-0000070E0000}"/>
    <cellStyle name="Cálculo 4 2" xfId="3555" xr:uid="{00000000-0005-0000-0000-0000080E0000}"/>
    <cellStyle name="Cálculo 4 2 2" xfId="3556" xr:uid="{00000000-0005-0000-0000-0000090E0000}"/>
    <cellStyle name="Cálculo 4 2 2 2" xfId="16386" xr:uid="{714B0F89-DB33-40FF-B944-8342AC150876}"/>
    <cellStyle name="Cálculo 4 2 3" xfId="3557" xr:uid="{00000000-0005-0000-0000-00000A0E0000}"/>
    <cellStyle name="Cálculo 4 2 3 2" xfId="16387" xr:uid="{6054F0BD-479D-4C90-A677-AB6CA6AA6900}"/>
    <cellStyle name="Cálculo 4 2 4" xfId="3558" xr:uid="{00000000-0005-0000-0000-00000B0E0000}"/>
    <cellStyle name="Cálculo 4 2 4 2" xfId="16388" xr:uid="{CCF400E9-2907-41D9-B3D1-90BAD75B7CC2}"/>
    <cellStyle name="Cálculo 4 2 5" xfId="3559" xr:uid="{00000000-0005-0000-0000-00000C0E0000}"/>
    <cellStyle name="Cálculo 4 2 5 2" xfId="16389" xr:uid="{01BE26ED-F806-4730-87A8-81B23E484684}"/>
    <cellStyle name="Cálculo 4 2 6" xfId="16385" xr:uid="{5D85CA9C-0D2E-4F97-8A45-D1018994D083}"/>
    <cellStyle name="Cálculo 4 3" xfId="3560" xr:uid="{00000000-0005-0000-0000-00000D0E0000}"/>
    <cellStyle name="Cálculo 4 3 2" xfId="16390" xr:uid="{523CFC36-80A5-4E93-A79C-02E86DBE8792}"/>
    <cellStyle name="Cálculo 4 4" xfId="3561" xr:uid="{00000000-0005-0000-0000-00000E0E0000}"/>
    <cellStyle name="Cálculo 4 4 2" xfId="16391" xr:uid="{B63246E4-1405-4DC7-98C9-CB0882724F4A}"/>
    <cellStyle name="Cálculo 4 5" xfId="3562" xr:uid="{00000000-0005-0000-0000-00000F0E0000}"/>
    <cellStyle name="Cálculo 4 5 2" xfId="16392" xr:uid="{D7E6BA3D-8FCC-433E-922A-9A075FC58CDB}"/>
    <cellStyle name="Cálculo 4 6" xfId="3563" xr:uid="{00000000-0005-0000-0000-0000100E0000}"/>
    <cellStyle name="Cálculo 4 6 2" xfId="16393" xr:uid="{0A1B6DFB-741B-498D-B88A-D4CB76345F9E}"/>
    <cellStyle name="Cálculo 4 7" xfId="16384" xr:uid="{AE417732-4BE9-4368-B4AD-564B6720E5BD}"/>
    <cellStyle name="Cálculo 5" xfId="3564" xr:uid="{00000000-0005-0000-0000-0000110E0000}"/>
    <cellStyle name="Cálculo 5 2" xfId="3565" xr:uid="{00000000-0005-0000-0000-0000120E0000}"/>
    <cellStyle name="Cálculo 5 2 2" xfId="3566" xr:uid="{00000000-0005-0000-0000-0000130E0000}"/>
    <cellStyle name="Cálculo 5 2 2 2" xfId="16396" xr:uid="{875F101D-5A9C-4958-B4D7-09E11A36A57F}"/>
    <cellStyle name="Cálculo 5 2 3" xfId="3567" xr:uid="{00000000-0005-0000-0000-0000140E0000}"/>
    <cellStyle name="Cálculo 5 2 3 2" xfId="16397" xr:uid="{E7A98668-AD2D-41C5-970F-695E57015458}"/>
    <cellStyle name="Cálculo 5 2 4" xfId="3568" xr:uid="{00000000-0005-0000-0000-0000150E0000}"/>
    <cellStyle name="Cálculo 5 2 4 2" xfId="16398" xr:uid="{9AFEB584-717D-409A-9B63-ECD2B098889A}"/>
    <cellStyle name="Cálculo 5 2 5" xfId="3569" xr:uid="{00000000-0005-0000-0000-0000160E0000}"/>
    <cellStyle name="Cálculo 5 2 5 2" xfId="16399" xr:uid="{0D9C6A70-27C8-4521-AF66-803890B4013F}"/>
    <cellStyle name="Cálculo 5 2 6" xfId="16395" xr:uid="{22AAF2C0-C65F-4A8B-A3F7-A5E2B86AA8A7}"/>
    <cellStyle name="Cálculo 5 3" xfId="3570" xr:uid="{00000000-0005-0000-0000-0000170E0000}"/>
    <cellStyle name="Cálculo 5 3 2" xfId="16400" xr:uid="{FD4C8638-C534-4B9F-82DF-140DA0427B8C}"/>
    <cellStyle name="Cálculo 5 4" xfId="3571" xr:uid="{00000000-0005-0000-0000-0000180E0000}"/>
    <cellStyle name="Cálculo 5 4 2" xfId="16401" xr:uid="{74160DA8-0FA9-45FE-BE26-60231CE4EAD7}"/>
    <cellStyle name="Cálculo 5 5" xfId="3572" xr:uid="{00000000-0005-0000-0000-0000190E0000}"/>
    <cellStyle name="Cálculo 5 5 2" xfId="16402" xr:uid="{F693365F-711A-4FB4-A0AB-AB7ABE86F889}"/>
    <cellStyle name="Cálculo 5 6" xfId="3573" xr:uid="{00000000-0005-0000-0000-00001A0E0000}"/>
    <cellStyle name="Cálculo 5 6 2" xfId="16403" xr:uid="{95EAF431-2750-47FF-93F5-A3837316DA99}"/>
    <cellStyle name="Cálculo 5 7" xfId="16394" xr:uid="{D71593A2-B96D-4679-8272-2E926A3B77FD}"/>
    <cellStyle name="Cálculo 6" xfId="3574" xr:uid="{00000000-0005-0000-0000-00001B0E0000}"/>
    <cellStyle name="Cálculo 6 2" xfId="3575" xr:uid="{00000000-0005-0000-0000-00001C0E0000}"/>
    <cellStyle name="Cálculo 6 2 2" xfId="3576" xr:uid="{00000000-0005-0000-0000-00001D0E0000}"/>
    <cellStyle name="Cálculo 6 2 2 2" xfId="16406" xr:uid="{5450B277-E26C-449C-AD9F-DB3B8249B759}"/>
    <cellStyle name="Cálculo 6 2 3" xfId="3577" xr:uid="{00000000-0005-0000-0000-00001E0E0000}"/>
    <cellStyle name="Cálculo 6 2 3 2" xfId="16407" xr:uid="{C4558A78-62EA-423C-AD4E-1FBAB097E1ED}"/>
    <cellStyle name="Cálculo 6 2 4" xfId="3578" xr:uid="{00000000-0005-0000-0000-00001F0E0000}"/>
    <cellStyle name="Cálculo 6 2 4 2" xfId="16408" xr:uid="{C339C072-0827-4DD7-A8CE-B8F3D08FA45D}"/>
    <cellStyle name="Cálculo 6 2 5" xfId="3579" xr:uid="{00000000-0005-0000-0000-0000200E0000}"/>
    <cellStyle name="Cálculo 6 2 5 2" xfId="16409" xr:uid="{B1D41170-FBA1-4311-8599-5F2B0FD11F11}"/>
    <cellStyle name="Cálculo 6 2 6" xfId="16405" xr:uid="{7918CFA7-9827-4700-BD60-9AB617577A96}"/>
    <cellStyle name="Cálculo 6 3" xfId="3580" xr:uid="{00000000-0005-0000-0000-0000210E0000}"/>
    <cellStyle name="Cálculo 6 3 2" xfId="16410" xr:uid="{58EC9B35-621C-4247-BCEF-45F98A77C561}"/>
    <cellStyle name="Cálculo 6 4" xfId="3581" xr:uid="{00000000-0005-0000-0000-0000220E0000}"/>
    <cellStyle name="Cálculo 6 4 2" xfId="16411" xr:uid="{17533538-8210-401E-B34D-C487B9D04028}"/>
    <cellStyle name="Cálculo 6 5" xfId="3582" xr:uid="{00000000-0005-0000-0000-0000230E0000}"/>
    <cellStyle name="Cálculo 6 5 2" xfId="16412" xr:uid="{24C2F95D-4C0A-4C50-A03A-C6598987DB38}"/>
    <cellStyle name="Cálculo 6 6" xfId="3583" xr:uid="{00000000-0005-0000-0000-0000240E0000}"/>
    <cellStyle name="Cálculo 6 6 2" xfId="16413" xr:uid="{33C8179F-4BC0-4A1F-83E3-81AADD57F6C8}"/>
    <cellStyle name="Cálculo 6 7" xfId="16404" xr:uid="{10491BC1-4BB1-4F8B-AFE9-33F4958C5B88}"/>
    <cellStyle name="Cálculo 7" xfId="3584" xr:uid="{00000000-0005-0000-0000-0000250E0000}"/>
    <cellStyle name="Cálculo 7 2" xfId="3585" xr:uid="{00000000-0005-0000-0000-0000260E0000}"/>
    <cellStyle name="Cálculo 7 2 2" xfId="3586" xr:uid="{00000000-0005-0000-0000-0000270E0000}"/>
    <cellStyle name="Cálculo 7 2 2 2" xfId="16416" xr:uid="{D5860F42-CCDE-483A-891C-1320C92EB036}"/>
    <cellStyle name="Cálculo 7 2 3" xfId="3587" xr:uid="{00000000-0005-0000-0000-0000280E0000}"/>
    <cellStyle name="Cálculo 7 2 3 2" xfId="16417" xr:uid="{38D819E1-B085-482F-8FB6-C5C10192243F}"/>
    <cellStyle name="Cálculo 7 2 4" xfId="3588" xr:uid="{00000000-0005-0000-0000-0000290E0000}"/>
    <cellStyle name="Cálculo 7 2 4 2" xfId="16418" xr:uid="{F6339936-FD08-4C50-9A46-A8D6AA2A72D7}"/>
    <cellStyle name="Cálculo 7 2 5" xfId="3589" xr:uid="{00000000-0005-0000-0000-00002A0E0000}"/>
    <cellStyle name="Cálculo 7 2 5 2" xfId="16419" xr:uid="{64B17057-4545-48B2-A6EB-2F48FA9712FF}"/>
    <cellStyle name="Cálculo 7 2 6" xfId="16415" xr:uid="{B592794F-F609-4D9A-81AC-C6BF5EB5BC58}"/>
    <cellStyle name="Cálculo 7 3" xfId="3590" xr:uid="{00000000-0005-0000-0000-00002B0E0000}"/>
    <cellStyle name="Cálculo 7 3 2" xfId="16420" xr:uid="{EDA4CAEF-F5DE-44DB-82B3-8ACEC3622FE1}"/>
    <cellStyle name="Cálculo 7 4" xfId="3591" xr:uid="{00000000-0005-0000-0000-00002C0E0000}"/>
    <cellStyle name="Cálculo 7 4 2" xfId="16421" xr:uid="{A4E7B7EF-5F1A-4915-B7E4-1D7FB982A42D}"/>
    <cellStyle name="Cálculo 7 5" xfId="3592" xr:uid="{00000000-0005-0000-0000-00002D0E0000}"/>
    <cellStyle name="Cálculo 7 5 2" xfId="16422" xr:uid="{15C69124-48DE-4977-A62F-5A3B05B530FF}"/>
    <cellStyle name="Cálculo 7 6" xfId="3593" xr:uid="{00000000-0005-0000-0000-00002E0E0000}"/>
    <cellStyle name="Cálculo 7 6 2" xfId="16423" xr:uid="{852E581E-04B9-4E1C-9AB0-DA65EB72DA7C}"/>
    <cellStyle name="Cálculo 7 7" xfId="16414" xr:uid="{B9D3B72C-3E55-49C2-A452-4EEF82F89B2C}"/>
    <cellStyle name="Cálculo 8" xfId="3594" xr:uid="{00000000-0005-0000-0000-00002F0E0000}"/>
    <cellStyle name="Cálculo 8 2" xfId="3595" xr:uid="{00000000-0005-0000-0000-0000300E0000}"/>
    <cellStyle name="Cálculo 8 2 2" xfId="3596" xr:uid="{00000000-0005-0000-0000-0000310E0000}"/>
    <cellStyle name="Cálculo 8 2 2 2" xfId="16426" xr:uid="{8550D5F1-4A98-4614-A45E-522DF280DE85}"/>
    <cellStyle name="Cálculo 8 2 3" xfId="3597" xr:uid="{00000000-0005-0000-0000-0000320E0000}"/>
    <cellStyle name="Cálculo 8 2 3 2" xfId="16427" xr:uid="{85E8212A-A993-4E28-85F7-7AEC9EC36CE5}"/>
    <cellStyle name="Cálculo 8 2 4" xfId="3598" xr:uid="{00000000-0005-0000-0000-0000330E0000}"/>
    <cellStyle name="Cálculo 8 2 4 2" xfId="16428" xr:uid="{E6EA68D8-9A1F-4858-AB9F-87BDFD9DC58E}"/>
    <cellStyle name="Cálculo 8 2 5" xfId="3599" xr:uid="{00000000-0005-0000-0000-0000340E0000}"/>
    <cellStyle name="Cálculo 8 2 5 2" xfId="16429" xr:uid="{E6846A0D-E997-4161-A4ED-75D970C84D15}"/>
    <cellStyle name="Cálculo 8 2 6" xfId="16425" xr:uid="{1E0D25FF-CA1F-492A-A720-D8EAC0EF02D4}"/>
    <cellStyle name="Cálculo 8 3" xfId="3600" xr:uid="{00000000-0005-0000-0000-0000350E0000}"/>
    <cellStyle name="Cálculo 8 3 2" xfId="16430" xr:uid="{3FCDAEA3-3BCA-4DF9-93A4-2192D55E8624}"/>
    <cellStyle name="Cálculo 8 4" xfId="3601" xr:uid="{00000000-0005-0000-0000-0000360E0000}"/>
    <cellStyle name="Cálculo 8 4 2" xfId="16431" xr:uid="{0BF08C65-D2D1-40C9-8C02-6EF5318AA5F8}"/>
    <cellStyle name="Cálculo 8 5" xfId="3602" xr:uid="{00000000-0005-0000-0000-0000370E0000}"/>
    <cellStyle name="Cálculo 8 5 2" xfId="16432" xr:uid="{6564A84A-A5B0-4DB0-A765-A0B1FDEECBAB}"/>
    <cellStyle name="Cálculo 8 6" xfId="3603" xr:uid="{00000000-0005-0000-0000-0000380E0000}"/>
    <cellStyle name="Cálculo 8 6 2" xfId="16433" xr:uid="{0A309BFB-15AC-42B7-A242-4C8CBFA925E6}"/>
    <cellStyle name="Cálculo 8 7" xfId="16424" xr:uid="{6C910F27-2DB5-4B46-B787-F4BDA2C87721}"/>
    <cellStyle name="Cálculo 9" xfId="3604" xr:uid="{00000000-0005-0000-0000-0000390E0000}"/>
    <cellStyle name="Cálculo 9 2" xfId="3605" xr:uid="{00000000-0005-0000-0000-00003A0E0000}"/>
    <cellStyle name="Cálculo 9 2 2" xfId="3606" xr:uid="{00000000-0005-0000-0000-00003B0E0000}"/>
    <cellStyle name="Cálculo 9 2 2 2" xfId="16436" xr:uid="{CF740C68-5437-4CE3-BAC5-79FC4FA9BE82}"/>
    <cellStyle name="Cálculo 9 2 3" xfId="3607" xr:uid="{00000000-0005-0000-0000-00003C0E0000}"/>
    <cellStyle name="Cálculo 9 2 3 2" xfId="16437" xr:uid="{F842939B-C183-48BD-92AF-8F6A102A1B82}"/>
    <cellStyle name="Cálculo 9 2 4" xfId="3608" xr:uid="{00000000-0005-0000-0000-00003D0E0000}"/>
    <cellStyle name="Cálculo 9 2 4 2" xfId="16438" xr:uid="{00FC97A7-3592-46C1-B814-E9755917CEFA}"/>
    <cellStyle name="Cálculo 9 2 5" xfId="3609" xr:uid="{00000000-0005-0000-0000-00003E0E0000}"/>
    <cellStyle name="Cálculo 9 2 5 2" xfId="16439" xr:uid="{4607769C-7EEE-42EE-A15F-41DEB0526502}"/>
    <cellStyle name="Cálculo 9 2 6" xfId="16435" xr:uid="{45618022-9808-46F1-87DF-F339A822A0B4}"/>
    <cellStyle name="Cálculo 9 3" xfId="3610" xr:uid="{00000000-0005-0000-0000-00003F0E0000}"/>
    <cellStyle name="Cálculo 9 3 2" xfId="16440" xr:uid="{21517CA9-6604-462B-866C-0EAE13679C2A}"/>
    <cellStyle name="Cálculo 9 4" xfId="3611" xr:uid="{00000000-0005-0000-0000-0000400E0000}"/>
    <cellStyle name="Cálculo 9 4 2" xfId="16441" xr:uid="{B9150F14-3C54-4D00-AFD2-00CC7CF4C833}"/>
    <cellStyle name="Cálculo 9 5" xfId="3612" xr:uid="{00000000-0005-0000-0000-0000410E0000}"/>
    <cellStyle name="Cálculo 9 5 2" xfId="16442" xr:uid="{E8BDB47C-D349-4E43-836B-93411491BE6F}"/>
    <cellStyle name="Cálculo 9 6" xfId="3613" xr:uid="{00000000-0005-0000-0000-0000420E0000}"/>
    <cellStyle name="Cálculo 9 6 2" xfId="16443" xr:uid="{6B718D38-DDEC-4E4B-9B59-F2717311D072}"/>
    <cellStyle name="Cálculo 9 7" xfId="16434" xr:uid="{3FAB56B2-6362-4DD4-800B-7551ACB80153}"/>
    <cellStyle name="Cálculo_KTR An-Abflug" xfId="14805" xr:uid="{00000000-0005-0000-0000-0000430E0000}"/>
    <cellStyle name="CalculYellow" xfId="3614" xr:uid="{00000000-0005-0000-0000-0000440E0000}"/>
    <cellStyle name="Cat. A" xfId="3615" xr:uid="{00000000-0005-0000-0000-0000450E0000}"/>
    <cellStyle name="Cat. B" xfId="3616" xr:uid="{00000000-0005-0000-0000-0000460E0000}"/>
    <cellStyle name="Cat. C" xfId="3617" xr:uid="{00000000-0005-0000-0000-0000470E0000}"/>
    <cellStyle name="Cat. D" xfId="3618" xr:uid="{00000000-0005-0000-0000-0000480E0000}"/>
    <cellStyle name="Celda de comprobación" xfId="3619" xr:uid="{00000000-0005-0000-0000-0000490E0000}"/>
    <cellStyle name="Celda vinculada" xfId="3620" xr:uid="{00000000-0005-0000-0000-00004A0E0000}"/>
    <cellStyle name="Celkem" xfId="3621" xr:uid="{00000000-0005-0000-0000-00004B0E0000}"/>
    <cellStyle name="Celkem 2" xfId="3622" xr:uid="{00000000-0005-0000-0000-00004C0E0000}"/>
    <cellStyle name="Celkem 2 2" xfId="16445" xr:uid="{389337C3-334B-469F-BE81-2FEAC66A00AD}"/>
    <cellStyle name="Celkem 3" xfId="3623" xr:uid="{00000000-0005-0000-0000-00004D0E0000}"/>
    <cellStyle name="Celkem 3 2" xfId="16446" xr:uid="{92123A1F-4CE0-47D2-86AF-70FB734F0640}"/>
    <cellStyle name="Celkem 4" xfId="16444" xr:uid="{FD2641DF-F1BB-491E-84D9-1984141CE436}"/>
    <cellStyle name="Cella collegata 2" xfId="3624" xr:uid="{00000000-0005-0000-0000-00004E0E0000}"/>
    <cellStyle name="Cella collegata 3" xfId="3625" xr:uid="{00000000-0005-0000-0000-00004F0E0000}"/>
    <cellStyle name="Cella da controllare 2" xfId="3626" xr:uid="{00000000-0005-0000-0000-0000500E0000}"/>
    <cellStyle name="Cella da controllare 3" xfId="3627" xr:uid="{00000000-0005-0000-0000-0000510E0000}"/>
    <cellStyle name="Cellule liée 2" xfId="3628" xr:uid="{00000000-0005-0000-0000-0000520E0000}"/>
    <cellStyle name="Cellule liée 2 2" xfId="3629" xr:uid="{00000000-0005-0000-0000-0000530E0000}"/>
    <cellStyle name="Cellule liée 2_130725 DSNA 2011 Dossier de révision initial" xfId="3630" xr:uid="{00000000-0005-0000-0000-0000540E0000}"/>
    <cellStyle name="Cellule liée 3" xfId="3631" xr:uid="{00000000-0005-0000-0000-0000550E0000}"/>
    <cellStyle name="Cellule liée 3 2" xfId="3632" xr:uid="{00000000-0005-0000-0000-0000560E0000}"/>
    <cellStyle name="Cellule liée 4" xfId="3633" xr:uid="{00000000-0005-0000-0000-0000570E0000}"/>
    <cellStyle name="Cellule liée 4 2" xfId="3634" xr:uid="{00000000-0005-0000-0000-0000580E0000}"/>
    <cellStyle name="Cellule liée 5" xfId="3635" xr:uid="{00000000-0005-0000-0000-0000590E0000}"/>
    <cellStyle name="Chap" xfId="3636" xr:uid="{00000000-0005-0000-0000-00005A0E0000}"/>
    <cellStyle name="Check Box" xfId="3637" xr:uid="{00000000-0005-0000-0000-00005B0E0000}"/>
    <cellStyle name="Check Box Input" xfId="3638" xr:uid="{00000000-0005-0000-0000-00005C0E0000}"/>
    <cellStyle name="Check Box_First Capital Connect Financial Model" xfId="3639" xr:uid="{00000000-0005-0000-0000-00005D0E0000}"/>
    <cellStyle name="Check Cell" xfId="14637" xr:uid="{00000000-0005-0000-0000-00005E0E0000}"/>
    <cellStyle name="Check Cell 2" xfId="3640" xr:uid="{00000000-0005-0000-0000-00005F0E0000}"/>
    <cellStyle name="Check Cell_KTR An-Abflug" xfId="3641" xr:uid="{00000000-0005-0000-0000-0000600E0000}"/>
    <cellStyle name="Chybně" xfId="3642" xr:uid="{00000000-0005-0000-0000-0000610E0000}"/>
    <cellStyle name="Cím 2" xfId="3643" xr:uid="{00000000-0005-0000-0000-0000620E0000}"/>
    <cellStyle name="Címsor 1 2" xfId="3644" xr:uid="{00000000-0005-0000-0000-0000630E0000}"/>
    <cellStyle name="Címsor 2 2" xfId="3645" xr:uid="{00000000-0005-0000-0000-0000640E0000}"/>
    <cellStyle name="Címsor 3 2" xfId="3646" xr:uid="{00000000-0005-0000-0000-0000650E0000}"/>
    <cellStyle name="Címsor 4 2" xfId="3647" xr:uid="{00000000-0005-0000-0000-0000660E0000}"/>
    <cellStyle name="ColBlue" xfId="3648" xr:uid="{00000000-0005-0000-0000-0000670E0000}"/>
    <cellStyle name="ColGreen" xfId="3649" xr:uid="{00000000-0005-0000-0000-0000680E0000}"/>
    <cellStyle name="colonne" xfId="3650" xr:uid="{00000000-0005-0000-0000-0000690E0000}"/>
    <cellStyle name="colorcomma" xfId="3651" xr:uid="{00000000-0005-0000-0000-00006A0E0000}"/>
    <cellStyle name="Colore 1 2" xfId="3652" xr:uid="{00000000-0005-0000-0000-00006B0E0000}"/>
    <cellStyle name="Colore 1 3" xfId="3653" xr:uid="{00000000-0005-0000-0000-00006C0E0000}"/>
    <cellStyle name="Colore 2 2" xfId="3654" xr:uid="{00000000-0005-0000-0000-00006D0E0000}"/>
    <cellStyle name="Colore 2 3" xfId="3655" xr:uid="{00000000-0005-0000-0000-00006E0E0000}"/>
    <cellStyle name="Colore 3 2" xfId="3656" xr:uid="{00000000-0005-0000-0000-00006F0E0000}"/>
    <cellStyle name="Colore 3 3" xfId="3657" xr:uid="{00000000-0005-0000-0000-0000700E0000}"/>
    <cellStyle name="Colore 4 2" xfId="3658" xr:uid="{00000000-0005-0000-0000-0000710E0000}"/>
    <cellStyle name="Colore 4 3" xfId="3659" xr:uid="{00000000-0005-0000-0000-0000720E0000}"/>
    <cellStyle name="Colore 5 2" xfId="3660" xr:uid="{00000000-0005-0000-0000-0000730E0000}"/>
    <cellStyle name="Colore 5 3" xfId="3661" xr:uid="{00000000-0005-0000-0000-0000740E0000}"/>
    <cellStyle name="Colore 6 2" xfId="3662" xr:uid="{00000000-0005-0000-0000-0000750E0000}"/>
    <cellStyle name="Colore 6 3" xfId="3663" xr:uid="{00000000-0005-0000-0000-0000760E0000}"/>
    <cellStyle name="ColRed" xfId="3664" xr:uid="{00000000-0005-0000-0000-0000770E0000}"/>
    <cellStyle name="Column Title" xfId="3665" xr:uid="{00000000-0005-0000-0000-0000780E0000}"/>
    <cellStyle name="Column Title 2" xfId="3666" xr:uid="{00000000-0005-0000-0000-0000790E0000}"/>
    <cellStyle name="Comma (1)" xfId="3667" xr:uid="{00000000-0005-0000-0000-00007A0E0000}"/>
    <cellStyle name="comma (2)" xfId="3668" xr:uid="{00000000-0005-0000-0000-00007B0E0000}"/>
    <cellStyle name="comma (2) 2" xfId="3669" xr:uid="{00000000-0005-0000-0000-00007C0E0000}"/>
    <cellStyle name="comma (2) 3" xfId="3670" xr:uid="{00000000-0005-0000-0000-00007D0E0000}"/>
    <cellStyle name="Comma 0" xfId="3671" xr:uid="{00000000-0005-0000-0000-00007E0E0000}"/>
    <cellStyle name="Comma 10" xfId="3672" xr:uid="{00000000-0005-0000-0000-00007F0E0000}"/>
    <cellStyle name="Comma 10 2" xfId="3673" xr:uid="{00000000-0005-0000-0000-0000800E0000}"/>
    <cellStyle name="Comma 10 2 2" xfId="3674" xr:uid="{00000000-0005-0000-0000-0000810E0000}"/>
    <cellStyle name="Comma 10 2 2 2" xfId="16449" xr:uid="{61338EC0-E6B7-4395-97AC-A9894367EFCE}"/>
    <cellStyle name="Comma 10 2 3" xfId="16448" xr:uid="{1BF310A9-5D81-49E0-9DFA-D6A4893052B2}"/>
    <cellStyle name="Comma 10 3" xfId="3675" xr:uid="{00000000-0005-0000-0000-0000820E0000}"/>
    <cellStyle name="Comma 10 3 2" xfId="16450" xr:uid="{5877D0DD-9DBC-43B2-B75E-C0B831DF3866}"/>
    <cellStyle name="Comma 10 4" xfId="16447" xr:uid="{D16C0F8A-9E7E-455D-87F6-9EA0B23FBB98}"/>
    <cellStyle name="Comma 11" xfId="3676" xr:uid="{00000000-0005-0000-0000-0000830E0000}"/>
    <cellStyle name="Comma 11 2" xfId="3677" xr:uid="{00000000-0005-0000-0000-0000840E0000}"/>
    <cellStyle name="Comma 11 2 2" xfId="3678" xr:uid="{00000000-0005-0000-0000-0000850E0000}"/>
    <cellStyle name="Comma 11 2 2 2" xfId="16453" xr:uid="{BBFB7076-8EC3-4C09-9B2F-A6BD75A8C2C9}"/>
    <cellStyle name="Comma 11 2 3" xfId="3679" xr:uid="{00000000-0005-0000-0000-0000860E0000}"/>
    <cellStyle name="Comma 11 2 3 2" xfId="16454" xr:uid="{18984B2B-41AE-4D72-9849-2C293654F448}"/>
    <cellStyle name="Comma 11 2 4" xfId="16452" xr:uid="{46685739-A2C3-4207-AC0E-14AC50DCC45E}"/>
    <cellStyle name="Comma 11 3" xfId="3680" xr:uid="{00000000-0005-0000-0000-0000870E0000}"/>
    <cellStyle name="Comma 11 3 2" xfId="16455" xr:uid="{AB90CE61-9802-4438-B49E-EEF35EA71272}"/>
    <cellStyle name="Comma 11 4" xfId="3681" xr:uid="{00000000-0005-0000-0000-0000880E0000}"/>
    <cellStyle name="Comma 11 4 2" xfId="16456" xr:uid="{45DFC1FC-5F73-4F75-804F-DC6800B18AE3}"/>
    <cellStyle name="Comma 11 5" xfId="16451" xr:uid="{8267874E-8884-44A2-A8BC-734D545A4EE1}"/>
    <cellStyle name="Comma 12" xfId="3682" xr:uid="{00000000-0005-0000-0000-0000890E0000}"/>
    <cellStyle name="Comma 12 2" xfId="3683" xr:uid="{00000000-0005-0000-0000-00008A0E0000}"/>
    <cellStyle name="Comma 12 2 2" xfId="3684" xr:uid="{00000000-0005-0000-0000-00008B0E0000}"/>
    <cellStyle name="Comma 12 2 2 2" xfId="16459" xr:uid="{2D4AA5BC-5C46-4FAF-A79E-D7FDC06EC4B6}"/>
    <cellStyle name="Comma 12 2 3" xfId="16458" xr:uid="{CFA96810-FA96-4A36-B642-B036B033E406}"/>
    <cellStyle name="Comma 12 3" xfId="16457" xr:uid="{3ED70015-9002-4B71-BD63-A6A43F73887D}"/>
    <cellStyle name="Comma 13" xfId="3685" xr:uid="{00000000-0005-0000-0000-00008C0E0000}"/>
    <cellStyle name="Comma 13 2" xfId="3686" xr:uid="{00000000-0005-0000-0000-00008D0E0000}"/>
    <cellStyle name="Comma 13 2 2" xfId="3687" xr:uid="{00000000-0005-0000-0000-00008E0E0000}"/>
    <cellStyle name="Comma 13 2 3" xfId="16461" xr:uid="{6849DCE0-DA28-4CD4-9013-1DA3CCD95164}"/>
    <cellStyle name="Comma 13 3" xfId="3688" xr:uid="{00000000-0005-0000-0000-00008F0E0000}"/>
    <cellStyle name="Comma 13 3 2" xfId="14750" xr:uid="{00000000-0005-0000-0000-0000900E0000}"/>
    <cellStyle name="Comma 13 4" xfId="16460" xr:uid="{3C0D8C00-75E1-4F84-8132-CAC5E6A25D6C}"/>
    <cellStyle name="Comma 14" xfId="3689" xr:uid="{00000000-0005-0000-0000-0000910E0000}"/>
    <cellStyle name="Comma 14 2" xfId="3690" xr:uid="{00000000-0005-0000-0000-0000920E0000}"/>
    <cellStyle name="Comma 14 2 2" xfId="3691" xr:uid="{00000000-0005-0000-0000-0000930E0000}"/>
    <cellStyle name="Comma 14 2 3" xfId="16463" xr:uid="{81E58CE6-1ED6-4B68-B144-C83D469F24D0}"/>
    <cellStyle name="Comma 14 3" xfId="3692" xr:uid="{00000000-0005-0000-0000-0000940E0000}"/>
    <cellStyle name="Comma 14 3 2" xfId="14753" xr:uid="{00000000-0005-0000-0000-0000950E0000}"/>
    <cellStyle name="Comma 14 4" xfId="16462" xr:uid="{3FCF3474-B132-44BE-AA6D-282C93E16B55}"/>
    <cellStyle name="Comma 15" xfId="3693" xr:uid="{00000000-0005-0000-0000-0000960E0000}"/>
    <cellStyle name="Comma 15 2" xfId="3694" xr:uid="{00000000-0005-0000-0000-0000970E0000}"/>
    <cellStyle name="Comma 15 2 2" xfId="3695" xr:uid="{00000000-0005-0000-0000-0000980E0000}"/>
    <cellStyle name="Comma 15 2 3" xfId="16465" xr:uid="{E75C9F68-7C9B-4DF8-A47D-57325F6E7D08}"/>
    <cellStyle name="Comma 15 3" xfId="3696" xr:uid="{00000000-0005-0000-0000-0000990E0000}"/>
    <cellStyle name="Comma 15 3 2" xfId="14768" xr:uid="{00000000-0005-0000-0000-00009A0E0000}"/>
    <cellStyle name="Comma 15 4" xfId="16464" xr:uid="{9ED56868-28ED-4DA1-BD92-817FA83849EF}"/>
    <cellStyle name="Comma 16" xfId="3697" xr:uid="{00000000-0005-0000-0000-00009B0E0000}"/>
    <cellStyle name="Comma 16 2" xfId="3698" xr:uid="{00000000-0005-0000-0000-00009C0E0000}"/>
    <cellStyle name="Comma 16 2 2" xfId="3699" xr:uid="{00000000-0005-0000-0000-00009D0E0000}"/>
    <cellStyle name="Comma 16 2 3" xfId="16467" xr:uid="{CDFD48AC-B9E8-4971-B37F-59D2C8A2CD7D}"/>
    <cellStyle name="Comma 16 3" xfId="3700" xr:uid="{00000000-0005-0000-0000-00009E0E0000}"/>
    <cellStyle name="Comma 16 3 2" xfId="14756" xr:uid="{00000000-0005-0000-0000-00009F0E0000}"/>
    <cellStyle name="Comma 16 4" xfId="16466" xr:uid="{E50E57AA-1334-4863-A089-C27B5F8F9AAF}"/>
    <cellStyle name="Comma 17" xfId="3701" xr:uid="{00000000-0005-0000-0000-0000A00E0000}"/>
    <cellStyle name="Comma 17 2" xfId="3702" xr:uid="{00000000-0005-0000-0000-0000A10E0000}"/>
    <cellStyle name="Comma 17 2 2" xfId="3703" xr:uid="{00000000-0005-0000-0000-0000A20E0000}"/>
    <cellStyle name="Comma 17 2 2 2" xfId="16470" xr:uid="{75778504-9804-4197-8AD4-4B797412AB79}"/>
    <cellStyle name="Comma 17 2 3" xfId="16469" xr:uid="{08C42948-9CFC-4BAF-85A6-784424033D8B}"/>
    <cellStyle name="Comma 17 3" xfId="16468" xr:uid="{823BC7F2-A731-4D19-B208-C57A25F3C662}"/>
    <cellStyle name="Comma 18" xfId="3704" xr:uid="{00000000-0005-0000-0000-0000A30E0000}"/>
    <cellStyle name="Comma 18 2" xfId="3705" xr:uid="{00000000-0005-0000-0000-0000A40E0000}"/>
    <cellStyle name="Comma 18 2 2" xfId="3706" xr:uid="{00000000-0005-0000-0000-0000A50E0000}"/>
    <cellStyle name="Comma 18 2 3" xfId="16472" xr:uid="{DDF55CE9-F23D-4199-A82C-082F584823F3}"/>
    <cellStyle name="Comma 18 3" xfId="3707" xr:uid="{00000000-0005-0000-0000-0000A60E0000}"/>
    <cellStyle name="Comma 18 3 2" xfId="14759" xr:uid="{00000000-0005-0000-0000-0000A70E0000}"/>
    <cellStyle name="Comma 18 4" xfId="16471" xr:uid="{5D2D97E2-1817-4BDF-A14D-13EB4EC46868}"/>
    <cellStyle name="Comma 19" xfId="3708" xr:uid="{00000000-0005-0000-0000-0000A80E0000}"/>
    <cellStyle name="Comma 19 2" xfId="3709" xr:uid="{00000000-0005-0000-0000-0000A90E0000}"/>
    <cellStyle name="Comma 19 2 2" xfId="3710" xr:uid="{00000000-0005-0000-0000-0000AA0E0000}"/>
    <cellStyle name="Comma 19 2 3" xfId="16474" xr:uid="{F9D8F256-49BB-460B-A3FF-BF1147FAA141}"/>
    <cellStyle name="Comma 19 3" xfId="3711" xr:uid="{00000000-0005-0000-0000-0000AB0E0000}"/>
    <cellStyle name="Comma 19 3 2" xfId="14765" xr:uid="{00000000-0005-0000-0000-0000AC0E0000}"/>
    <cellStyle name="Comma 19 4" xfId="16473" xr:uid="{9F20AE29-F7E7-4CF9-8FEF-9DD70BA85BA4}"/>
    <cellStyle name="Comma 2" xfId="3712" xr:uid="{00000000-0005-0000-0000-0000AD0E0000}"/>
    <cellStyle name="Comma 2 2" xfId="3713" xr:uid="{00000000-0005-0000-0000-0000AE0E0000}"/>
    <cellStyle name="Comma 2 2 2" xfId="3714" xr:uid="{00000000-0005-0000-0000-0000AF0E0000}"/>
    <cellStyle name="Comma 2 2 2 2" xfId="3715" xr:uid="{00000000-0005-0000-0000-0000B00E0000}"/>
    <cellStyle name="Comma 2 2 2 2 2" xfId="16478" xr:uid="{4695E432-3EE0-407D-B685-24DECA4F1011}"/>
    <cellStyle name="Comma 2 2 2 3" xfId="16477" xr:uid="{2EBC21A4-EE79-480D-A538-C1ACFFB717FE}"/>
    <cellStyle name="Comma 2 2 3" xfId="3716" xr:uid="{00000000-0005-0000-0000-0000B10E0000}"/>
    <cellStyle name="Comma 2 2 3 2" xfId="16479" xr:uid="{45BC4AA1-2DC0-4235-A382-EBFD1E7A3ED3}"/>
    <cellStyle name="Comma 2 2 4" xfId="16476" xr:uid="{6C014740-102A-4773-B405-F6F9F5D1DB30}"/>
    <cellStyle name="Comma 2 3" xfId="3717" xr:uid="{00000000-0005-0000-0000-0000B20E0000}"/>
    <cellStyle name="Comma 2 3 2" xfId="3718" xr:uid="{00000000-0005-0000-0000-0000B30E0000}"/>
    <cellStyle name="Comma 2 3 2 2" xfId="3719" xr:uid="{00000000-0005-0000-0000-0000B40E0000}"/>
    <cellStyle name="Comma 2 3 2 2 2" xfId="3720" xr:uid="{00000000-0005-0000-0000-0000B50E0000}"/>
    <cellStyle name="Comma 2 3 2 2 3" xfId="16482" xr:uid="{69CDF38C-10D4-4BB5-9A06-47C097BA1297}"/>
    <cellStyle name="Comma 2 3 2 3" xfId="3721" xr:uid="{00000000-0005-0000-0000-0000B60E0000}"/>
    <cellStyle name="Comma 2 3 2 3 2" xfId="14773" xr:uid="{00000000-0005-0000-0000-0000B70E0000}"/>
    <cellStyle name="Comma 2 3 2 3 3" xfId="16483" xr:uid="{0C8257D0-41CA-4831-9915-3BFC3C1D7FA0}"/>
    <cellStyle name="Comma 2 3 2 4" xfId="16481" xr:uid="{6030E2EC-F4DE-4D4D-B154-414F71376204}"/>
    <cellStyle name="Comma 2 3 3" xfId="3722" xr:uid="{00000000-0005-0000-0000-0000B80E0000}"/>
    <cellStyle name="Comma 2 3 3 2" xfId="3723" xr:uid="{00000000-0005-0000-0000-0000B90E0000}"/>
    <cellStyle name="Comma 2 3 3 2 2" xfId="16485" xr:uid="{463C4333-5C78-45A2-B7F6-3FB07FB4F9F9}"/>
    <cellStyle name="Comma 2 3 3 3" xfId="16484" xr:uid="{93E085FC-F86B-4644-B60E-598521801871}"/>
    <cellStyle name="Comma 2 3 4" xfId="3724" xr:uid="{00000000-0005-0000-0000-0000BA0E0000}"/>
    <cellStyle name="Comma 2 3 4 2" xfId="3725" xr:uid="{00000000-0005-0000-0000-0000BB0E0000}"/>
    <cellStyle name="Comma 2 3 4 2 2" xfId="16487" xr:uid="{F3B5AECB-BE7C-49C8-8829-C7AFB864D313}"/>
    <cellStyle name="Comma 2 3 4 3" xfId="16486" xr:uid="{16AFC87B-93AF-4F3A-A67E-E4D65680AC87}"/>
    <cellStyle name="Comma 2 3 5" xfId="3726" xr:uid="{00000000-0005-0000-0000-0000BC0E0000}"/>
    <cellStyle name="Comma 2 3 5 2" xfId="16488" xr:uid="{53DE21A7-ED2F-4CF5-AAD0-7051A0457AA0}"/>
    <cellStyle name="Comma 2 3 6" xfId="16480" xr:uid="{556E4348-DCCA-4528-8D84-DEC7CE25403E}"/>
    <cellStyle name="Comma 2 4" xfId="3727" xr:uid="{00000000-0005-0000-0000-0000BD0E0000}"/>
    <cellStyle name="Comma 2 4 2" xfId="3728" xr:uid="{00000000-0005-0000-0000-0000BE0E0000}"/>
    <cellStyle name="Comma 2 4 2 2" xfId="3729" xr:uid="{00000000-0005-0000-0000-0000BF0E0000}"/>
    <cellStyle name="Comma 2 4 2 2 2" xfId="16491" xr:uid="{13FC0A1C-8A7D-45D1-A040-B8D13467113B}"/>
    <cellStyle name="Comma 2 4 2 3" xfId="16490" xr:uid="{D3367CE1-DDE5-4273-BB31-872245B3CF57}"/>
    <cellStyle name="Comma 2 4 3" xfId="16489" xr:uid="{C3A5DEB3-3B8E-47BD-9528-B58A9B96EE24}"/>
    <cellStyle name="Comma 2 5" xfId="3730" xr:uid="{00000000-0005-0000-0000-0000C00E0000}"/>
    <cellStyle name="Comma 2 5 2" xfId="3731" xr:uid="{00000000-0005-0000-0000-0000C10E0000}"/>
    <cellStyle name="Comma 2 5 2 2" xfId="16493" xr:uid="{72FAFC1F-3B87-40D1-8769-04E1BF07E40C}"/>
    <cellStyle name="Comma 2 5 3" xfId="16492" xr:uid="{5FAD2F5C-AEE2-4581-8BFF-5189A32030EB}"/>
    <cellStyle name="Comma 2 6" xfId="3732" xr:uid="{00000000-0005-0000-0000-0000C20E0000}"/>
    <cellStyle name="Comma 2 6 2" xfId="16494" xr:uid="{091517FA-16F5-47B0-B7AE-03489B87495A}"/>
    <cellStyle name="Comma 2 7" xfId="3733" xr:uid="{00000000-0005-0000-0000-0000C30E0000}"/>
    <cellStyle name="Comma 2 7 2" xfId="16495" xr:uid="{58D01015-4975-4033-B875-9601F90A5E72}"/>
    <cellStyle name="Comma 2 8" xfId="3734" xr:uid="{00000000-0005-0000-0000-0000C40E0000}"/>
    <cellStyle name="Comma 2 8 2" xfId="16496" xr:uid="{8F534C10-422B-407B-9891-48828E7B1F4A}"/>
    <cellStyle name="Comma 2 9" xfId="16475" xr:uid="{CEE04085-EEC4-42CC-B76B-245ED08E2D8D}"/>
    <cellStyle name="Comma 2_RP1-FI-V0" xfId="3735" xr:uid="{00000000-0005-0000-0000-0000C50E0000}"/>
    <cellStyle name="Comma 20" xfId="3736" xr:uid="{00000000-0005-0000-0000-0000C60E0000}"/>
    <cellStyle name="Comma 20 2" xfId="3737" xr:uid="{00000000-0005-0000-0000-0000C70E0000}"/>
    <cellStyle name="Comma 20 2 2" xfId="3738" xr:uid="{00000000-0005-0000-0000-0000C80E0000}"/>
    <cellStyle name="Comma 20 2 3" xfId="16498" xr:uid="{A707D6B0-EF5C-419F-BF31-10B3884A0BA8}"/>
    <cellStyle name="Comma 20 3" xfId="3739" xr:uid="{00000000-0005-0000-0000-0000C90E0000}"/>
    <cellStyle name="Comma 20 3 2" xfId="14762" xr:uid="{00000000-0005-0000-0000-0000CA0E0000}"/>
    <cellStyle name="Comma 20 4" xfId="16497" xr:uid="{1C524CA6-02E7-49D0-A156-1B0627E85603}"/>
    <cellStyle name="Comma 21" xfId="3740" xr:uid="{00000000-0005-0000-0000-0000CB0E0000}"/>
    <cellStyle name="Comma 21 2" xfId="3741" xr:uid="{00000000-0005-0000-0000-0000CC0E0000}"/>
    <cellStyle name="Comma 21 2 2" xfId="16500" xr:uid="{95403F74-2304-4680-B091-834A7F58E33B}"/>
    <cellStyle name="Comma 21 3" xfId="16499" xr:uid="{48EA7D0B-2943-40A5-98D1-05162A37E8D2}"/>
    <cellStyle name="Comma 22" xfId="3742" xr:uid="{00000000-0005-0000-0000-0000CD0E0000}"/>
    <cellStyle name="Comma 22 2" xfId="3743" xr:uid="{00000000-0005-0000-0000-0000CE0E0000}"/>
    <cellStyle name="Comma 22 2 2" xfId="16502" xr:uid="{9DF21451-0D29-45B6-A14F-E0784BCC26ED}"/>
    <cellStyle name="Comma 22 3" xfId="16501" xr:uid="{D922E372-3D03-4158-B41F-A90AE0691077}"/>
    <cellStyle name="Comma 23" xfId="3744" xr:uid="{00000000-0005-0000-0000-0000CF0E0000}"/>
    <cellStyle name="Comma 23 2" xfId="3745" xr:uid="{00000000-0005-0000-0000-0000D00E0000}"/>
    <cellStyle name="Comma 23 2 2" xfId="16504" xr:uid="{6C028D71-E1F5-4EE8-9F08-F521093514AE}"/>
    <cellStyle name="Comma 23 3" xfId="16503" xr:uid="{1DEC1563-A73C-4A8C-8F63-1230EAC2DEEE}"/>
    <cellStyle name="Comma 24" xfId="3746" xr:uid="{00000000-0005-0000-0000-0000D10E0000}"/>
    <cellStyle name="Comma 24 2" xfId="3747" xr:uid="{00000000-0005-0000-0000-0000D20E0000}"/>
    <cellStyle name="Comma 24 2 2" xfId="16506" xr:uid="{C9D3CF5F-1A4B-4F48-9CBB-6C42D9912DF8}"/>
    <cellStyle name="Comma 24 3" xfId="16505" xr:uid="{BFAF9E22-D2EC-4732-ADFD-1F7775D381D1}"/>
    <cellStyle name="Comma 25" xfId="3748" xr:uid="{00000000-0005-0000-0000-0000D30E0000}"/>
    <cellStyle name="Comma 25 2" xfId="3749" xr:uid="{00000000-0005-0000-0000-0000D40E0000}"/>
    <cellStyle name="Comma 25 2 2" xfId="16508" xr:uid="{610E0FB0-FC94-4317-AA26-498DB0971A7F}"/>
    <cellStyle name="Comma 25 3" xfId="16507" xr:uid="{82E6F65F-2DC3-47E0-B372-9898291E9A95}"/>
    <cellStyle name="Comma 26" xfId="3750" xr:uid="{00000000-0005-0000-0000-0000D50E0000}"/>
    <cellStyle name="Comma 26 2" xfId="3751" xr:uid="{00000000-0005-0000-0000-0000D60E0000}"/>
    <cellStyle name="Comma 26 2 2" xfId="16510" xr:uid="{72365C0F-A0C2-4B7B-8724-61C96A5F8CCD}"/>
    <cellStyle name="Comma 26 3" xfId="16509" xr:uid="{042B0CFF-6E92-4946-9EDC-69C227855C52}"/>
    <cellStyle name="Comma 27" xfId="3752" xr:uid="{00000000-0005-0000-0000-0000D70E0000}"/>
    <cellStyle name="Comma 27 2" xfId="3753" xr:uid="{00000000-0005-0000-0000-0000D80E0000}"/>
    <cellStyle name="Comma 27 2 2" xfId="16512" xr:uid="{73ECBF73-39DB-4947-888E-6FE70D1D0D78}"/>
    <cellStyle name="Comma 27 3" xfId="16511" xr:uid="{0237EF4B-5E2B-4315-931F-4B3858DE088C}"/>
    <cellStyle name="Comma 28" xfId="3754" xr:uid="{00000000-0005-0000-0000-0000D90E0000}"/>
    <cellStyle name="Comma 28 2" xfId="3755" xr:uid="{00000000-0005-0000-0000-0000DA0E0000}"/>
    <cellStyle name="Comma 28 2 2" xfId="16514" xr:uid="{1A79727C-C86E-4CEC-9EE7-2A800B6C3D27}"/>
    <cellStyle name="Comma 28 3" xfId="16513" xr:uid="{2FF703A6-8C1F-40A4-AD3C-545BDE4F50C2}"/>
    <cellStyle name="Comma 29" xfId="3756" xr:uid="{00000000-0005-0000-0000-0000DB0E0000}"/>
    <cellStyle name="Comma 29 2" xfId="3757" xr:uid="{00000000-0005-0000-0000-0000DC0E0000}"/>
    <cellStyle name="Comma 29 2 2" xfId="16516" xr:uid="{0A2E13F8-9DE3-412E-9F21-DAEC3B1A7F22}"/>
    <cellStyle name="Comma 29 3" xfId="16515" xr:uid="{C8DD888C-E060-4E01-88F6-E5675B7BB699}"/>
    <cellStyle name="Comma 3" xfId="3758" xr:uid="{00000000-0005-0000-0000-0000DD0E0000}"/>
    <cellStyle name="Comma 3 2" xfId="3759" xr:uid="{00000000-0005-0000-0000-0000DE0E0000}"/>
    <cellStyle name="Comma 3 2 2" xfId="3760" xr:uid="{00000000-0005-0000-0000-0000DF0E0000}"/>
    <cellStyle name="Comma 3 2 3" xfId="3761" xr:uid="{00000000-0005-0000-0000-0000E00E0000}"/>
    <cellStyle name="Comma 3 2 3 2" xfId="16519" xr:uid="{1205853A-3870-4886-9BD8-6321BA52DEB7}"/>
    <cellStyle name="Comma 3 2 4" xfId="16518" xr:uid="{D1B96C47-06D2-4623-A2AA-3B295595B23E}"/>
    <cellStyle name="Comma 3 3" xfId="3762" xr:uid="{00000000-0005-0000-0000-0000E10E0000}"/>
    <cellStyle name="Comma 3 3 2" xfId="3763" xr:uid="{00000000-0005-0000-0000-0000E20E0000}"/>
    <cellStyle name="Comma 3 3 2 2" xfId="16521" xr:uid="{C0E554A8-98DB-4043-992A-926307ED0B90}"/>
    <cellStyle name="Comma 3 3 3" xfId="16520" xr:uid="{D6277069-5212-4B6C-BEBE-F319A693A0CB}"/>
    <cellStyle name="Comma 3 4" xfId="3764" xr:uid="{00000000-0005-0000-0000-0000E30E0000}"/>
    <cellStyle name="Comma 3 4 2" xfId="3765" xr:uid="{00000000-0005-0000-0000-0000E40E0000}"/>
    <cellStyle name="Comma 3 4 2 2" xfId="16523" xr:uid="{AB2BE9DE-A1D1-49CE-81B7-CBE40344F09A}"/>
    <cellStyle name="Comma 3 4 3" xfId="16522" xr:uid="{DD7DE82F-1583-44D0-81AC-BEEFA2C2CCE6}"/>
    <cellStyle name="Comma 3 5" xfId="3766" xr:uid="{00000000-0005-0000-0000-0000E50E0000}"/>
    <cellStyle name="Comma 3 5 2" xfId="3767" xr:uid="{00000000-0005-0000-0000-0000E60E0000}"/>
    <cellStyle name="Comma 3 5 2 2" xfId="16525" xr:uid="{906D4F50-0364-441D-90E0-2DEA1CE46CB5}"/>
    <cellStyle name="Comma 3 5 3" xfId="16524" xr:uid="{7827BC19-155A-49FA-915E-9DF627BCBE6E}"/>
    <cellStyle name="Comma 3 6" xfId="3768" xr:uid="{00000000-0005-0000-0000-0000E70E0000}"/>
    <cellStyle name="Comma 3 6 2" xfId="16526" xr:uid="{89692F69-6228-41BE-837D-EF7F85C370EE}"/>
    <cellStyle name="Comma 3 7" xfId="3769" xr:uid="{00000000-0005-0000-0000-0000E80E0000}"/>
    <cellStyle name="Comma 3 7 2" xfId="16527" xr:uid="{5D9958E8-C583-4DEE-AED7-E8E46AA20337}"/>
    <cellStyle name="Comma 3 8" xfId="16517" xr:uid="{6195E22E-2406-4103-AD42-1CEC9FD19CEE}"/>
    <cellStyle name="Comma 3_RP1-FI-V0" xfId="3770" xr:uid="{00000000-0005-0000-0000-0000E90E0000}"/>
    <cellStyle name="Comma 30" xfId="3771" xr:uid="{00000000-0005-0000-0000-0000EA0E0000}"/>
    <cellStyle name="Comma 30 2" xfId="3772" xr:uid="{00000000-0005-0000-0000-0000EB0E0000}"/>
    <cellStyle name="Comma 30 2 2" xfId="16529" xr:uid="{75AD64B1-049F-45E8-9EA1-8DDD7E01910C}"/>
    <cellStyle name="Comma 30 3" xfId="16528" xr:uid="{B0710118-92A6-4563-8334-B1094C7C54CC}"/>
    <cellStyle name="Comma 31" xfId="3773" xr:uid="{00000000-0005-0000-0000-0000EC0E0000}"/>
    <cellStyle name="Comma 31 2" xfId="3774" xr:uid="{00000000-0005-0000-0000-0000ED0E0000}"/>
    <cellStyle name="Comma 31 2 2" xfId="16531" xr:uid="{2162137A-D1D7-4219-8F18-413DE50FCBC4}"/>
    <cellStyle name="Comma 31 3" xfId="16530" xr:uid="{D2D00596-0DBB-4E11-9837-58F6E82A531B}"/>
    <cellStyle name="Comma 32" xfId="3775" xr:uid="{00000000-0005-0000-0000-0000EE0E0000}"/>
    <cellStyle name="Comma 32 2" xfId="3776" xr:uid="{00000000-0005-0000-0000-0000EF0E0000}"/>
    <cellStyle name="Comma 32 2 2" xfId="16533" xr:uid="{A8F0955B-A853-41C9-B928-5EB7CA618A60}"/>
    <cellStyle name="Comma 32 3" xfId="16532" xr:uid="{11F8DCB5-D42B-4A29-A8F4-1336C5EA6B56}"/>
    <cellStyle name="Comma 33" xfId="3777" xr:uid="{00000000-0005-0000-0000-0000F00E0000}"/>
    <cellStyle name="Comma 33 2" xfId="16534" xr:uid="{83576153-E956-4A16-8151-D4BBEACF5E40}"/>
    <cellStyle name="Comma 34" xfId="3778" xr:uid="{00000000-0005-0000-0000-0000F10E0000}"/>
    <cellStyle name="Comma 34 2" xfId="16535" xr:uid="{B9C0EF3E-266F-40CB-91E7-AEDED78509B7}"/>
    <cellStyle name="Comma 35" xfId="3779" xr:uid="{00000000-0005-0000-0000-0000F20E0000}"/>
    <cellStyle name="Comma 35 2" xfId="16536" xr:uid="{E474ABB8-3D81-450A-9F05-974328A5CC34}"/>
    <cellStyle name="Comma 36" xfId="3780" xr:uid="{00000000-0005-0000-0000-0000F30E0000}"/>
    <cellStyle name="Comma 36 2" xfId="16537" xr:uid="{505E6BC4-22D0-403B-97D4-FCB700947155}"/>
    <cellStyle name="Comma 37" xfId="3781" xr:uid="{00000000-0005-0000-0000-0000F40E0000}"/>
    <cellStyle name="Comma 37 2" xfId="16538" xr:uid="{D6BB2824-0885-4B04-AA4F-63774A5C28EF}"/>
    <cellStyle name="Comma 38" xfId="3782" xr:uid="{00000000-0005-0000-0000-0000F50E0000}"/>
    <cellStyle name="Comma 38 2" xfId="16539" xr:uid="{6C104A18-370F-4FA3-93DE-A16F827A9B9A}"/>
    <cellStyle name="Comma 39" xfId="3783" xr:uid="{00000000-0005-0000-0000-0000F60E0000}"/>
    <cellStyle name="Comma 39 2" xfId="16540" xr:uid="{01B01B6F-1D79-4B19-8125-F7F632B1FD99}"/>
    <cellStyle name="Comma 4" xfId="3784" xr:uid="{00000000-0005-0000-0000-0000F70E0000}"/>
    <cellStyle name="Comma 4 2" xfId="3785" xr:uid="{00000000-0005-0000-0000-0000F80E0000}"/>
    <cellStyle name="Comma 4 2 2" xfId="3786" xr:uid="{00000000-0005-0000-0000-0000F90E0000}"/>
    <cellStyle name="Comma 4 2 2 2" xfId="16542" xr:uid="{F1D90F90-692E-439A-A965-F8F834F5A271}"/>
    <cellStyle name="Comma 4 3" xfId="3787" xr:uid="{00000000-0005-0000-0000-0000FA0E0000}"/>
    <cellStyle name="Comma 4 3 2" xfId="3788" xr:uid="{00000000-0005-0000-0000-0000FB0E0000}"/>
    <cellStyle name="Comma 4 3 2 2" xfId="16544" xr:uid="{08F535CD-6FAD-49E6-8F8B-14A9421B8822}"/>
    <cellStyle name="Comma 4 3 3" xfId="16543" xr:uid="{A24C009A-E2FB-4FD0-8D16-67525AE6D62A}"/>
    <cellStyle name="Comma 4 4" xfId="3789" xr:uid="{00000000-0005-0000-0000-0000FC0E0000}"/>
    <cellStyle name="Comma 4 4 2" xfId="16545" xr:uid="{384BBAFF-C921-4BCD-9CBE-7B24BDCF1E10}"/>
    <cellStyle name="Comma 4 5" xfId="3790" xr:uid="{00000000-0005-0000-0000-0000FD0E0000}"/>
    <cellStyle name="Comma 4 5 2" xfId="16546" xr:uid="{0134AD68-F011-4F8B-B9FA-8FD050A20FD6}"/>
    <cellStyle name="Comma 4 6" xfId="16541" xr:uid="{6962E0AD-E0CF-4202-9F57-3190CD1F4088}"/>
    <cellStyle name="Comma 5" xfId="3791" xr:uid="{00000000-0005-0000-0000-0000FE0E0000}"/>
    <cellStyle name="Comma 5 2" xfId="3792" xr:uid="{00000000-0005-0000-0000-0000FF0E0000}"/>
    <cellStyle name="Comma 5 2 2" xfId="3793" xr:uid="{00000000-0005-0000-0000-0000000F0000}"/>
    <cellStyle name="Comma 5 2 2 2" xfId="3794" xr:uid="{00000000-0005-0000-0000-0000010F0000}"/>
    <cellStyle name="Comma 5 2 2 2 2" xfId="16550" xr:uid="{07B6D137-F692-4252-A1F7-2A981AC855A9}"/>
    <cellStyle name="Comma 5 2 2 3" xfId="16549" xr:uid="{4D012A27-BBE7-444B-B36D-25D7A5BF346C}"/>
    <cellStyle name="Comma 5 2 3" xfId="16548" xr:uid="{634DB300-DC0F-4C45-8AC3-936EED8AC2A1}"/>
    <cellStyle name="Comma 5 3" xfId="3795" xr:uid="{00000000-0005-0000-0000-0000020F0000}"/>
    <cellStyle name="Comma 5 3 2" xfId="3796" xr:uid="{00000000-0005-0000-0000-0000030F0000}"/>
    <cellStyle name="Comma 5 3 2 2" xfId="16552" xr:uid="{4EC363B7-A06E-4367-BF1F-BD0BA9E18B56}"/>
    <cellStyle name="Comma 5 3 3" xfId="16551" xr:uid="{37CD4CB1-D13D-4D01-BAA8-BF6D82927DA5}"/>
    <cellStyle name="Comma 5 4" xfId="3797" xr:uid="{00000000-0005-0000-0000-0000040F0000}"/>
    <cellStyle name="Comma 5 4 2" xfId="16553" xr:uid="{96B44F34-627C-4C57-A7B2-1A0758DDAE60}"/>
    <cellStyle name="Comma 5 5" xfId="16547" xr:uid="{55B4FCA9-BEED-49D0-B3BA-976A85739933}"/>
    <cellStyle name="Comma 6" xfId="3798" xr:uid="{00000000-0005-0000-0000-0000050F0000}"/>
    <cellStyle name="Comma 6 2" xfId="3799" xr:uid="{00000000-0005-0000-0000-0000060F0000}"/>
    <cellStyle name="Comma 6 2 2" xfId="3800" xr:uid="{00000000-0005-0000-0000-0000070F0000}"/>
    <cellStyle name="Comma 6 2 2 2" xfId="16556" xr:uid="{E102829B-4DC1-462F-BCBF-507E2A059903}"/>
    <cellStyle name="Comma 6 2 3" xfId="16555" xr:uid="{B6C013CE-4F8B-4C2E-937C-B0D262FF25BA}"/>
    <cellStyle name="Comma 6 3" xfId="3801" xr:uid="{00000000-0005-0000-0000-0000080F0000}"/>
    <cellStyle name="Comma 6 3 2" xfId="3802" xr:uid="{00000000-0005-0000-0000-0000090F0000}"/>
    <cellStyle name="Comma 6 3 3" xfId="16557" xr:uid="{1E6D7211-B3CF-4900-B579-38071C3F78B1}"/>
    <cellStyle name="Comma 6 4" xfId="3803" xr:uid="{00000000-0005-0000-0000-00000A0F0000}"/>
    <cellStyle name="Comma 6 4 2" xfId="3804" xr:uid="{00000000-0005-0000-0000-00000B0F0000}"/>
    <cellStyle name="Comma 6 4 2 2" xfId="16558" xr:uid="{7176E966-8B81-4A8C-A4E9-89A5ECB8FBC4}"/>
    <cellStyle name="Comma 6 5" xfId="16554" xr:uid="{4680628A-DB26-4F31-985B-CFE16D5B6036}"/>
    <cellStyle name="Comma 7" xfId="3805" xr:uid="{00000000-0005-0000-0000-00000C0F0000}"/>
    <cellStyle name="Comma 7 2" xfId="3806" xr:uid="{00000000-0005-0000-0000-00000D0F0000}"/>
    <cellStyle name="Comma 7 2 2" xfId="3807" xr:uid="{00000000-0005-0000-0000-00000E0F0000}"/>
    <cellStyle name="Comma 7 2 2 2" xfId="16561" xr:uid="{DF92674E-4A6B-44E2-AD0B-4331D79431F5}"/>
    <cellStyle name="Comma 7 2 3" xfId="16560" xr:uid="{51B26827-100E-45C6-9A24-A76B0917ED75}"/>
    <cellStyle name="Comma 7 3" xfId="3808" xr:uid="{00000000-0005-0000-0000-00000F0F0000}"/>
    <cellStyle name="Comma 7 3 2" xfId="3809" xr:uid="{00000000-0005-0000-0000-0000100F0000}"/>
    <cellStyle name="Comma 7 3 2 2" xfId="16563" xr:uid="{C09AA739-53E7-4290-8352-C674D7F3A7C9}"/>
    <cellStyle name="Comma 7 3 3" xfId="16562" xr:uid="{1C31622B-F338-4773-A21C-6E8C9F807188}"/>
    <cellStyle name="Comma 7 4" xfId="3810" xr:uid="{00000000-0005-0000-0000-0000110F0000}"/>
    <cellStyle name="Comma 7 4 2" xfId="16564" xr:uid="{CB0A6104-4A38-471C-A909-8BC8E10CEAF5}"/>
    <cellStyle name="Comma 7 5" xfId="16559" xr:uid="{100E3480-F362-4856-8C49-375AD9D03C3A}"/>
    <cellStyle name="Comma 8" xfId="3811" xr:uid="{00000000-0005-0000-0000-0000120F0000}"/>
    <cellStyle name="Comma 8 2" xfId="3812" xr:uid="{00000000-0005-0000-0000-0000130F0000}"/>
    <cellStyle name="Comma 8 2 2" xfId="3813" xr:uid="{00000000-0005-0000-0000-0000140F0000}"/>
    <cellStyle name="Comma 8 2 2 2" xfId="16567" xr:uid="{61610A29-6012-4FF4-A6E4-A200BA00E6A6}"/>
    <cellStyle name="Comma 8 2 3" xfId="16566" xr:uid="{D76A0095-6CDB-42A6-A947-3FAD5503033F}"/>
    <cellStyle name="Comma 8 3" xfId="3814" xr:uid="{00000000-0005-0000-0000-0000150F0000}"/>
    <cellStyle name="Comma 8 3 2" xfId="3815" xr:uid="{00000000-0005-0000-0000-0000160F0000}"/>
    <cellStyle name="Comma 8 3 2 2" xfId="16569" xr:uid="{6A9304FC-2A39-424A-93FD-0089D15DBC07}"/>
    <cellStyle name="Comma 8 3 3" xfId="16568" xr:uid="{70994532-2848-47D0-B2EE-DC6A5F0B9F0B}"/>
    <cellStyle name="Comma 8 4" xfId="3816" xr:uid="{00000000-0005-0000-0000-0000170F0000}"/>
    <cellStyle name="Comma 8 4 2" xfId="16570" xr:uid="{B24C858F-D184-4400-8007-867E85DE697B}"/>
    <cellStyle name="Comma 8 5" xfId="3817" xr:uid="{00000000-0005-0000-0000-0000180F0000}"/>
    <cellStyle name="Comma 8 5 2" xfId="16571" xr:uid="{F1F479F2-662F-4C49-9DE7-9217979FEF23}"/>
    <cellStyle name="Comma 8 6" xfId="16565" xr:uid="{51832FE0-4EB6-4119-B57C-919C13C20933}"/>
    <cellStyle name="Comma 9" xfId="3818" xr:uid="{00000000-0005-0000-0000-0000190F0000}"/>
    <cellStyle name="Comma 9 2" xfId="3819" xr:uid="{00000000-0005-0000-0000-00001A0F0000}"/>
    <cellStyle name="Comma 9 2 2" xfId="3820" xr:uid="{00000000-0005-0000-0000-00001B0F0000}"/>
    <cellStyle name="Comma 9 2 2 2" xfId="16574" xr:uid="{E1443CE2-FB47-4594-86A6-2FD893E23128}"/>
    <cellStyle name="Comma 9 2 3" xfId="16573" xr:uid="{5FB5108B-2641-4588-AFAB-2E5B2A508B5D}"/>
    <cellStyle name="Comma 9 3" xfId="3821" xr:uid="{00000000-0005-0000-0000-00001C0F0000}"/>
    <cellStyle name="Comma 9 3 2" xfId="3822" xr:uid="{00000000-0005-0000-0000-00001D0F0000}"/>
    <cellStyle name="Comma 9 3 2 2" xfId="16576" xr:uid="{E4CDEE86-2D6B-4A51-A863-549A849E95BB}"/>
    <cellStyle name="Comma 9 3 3" xfId="16575" xr:uid="{01339F3A-54E8-46BD-BBA6-EED9DE422D23}"/>
    <cellStyle name="Comma 9 4" xfId="3823" xr:uid="{00000000-0005-0000-0000-00001E0F0000}"/>
    <cellStyle name="Comma 9 4 2" xfId="16577" xr:uid="{D0306542-4A55-406A-A213-39D4CA4BF057}"/>
    <cellStyle name="Comma 9 5" xfId="3824" xr:uid="{00000000-0005-0000-0000-00001F0F0000}"/>
    <cellStyle name="Comma 9 5 2" xfId="16578" xr:uid="{A3B6CEF2-798D-4C18-9684-1186F762AA58}"/>
    <cellStyle name="Comma 9 6" xfId="16572" xr:uid="{4D9DF760-EB71-40AB-A4C5-8D6E0430508E}"/>
    <cellStyle name="Comma(2)" xfId="3825" xr:uid="{00000000-0005-0000-0000-0000200F0000}"/>
    <cellStyle name="Comma(2) 2" xfId="3826" xr:uid="{00000000-0005-0000-0000-0000210F0000}"/>
    <cellStyle name="Comma(2) 3" xfId="3827" xr:uid="{00000000-0005-0000-0000-0000220F0000}"/>
    <cellStyle name="Commentaire 10" xfId="3828" xr:uid="{00000000-0005-0000-0000-0000230F0000}"/>
    <cellStyle name="Commentaire 10 2" xfId="3829" xr:uid="{00000000-0005-0000-0000-0000240F0000}"/>
    <cellStyle name="Commentaire 10 2 2" xfId="3830" xr:uid="{00000000-0005-0000-0000-0000250F0000}"/>
    <cellStyle name="Commentaire 10 2 2 2" xfId="16581" xr:uid="{6B023E3D-DBCD-4CA3-9F7A-0DCB19869D85}"/>
    <cellStyle name="Commentaire 10 2 3" xfId="3831" xr:uid="{00000000-0005-0000-0000-0000260F0000}"/>
    <cellStyle name="Commentaire 10 2 3 2" xfId="16582" xr:uid="{A17A67F0-7493-4189-BE49-633DC550E60F}"/>
    <cellStyle name="Commentaire 10 2 4" xfId="3832" xr:uid="{00000000-0005-0000-0000-0000270F0000}"/>
    <cellStyle name="Commentaire 10 2 4 2" xfId="16583" xr:uid="{83EFBBC6-D45F-4195-B224-7A1DDCC10187}"/>
    <cellStyle name="Commentaire 10 2 5" xfId="3833" xr:uid="{00000000-0005-0000-0000-0000280F0000}"/>
    <cellStyle name="Commentaire 10 2 5 2" xfId="16584" xr:uid="{4C9CDB8A-10FC-4C55-BE41-DC3159D5152B}"/>
    <cellStyle name="Commentaire 10 2 6" xfId="16580" xr:uid="{A52B090A-50D7-486B-97CB-944886B4A591}"/>
    <cellStyle name="Commentaire 10 3" xfId="3834" xr:uid="{00000000-0005-0000-0000-0000290F0000}"/>
    <cellStyle name="Commentaire 10 3 2" xfId="16585" xr:uid="{258F3B08-DD50-4D18-AF19-16991BC49214}"/>
    <cellStyle name="Commentaire 10 4" xfId="3835" xr:uid="{00000000-0005-0000-0000-00002A0F0000}"/>
    <cellStyle name="Commentaire 10 4 2" xfId="16586" xr:uid="{4083FD1D-F938-4447-BD9C-7AF21CD14296}"/>
    <cellStyle name="Commentaire 10 5" xfId="3836" xr:uid="{00000000-0005-0000-0000-00002B0F0000}"/>
    <cellStyle name="Commentaire 10 5 2" xfId="16587" xr:uid="{CB191202-D8B3-4777-A7AB-82A15B442395}"/>
    <cellStyle name="Commentaire 10 6" xfId="3837" xr:uid="{00000000-0005-0000-0000-00002C0F0000}"/>
    <cellStyle name="Commentaire 10 6 2" xfId="16588" xr:uid="{BF661948-68DE-4369-BA33-FF74B1534C6D}"/>
    <cellStyle name="Commentaire 10 7" xfId="16579" xr:uid="{78FC2C7E-2B18-4272-AC9B-84EF7375547A}"/>
    <cellStyle name="Commentaire 11" xfId="3838" xr:uid="{00000000-0005-0000-0000-00002D0F0000}"/>
    <cellStyle name="Commentaire 11 2" xfId="3839" xr:uid="{00000000-0005-0000-0000-00002E0F0000}"/>
    <cellStyle name="Commentaire 11 2 2" xfId="3840" xr:uid="{00000000-0005-0000-0000-00002F0F0000}"/>
    <cellStyle name="Commentaire 11 2 2 2" xfId="16591" xr:uid="{B1474D03-C6F0-4CB1-A02A-F045BDC13581}"/>
    <cellStyle name="Commentaire 11 2 3" xfId="3841" xr:uid="{00000000-0005-0000-0000-0000300F0000}"/>
    <cellStyle name="Commentaire 11 2 3 2" xfId="16592" xr:uid="{C42D275D-1C96-4D51-B209-DC17F888521B}"/>
    <cellStyle name="Commentaire 11 2 4" xfId="3842" xr:uid="{00000000-0005-0000-0000-0000310F0000}"/>
    <cellStyle name="Commentaire 11 2 4 2" xfId="16593" xr:uid="{DF551780-3BEA-4316-A9DC-43938AFCCD71}"/>
    <cellStyle name="Commentaire 11 2 5" xfId="3843" xr:uid="{00000000-0005-0000-0000-0000320F0000}"/>
    <cellStyle name="Commentaire 11 2 5 2" xfId="16594" xr:uid="{EE7DF590-AE81-467F-83A8-6A762470E4D3}"/>
    <cellStyle name="Commentaire 11 2 6" xfId="16590" xr:uid="{87D10397-5237-4F66-A5DA-F30F1655F98F}"/>
    <cellStyle name="Commentaire 11 3" xfId="3844" xr:uid="{00000000-0005-0000-0000-0000330F0000}"/>
    <cellStyle name="Commentaire 11 3 2" xfId="16595" xr:uid="{FF51C737-EFE8-476D-89DB-E82975275C43}"/>
    <cellStyle name="Commentaire 11 4" xfId="3845" xr:uid="{00000000-0005-0000-0000-0000340F0000}"/>
    <cellStyle name="Commentaire 11 4 2" xfId="16596" xr:uid="{B27EA20B-7D9A-462C-88CB-996DF67B3A62}"/>
    <cellStyle name="Commentaire 11 5" xfId="3846" xr:uid="{00000000-0005-0000-0000-0000350F0000}"/>
    <cellStyle name="Commentaire 11 5 2" xfId="16597" xr:uid="{D3D9986C-96FA-4065-A2D0-8861F5EC55F1}"/>
    <cellStyle name="Commentaire 11 6" xfId="3847" xr:uid="{00000000-0005-0000-0000-0000360F0000}"/>
    <cellStyle name="Commentaire 11 6 2" xfId="16598" xr:uid="{6B75A7DC-1827-4833-A621-DBFFBFE46ABF}"/>
    <cellStyle name="Commentaire 11 7" xfId="16589" xr:uid="{4D6698DA-326E-485A-B8BA-59C45F988461}"/>
    <cellStyle name="Commentaire 12" xfId="3848" xr:uid="{00000000-0005-0000-0000-0000370F0000}"/>
    <cellStyle name="Commentaire 12 2" xfId="3849" xr:uid="{00000000-0005-0000-0000-0000380F0000}"/>
    <cellStyle name="Commentaire 12 2 2" xfId="3850" xr:uid="{00000000-0005-0000-0000-0000390F0000}"/>
    <cellStyle name="Commentaire 12 2 2 2" xfId="16601" xr:uid="{47F99482-31FA-407E-A7F7-CEBA665968DC}"/>
    <cellStyle name="Commentaire 12 2 3" xfId="3851" xr:uid="{00000000-0005-0000-0000-00003A0F0000}"/>
    <cellStyle name="Commentaire 12 2 3 2" xfId="16602" xr:uid="{30E5D400-CC14-44DF-B5DC-8312F21B7665}"/>
    <cellStyle name="Commentaire 12 2 4" xfId="3852" xr:uid="{00000000-0005-0000-0000-00003B0F0000}"/>
    <cellStyle name="Commentaire 12 2 4 2" xfId="16603" xr:uid="{7D09633F-8373-4A1E-A3A8-E87F2FC6788C}"/>
    <cellStyle name="Commentaire 12 2 5" xfId="3853" xr:uid="{00000000-0005-0000-0000-00003C0F0000}"/>
    <cellStyle name="Commentaire 12 2 5 2" xfId="16604" xr:uid="{6334FD8A-0D26-4EA3-9885-B5D018BFEB07}"/>
    <cellStyle name="Commentaire 12 2 6" xfId="16600" xr:uid="{03914649-E3BA-4F53-B36A-FD12F97680D8}"/>
    <cellStyle name="Commentaire 12 3" xfId="3854" xr:uid="{00000000-0005-0000-0000-00003D0F0000}"/>
    <cellStyle name="Commentaire 12 3 2" xfId="16605" xr:uid="{6E998A9F-AD98-41E6-93B6-6744D628C724}"/>
    <cellStyle name="Commentaire 12 4" xfId="3855" xr:uid="{00000000-0005-0000-0000-00003E0F0000}"/>
    <cellStyle name="Commentaire 12 4 2" xfId="16606" xr:uid="{5D275AB3-C0C1-4CDE-BBAB-7696921567D2}"/>
    <cellStyle name="Commentaire 12 5" xfId="3856" xr:uid="{00000000-0005-0000-0000-00003F0F0000}"/>
    <cellStyle name="Commentaire 12 5 2" xfId="16607" xr:uid="{26C2666F-5F56-4919-83DB-47FD6E70F7F7}"/>
    <cellStyle name="Commentaire 12 6" xfId="3857" xr:uid="{00000000-0005-0000-0000-0000400F0000}"/>
    <cellStyle name="Commentaire 12 6 2" xfId="16608" xr:uid="{1CA2256F-3833-4138-8C2C-DC8E3B58CD1B}"/>
    <cellStyle name="Commentaire 12 7" xfId="16599" xr:uid="{12B1D27A-A32C-4A25-AF0A-63E78BE8E497}"/>
    <cellStyle name="Commentaire 13" xfId="3858" xr:uid="{00000000-0005-0000-0000-0000410F0000}"/>
    <cellStyle name="Commentaire 13 2" xfId="3859" xr:uid="{00000000-0005-0000-0000-0000420F0000}"/>
    <cellStyle name="Commentaire 13 2 2" xfId="3860" xr:uid="{00000000-0005-0000-0000-0000430F0000}"/>
    <cellStyle name="Commentaire 13 2 2 2" xfId="16611" xr:uid="{F585E98C-F2DE-4737-AF42-643E9D6DA791}"/>
    <cellStyle name="Commentaire 13 2 3" xfId="3861" xr:uid="{00000000-0005-0000-0000-0000440F0000}"/>
    <cellStyle name="Commentaire 13 2 3 2" xfId="16612" xr:uid="{4EE19760-37EF-4166-8E21-A82125AEC53D}"/>
    <cellStyle name="Commentaire 13 2 4" xfId="3862" xr:uid="{00000000-0005-0000-0000-0000450F0000}"/>
    <cellStyle name="Commentaire 13 2 4 2" xfId="16613" xr:uid="{BD23F1DC-D300-44E6-904B-B211B5F5BB5B}"/>
    <cellStyle name="Commentaire 13 2 5" xfId="3863" xr:uid="{00000000-0005-0000-0000-0000460F0000}"/>
    <cellStyle name="Commentaire 13 2 5 2" xfId="16614" xr:uid="{0F347245-CA4A-4C4D-8B22-B56BB600676D}"/>
    <cellStyle name="Commentaire 13 2 6" xfId="16610" xr:uid="{198FC396-B01B-4E04-BD93-522FAABFDA33}"/>
    <cellStyle name="Commentaire 13 3" xfId="3864" xr:uid="{00000000-0005-0000-0000-0000470F0000}"/>
    <cellStyle name="Commentaire 13 3 2" xfId="16615" xr:uid="{89311A91-EABA-4716-8437-9D0BAD5A347C}"/>
    <cellStyle name="Commentaire 13 4" xfId="3865" xr:uid="{00000000-0005-0000-0000-0000480F0000}"/>
    <cellStyle name="Commentaire 13 4 2" xfId="16616" xr:uid="{6BCF6A3C-9569-4A7D-8F5D-085FF8EBF4FF}"/>
    <cellStyle name="Commentaire 13 5" xfId="3866" xr:uid="{00000000-0005-0000-0000-0000490F0000}"/>
    <cellStyle name="Commentaire 13 5 2" xfId="16617" xr:uid="{A66867D1-FB10-42AD-8587-744272D2D5B8}"/>
    <cellStyle name="Commentaire 13 6" xfId="3867" xr:uid="{00000000-0005-0000-0000-00004A0F0000}"/>
    <cellStyle name="Commentaire 13 6 2" xfId="16618" xr:uid="{1CBE4DD0-67EE-4A7F-8B7F-29D980EEF220}"/>
    <cellStyle name="Commentaire 13 7" xfId="16609" xr:uid="{7AD1687D-1938-4B80-9E65-899E1C20A665}"/>
    <cellStyle name="Commentaire 14" xfId="3868" xr:uid="{00000000-0005-0000-0000-00004B0F0000}"/>
    <cellStyle name="Commentaire 14 2" xfId="3869" xr:uid="{00000000-0005-0000-0000-00004C0F0000}"/>
    <cellStyle name="Commentaire 14 2 2" xfId="3870" xr:uid="{00000000-0005-0000-0000-00004D0F0000}"/>
    <cellStyle name="Commentaire 14 2 2 2" xfId="16621" xr:uid="{B6DB1AB5-3D80-43EB-A566-5958DA1DA1FF}"/>
    <cellStyle name="Commentaire 14 2 3" xfId="3871" xr:uid="{00000000-0005-0000-0000-00004E0F0000}"/>
    <cellStyle name="Commentaire 14 2 3 2" xfId="16622" xr:uid="{86C92518-3BBF-4528-AA71-6547A6A7209B}"/>
    <cellStyle name="Commentaire 14 2 4" xfId="3872" xr:uid="{00000000-0005-0000-0000-00004F0F0000}"/>
    <cellStyle name="Commentaire 14 2 4 2" xfId="16623" xr:uid="{5EA62AB5-93A0-4D62-9A1D-52E5642FC8C4}"/>
    <cellStyle name="Commentaire 14 2 5" xfId="3873" xr:uid="{00000000-0005-0000-0000-0000500F0000}"/>
    <cellStyle name="Commentaire 14 2 5 2" xfId="16624" xr:uid="{FAEDB65A-E6C4-46E8-9CED-AE7364851FB2}"/>
    <cellStyle name="Commentaire 14 2 6" xfId="16620" xr:uid="{2373FB7A-34FE-4EFB-9BD9-C29A13E55B18}"/>
    <cellStyle name="Commentaire 14 3" xfId="3874" xr:uid="{00000000-0005-0000-0000-0000510F0000}"/>
    <cellStyle name="Commentaire 14 3 2" xfId="16625" xr:uid="{0C99AE11-99A0-4ABA-B698-835795900806}"/>
    <cellStyle name="Commentaire 14 4" xfId="3875" xr:uid="{00000000-0005-0000-0000-0000520F0000}"/>
    <cellStyle name="Commentaire 14 4 2" xfId="16626" xr:uid="{3133126F-CE62-4B31-A2A8-F284C7FDFF0B}"/>
    <cellStyle name="Commentaire 14 5" xfId="3876" xr:uid="{00000000-0005-0000-0000-0000530F0000}"/>
    <cellStyle name="Commentaire 14 5 2" xfId="16627" xr:uid="{92947D3E-EFCF-45AE-942A-65BE28446D30}"/>
    <cellStyle name="Commentaire 14 6" xfId="3877" xr:uid="{00000000-0005-0000-0000-0000540F0000}"/>
    <cellStyle name="Commentaire 14 6 2" xfId="16628" xr:uid="{3007AEF6-7AC1-45E3-B1F2-F6648E66A8DE}"/>
    <cellStyle name="Commentaire 14 7" xfId="16619" xr:uid="{AAB5002F-F5D9-46E9-9366-9D0783D0D0B9}"/>
    <cellStyle name="Commentaire 15" xfId="3878" xr:uid="{00000000-0005-0000-0000-0000550F0000}"/>
    <cellStyle name="Commentaire 15 2" xfId="3879" xr:uid="{00000000-0005-0000-0000-0000560F0000}"/>
    <cellStyle name="Commentaire 15 2 2" xfId="3880" xr:uid="{00000000-0005-0000-0000-0000570F0000}"/>
    <cellStyle name="Commentaire 15 2 2 2" xfId="16631" xr:uid="{29A62D64-CEB9-451A-B2C0-1B22BF0FF979}"/>
    <cellStyle name="Commentaire 15 2 3" xfId="3881" xr:uid="{00000000-0005-0000-0000-0000580F0000}"/>
    <cellStyle name="Commentaire 15 2 3 2" xfId="16632" xr:uid="{D7850903-AC92-4E17-827E-3B4EBAC76648}"/>
    <cellStyle name="Commentaire 15 2 4" xfId="3882" xr:uid="{00000000-0005-0000-0000-0000590F0000}"/>
    <cellStyle name="Commentaire 15 2 4 2" xfId="16633" xr:uid="{E3700A29-AD83-45B5-A6AE-15F1D3B15049}"/>
    <cellStyle name="Commentaire 15 2 5" xfId="3883" xr:uid="{00000000-0005-0000-0000-00005A0F0000}"/>
    <cellStyle name="Commentaire 15 2 5 2" xfId="16634" xr:uid="{B27800A5-37CD-48F0-95A6-1481086E093F}"/>
    <cellStyle name="Commentaire 15 2 6" xfId="16630" xr:uid="{DEB51BFD-8A28-4225-97DE-DD89C237CD8A}"/>
    <cellStyle name="Commentaire 15 3" xfId="3884" xr:uid="{00000000-0005-0000-0000-00005B0F0000}"/>
    <cellStyle name="Commentaire 15 3 2" xfId="16635" xr:uid="{C16E035D-D9BD-4D70-8C51-54EC05D3A53B}"/>
    <cellStyle name="Commentaire 15 4" xfId="3885" xr:uid="{00000000-0005-0000-0000-00005C0F0000}"/>
    <cellStyle name="Commentaire 15 4 2" xfId="16636" xr:uid="{6DBE39B5-4FFB-4874-BE7E-61AC7FBEE273}"/>
    <cellStyle name="Commentaire 15 5" xfId="3886" xr:uid="{00000000-0005-0000-0000-00005D0F0000}"/>
    <cellStyle name="Commentaire 15 5 2" xfId="16637" xr:uid="{5253ECB1-C976-4D22-AFB2-4600B976593A}"/>
    <cellStyle name="Commentaire 15 6" xfId="3887" xr:uid="{00000000-0005-0000-0000-00005E0F0000}"/>
    <cellStyle name="Commentaire 15 6 2" xfId="16638" xr:uid="{538B6387-211E-4B65-A52C-E2D5C48E57D8}"/>
    <cellStyle name="Commentaire 15 7" xfId="16629" xr:uid="{E02FFA22-FFD3-4670-AAB0-E0C24C8E2E0E}"/>
    <cellStyle name="Commentaire 16" xfId="3888" xr:uid="{00000000-0005-0000-0000-00005F0F0000}"/>
    <cellStyle name="Commentaire 16 2" xfId="3889" xr:uid="{00000000-0005-0000-0000-0000600F0000}"/>
    <cellStyle name="Commentaire 16 2 2" xfId="16640" xr:uid="{7BF6EAAE-7156-4C23-BF4B-ED1B56655608}"/>
    <cellStyle name="Commentaire 16 3" xfId="3890" xr:uid="{00000000-0005-0000-0000-0000610F0000}"/>
    <cellStyle name="Commentaire 16 3 2" xfId="16641" xr:uid="{D43D5893-260D-4A56-8CAB-2796DF8DC0C6}"/>
    <cellStyle name="Commentaire 16 4" xfId="3891" xr:uid="{00000000-0005-0000-0000-0000620F0000}"/>
    <cellStyle name="Commentaire 16 4 2" xfId="16642" xr:uid="{3F6F1FFF-85F4-45F9-88C0-3063832ED988}"/>
    <cellStyle name="Commentaire 16 5" xfId="3892" xr:uid="{00000000-0005-0000-0000-0000630F0000}"/>
    <cellStyle name="Commentaire 16 5 2" xfId="16643" xr:uid="{FF1A83AC-20FB-4A9B-90A0-3FDC624053B6}"/>
    <cellStyle name="Commentaire 16 6" xfId="16639" xr:uid="{06991A3B-7676-4D63-83CA-BC387DA444DB}"/>
    <cellStyle name="Commentaire 17" xfId="3893" xr:uid="{00000000-0005-0000-0000-0000640F0000}"/>
    <cellStyle name="Commentaire 17 2" xfId="3894" xr:uid="{00000000-0005-0000-0000-0000650F0000}"/>
    <cellStyle name="Commentaire 17 2 2" xfId="16645" xr:uid="{5E49249D-A94E-429F-9881-844209926518}"/>
    <cellStyle name="Commentaire 17 3" xfId="3895" xr:uid="{00000000-0005-0000-0000-0000660F0000}"/>
    <cellStyle name="Commentaire 17 3 2" xfId="16646" xr:uid="{C34CC9FB-4434-4145-B0E6-DFEA60CB726A}"/>
    <cellStyle name="Commentaire 17 4" xfId="16644" xr:uid="{64DB6A7E-05E5-4648-AC5B-4C1EBF20EB64}"/>
    <cellStyle name="Commentaire 18" xfId="3896" xr:uid="{00000000-0005-0000-0000-0000670F0000}"/>
    <cellStyle name="Commentaire 18 2" xfId="3897" xr:uid="{00000000-0005-0000-0000-0000680F0000}"/>
    <cellStyle name="Commentaire 18 2 2" xfId="16648" xr:uid="{DE99B289-0727-4B80-8C87-DD000D62970B}"/>
    <cellStyle name="Commentaire 18 3" xfId="3898" xr:uid="{00000000-0005-0000-0000-0000690F0000}"/>
    <cellStyle name="Commentaire 18 3 2" xfId="16649" xr:uid="{C4969BFC-D3DC-4BCC-AAEF-9D52244639E0}"/>
    <cellStyle name="Commentaire 18 4" xfId="16647" xr:uid="{65A8532E-C8D5-4F55-B8C9-FF04014B5B6E}"/>
    <cellStyle name="Commentaire 19" xfId="3899" xr:uid="{00000000-0005-0000-0000-00006A0F0000}"/>
    <cellStyle name="Commentaire 19 2" xfId="16650" xr:uid="{D566148C-71AB-4415-9FA8-21C28FCC7D98}"/>
    <cellStyle name="Commentaire 2" xfId="3900" xr:uid="{00000000-0005-0000-0000-00006B0F0000}"/>
    <cellStyle name="Commentaire 2 2" xfId="3901" xr:uid="{00000000-0005-0000-0000-00006C0F0000}"/>
    <cellStyle name="Commentaire 2 2 2" xfId="3902" xr:uid="{00000000-0005-0000-0000-00006D0F0000}"/>
    <cellStyle name="Commentaire 2 2 2 2" xfId="16653" xr:uid="{47DACAE3-D02D-4135-9A89-5EFC43844E11}"/>
    <cellStyle name="Commentaire 2 2 3" xfId="3903" xr:uid="{00000000-0005-0000-0000-00006E0F0000}"/>
    <cellStyle name="Commentaire 2 2 3 2" xfId="16654" xr:uid="{B82B9514-EEB8-473C-811A-E5894A7C49D1}"/>
    <cellStyle name="Commentaire 2 2 4" xfId="3904" xr:uid="{00000000-0005-0000-0000-00006F0F0000}"/>
    <cellStyle name="Commentaire 2 2 4 2" xfId="16655" xr:uid="{64EB9A6E-7C01-4B0B-B382-2703B7A2EE5D}"/>
    <cellStyle name="Commentaire 2 2 5" xfId="3905" xr:uid="{00000000-0005-0000-0000-0000700F0000}"/>
    <cellStyle name="Commentaire 2 2 5 2" xfId="16656" xr:uid="{2C7AABC6-AE30-49F3-8877-E17DFC2242C6}"/>
    <cellStyle name="Commentaire 2 2 6" xfId="16652" xr:uid="{B23809CD-A61D-4871-A634-9E289B61624A}"/>
    <cellStyle name="Commentaire 2 3" xfId="3906" xr:uid="{00000000-0005-0000-0000-0000710F0000}"/>
    <cellStyle name="Commentaire 2 3 2" xfId="3907" xr:uid="{00000000-0005-0000-0000-0000720F0000}"/>
    <cellStyle name="Commentaire 2 3 2 2" xfId="16658" xr:uid="{46C0D2ED-9233-4A23-902C-518EE1285656}"/>
    <cellStyle name="Commentaire 2 3 3" xfId="3908" xr:uid="{00000000-0005-0000-0000-0000730F0000}"/>
    <cellStyle name="Commentaire 2 3 3 2" xfId="16659" xr:uid="{E7E449C4-7807-4A1E-950A-0C315038D454}"/>
    <cellStyle name="Commentaire 2 3 4" xfId="3909" xr:uid="{00000000-0005-0000-0000-0000740F0000}"/>
    <cellStyle name="Commentaire 2 3 4 2" xfId="16660" xr:uid="{23470F6A-C1BF-479A-9D73-9ECECC274B30}"/>
    <cellStyle name="Commentaire 2 3 5" xfId="3910" xr:uid="{00000000-0005-0000-0000-0000750F0000}"/>
    <cellStyle name="Commentaire 2 3 5 2" xfId="16661" xr:uid="{5BB2242E-3B5B-44CA-8BD8-570D36AFAB83}"/>
    <cellStyle name="Commentaire 2 3 6" xfId="16657" xr:uid="{927ADE19-C13D-4128-B338-5F79E7F12824}"/>
    <cellStyle name="Commentaire 2 4" xfId="3911" xr:uid="{00000000-0005-0000-0000-0000760F0000}"/>
    <cellStyle name="Commentaire 2 4 2" xfId="16662" xr:uid="{752504B1-C9F6-4FC2-82F3-054E575BDCFB}"/>
    <cellStyle name="Commentaire 2 5" xfId="3912" xr:uid="{00000000-0005-0000-0000-0000770F0000}"/>
    <cellStyle name="Commentaire 2 5 2" xfId="16663" xr:uid="{D42C847D-D825-485D-845C-797098DB31C7}"/>
    <cellStyle name="Commentaire 2 6" xfId="3913" xr:uid="{00000000-0005-0000-0000-0000780F0000}"/>
    <cellStyle name="Commentaire 2 6 2" xfId="16664" xr:uid="{C0197D5B-D6D4-45E5-BAE6-14A9F9944F48}"/>
    <cellStyle name="Commentaire 2 7" xfId="3914" xr:uid="{00000000-0005-0000-0000-0000790F0000}"/>
    <cellStyle name="Commentaire 2 7 2" xfId="16665" xr:uid="{8B66B4B2-80E3-484A-A0F4-166A18DA1BBF}"/>
    <cellStyle name="Commentaire 2 8" xfId="16651" xr:uid="{E1836279-2E48-49ED-B5F3-052383190F7C}"/>
    <cellStyle name="Commentaire 20" xfId="3915" xr:uid="{00000000-0005-0000-0000-00007A0F0000}"/>
    <cellStyle name="Commentaire 20 2" xfId="16666" xr:uid="{1CFDCBA3-86B9-4383-A9F2-FDF812BE194E}"/>
    <cellStyle name="Commentaire 21" xfId="3916" xr:uid="{00000000-0005-0000-0000-00007B0F0000}"/>
    <cellStyle name="Commentaire 21 2" xfId="16667" xr:uid="{DDA10F0B-A9E5-499E-9EED-5D34D2444B17}"/>
    <cellStyle name="Commentaire 3" xfId="3917" xr:uid="{00000000-0005-0000-0000-00007C0F0000}"/>
    <cellStyle name="Commentaire 3 2" xfId="3918" xr:uid="{00000000-0005-0000-0000-00007D0F0000}"/>
    <cellStyle name="Commentaire 3 2 2" xfId="3919" xr:uid="{00000000-0005-0000-0000-00007E0F0000}"/>
    <cellStyle name="Commentaire 3 2 2 2" xfId="16670" xr:uid="{519BEDF8-0801-48E4-8EC8-895EF56E48B8}"/>
    <cellStyle name="Commentaire 3 2 3" xfId="3920" xr:uid="{00000000-0005-0000-0000-00007F0F0000}"/>
    <cellStyle name="Commentaire 3 2 3 2" xfId="16671" xr:uid="{2C1A50D1-F5E1-48CE-8821-CBBD663C4E77}"/>
    <cellStyle name="Commentaire 3 2 4" xfId="3921" xr:uid="{00000000-0005-0000-0000-0000800F0000}"/>
    <cellStyle name="Commentaire 3 2 4 2" xfId="16672" xr:uid="{85EEEBA4-6FBC-4BBF-B939-4F39F081807F}"/>
    <cellStyle name="Commentaire 3 2 5" xfId="3922" xr:uid="{00000000-0005-0000-0000-0000810F0000}"/>
    <cellStyle name="Commentaire 3 2 5 2" xfId="16673" xr:uid="{1595DB58-54F9-4F38-B7FC-87F3545CC9EF}"/>
    <cellStyle name="Commentaire 3 2 6" xfId="16669" xr:uid="{B46C306D-AF90-46C2-A832-D7FAEBE45A18}"/>
    <cellStyle name="Commentaire 3 3" xfId="3923" xr:uid="{00000000-0005-0000-0000-0000820F0000}"/>
    <cellStyle name="Commentaire 3 3 2" xfId="3924" xr:uid="{00000000-0005-0000-0000-0000830F0000}"/>
    <cellStyle name="Commentaire 3 3 2 2" xfId="16675" xr:uid="{8E5ABDD9-DADD-44AC-A757-2B7198371865}"/>
    <cellStyle name="Commentaire 3 3 3" xfId="3925" xr:uid="{00000000-0005-0000-0000-0000840F0000}"/>
    <cellStyle name="Commentaire 3 3 3 2" xfId="16676" xr:uid="{F0A94F34-2E97-4150-9648-45015F5F18E0}"/>
    <cellStyle name="Commentaire 3 3 4" xfId="3926" xr:uid="{00000000-0005-0000-0000-0000850F0000}"/>
    <cellStyle name="Commentaire 3 3 4 2" xfId="16677" xr:uid="{C91C055F-2918-4015-8B38-B3543089510A}"/>
    <cellStyle name="Commentaire 3 3 5" xfId="3927" xr:uid="{00000000-0005-0000-0000-0000860F0000}"/>
    <cellStyle name="Commentaire 3 3 5 2" xfId="16678" xr:uid="{AC8B9DB3-CD40-4789-B95E-8E179A003FC3}"/>
    <cellStyle name="Commentaire 3 3 6" xfId="3928" xr:uid="{00000000-0005-0000-0000-0000870F0000}"/>
    <cellStyle name="Commentaire 3 3 6 2" xfId="16679" xr:uid="{93D0562A-AB18-4A08-ABD9-C22C80C7B6F8}"/>
    <cellStyle name="Commentaire 3 3 7" xfId="3929" xr:uid="{00000000-0005-0000-0000-0000880F0000}"/>
    <cellStyle name="Commentaire 3 3 7 2" xfId="16680" xr:uid="{0BFCFD3E-FABD-44A0-B0BE-3BA00D834D72}"/>
    <cellStyle name="Commentaire 3 3 8" xfId="16674" xr:uid="{F288F5BF-C844-400F-8975-E0E497047CBA}"/>
    <cellStyle name="Commentaire 3 4" xfId="3930" xr:uid="{00000000-0005-0000-0000-0000890F0000}"/>
    <cellStyle name="Commentaire 3 4 2" xfId="16681" xr:uid="{0E3F9F3B-063A-46C1-B5B9-08C8FC89E56F}"/>
    <cellStyle name="Commentaire 3 5" xfId="3931" xr:uid="{00000000-0005-0000-0000-00008A0F0000}"/>
    <cellStyle name="Commentaire 3 5 2" xfId="16682" xr:uid="{5FA14A05-25E0-4E01-8288-C7CD14EB3747}"/>
    <cellStyle name="Commentaire 3 6" xfId="3932" xr:uid="{00000000-0005-0000-0000-00008B0F0000}"/>
    <cellStyle name="Commentaire 3 6 2" xfId="16683" xr:uid="{DD34FCC6-2EDA-48D4-8BAC-BEA3EC5DBEB3}"/>
    <cellStyle name="Commentaire 3 7" xfId="3933" xr:uid="{00000000-0005-0000-0000-00008C0F0000}"/>
    <cellStyle name="Commentaire 3 7 2" xfId="16684" xr:uid="{764B5473-8FAF-4772-9F4F-15A591A9EB13}"/>
    <cellStyle name="Commentaire 3 8" xfId="16668" xr:uid="{D16CBD16-20C6-431D-A477-91907CDEB2B4}"/>
    <cellStyle name="Commentaire 4" xfId="3934" xr:uid="{00000000-0005-0000-0000-00008D0F0000}"/>
    <cellStyle name="Commentaire 4 2" xfId="3935" xr:uid="{00000000-0005-0000-0000-00008E0F0000}"/>
    <cellStyle name="Commentaire 4 2 2" xfId="3936" xr:uid="{00000000-0005-0000-0000-00008F0F0000}"/>
    <cellStyle name="Commentaire 4 2 3" xfId="3937" xr:uid="{00000000-0005-0000-0000-0000900F0000}"/>
    <cellStyle name="Commentaire 4 2 3 2" xfId="16685" xr:uid="{157C3C5E-30B4-48BF-A663-D312EAD408C2}"/>
    <cellStyle name="Commentaire 4 2 4" xfId="3938" xr:uid="{00000000-0005-0000-0000-0000910F0000}"/>
    <cellStyle name="Commentaire 4 2 4 2" xfId="16686" xr:uid="{73C817A5-6128-4022-9A1F-985260FFAAA0}"/>
    <cellStyle name="Commentaire 4 3" xfId="3939" xr:uid="{00000000-0005-0000-0000-0000920F0000}"/>
    <cellStyle name="Commentaire 4 3 2" xfId="3940" xr:uid="{00000000-0005-0000-0000-0000930F0000}"/>
    <cellStyle name="Commentaire 4 3 3" xfId="3941" xr:uid="{00000000-0005-0000-0000-0000940F0000}"/>
    <cellStyle name="Commentaire 4 3 3 2" xfId="16687" xr:uid="{900799C1-37E1-4770-B160-D9758DE95087}"/>
    <cellStyle name="Commentaire 4 4" xfId="3942" xr:uid="{00000000-0005-0000-0000-0000950F0000}"/>
    <cellStyle name="Commentaire 4 4 2" xfId="16688" xr:uid="{07906F93-8DBC-4A75-A052-636A5A86A3CA}"/>
    <cellStyle name="Commentaire 4 5" xfId="3943" xr:uid="{00000000-0005-0000-0000-0000960F0000}"/>
    <cellStyle name="Commentaire 4 5 2" xfId="16689" xr:uid="{57FB2665-256D-4E92-AD92-8DD40A3E31CD}"/>
    <cellStyle name="Commentaire 4 6" xfId="3944" xr:uid="{00000000-0005-0000-0000-0000970F0000}"/>
    <cellStyle name="Commentaire 5" xfId="3945" xr:uid="{00000000-0005-0000-0000-0000980F0000}"/>
    <cellStyle name="Commentaire 5 2" xfId="3946" xr:uid="{00000000-0005-0000-0000-0000990F0000}"/>
    <cellStyle name="Commentaire 5 2 2" xfId="3947" xr:uid="{00000000-0005-0000-0000-00009A0F0000}"/>
    <cellStyle name="Commentaire 5 2 2 2" xfId="16692" xr:uid="{A0F943EE-58D5-4AE6-816B-2467B6048265}"/>
    <cellStyle name="Commentaire 5 2 3" xfId="3948" xr:uid="{00000000-0005-0000-0000-00009B0F0000}"/>
    <cellStyle name="Commentaire 5 2 3 2" xfId="16693" xr:uid="{EDF49329-5361-4871-B9CA-FC6156F89A58}"/>
    <cellStyle name="Commentaire 5 2 4" xfId="3949" xr:uid="{00000000-0005-0000-0000-00009C0F0000}"/>
    <cellStyle name="Commentaire 5 2 4 2" xfId="16694" xr:uid="{4E707B77-B6DA-46B9-9CA2-5F60A6AAF889}"/>
    <cellStyle name="Commentaire 5 2 5" xfId="3950" xr:uid="{00000000-0005-0000-0000-00009D0F0000}"/>
    <cellStyle name="Commentaire 5 2 5 2" xfId="16695" xr:uid="{AB6D4E1F-6B06-48DC-87A4-21958F4969C5}"/>
    <cellStyle name="Commentaire 5 2 6" xfId="16691" xr:uid="{9A4A07A8-15F4-4701-BBE3-B1577F386B81}"/>
    <cellStyle name="Commentaire 5 3" xfId="3951" xr:uid="{00000000-0005-0000-0000-00009E0F0000}"/>
    <cellStyle name="Commentaire 5 3 2" xfId="3952" xr:uid="{00000000-0005-0000-0000-00009F0F0000}"/>
    <cellStyle name="Commentaire 5 3 2 2" xfId="16697" xr:uid="{E62BDA77-3B90-4658-8D72-372A7D04DAD8}"/>
    <cellStyle name="Commentaire 5 3 3" xfId="3953" xr:uid="{00000000-0005-0000-0000-0000A00F0000}"/>
    <cellStyle name="Commentaire 5 3 3 2" xfId="16698" xr:uid="{2C383535-EF3B-4E85-859F-C7B985533881}"/>
    <cellStyle name="Commentaire 5 3 4" xfId="3954" xr:uid="{00000000-0005-0000-0000-0000A10F0000}"/>
    <cellStyle name="Commentaire 5 3 4 2" xfId="16699" xr:uid="{E83DFAE9-72E4-47FA-BD92-10244DC19B23}"/>
    <cellStyle name="Commentaire 5 3 5" xfId="3955" xr:uid="{00000000-0005-0000-0000-0000A20F0000}"/>
    <cellStyle name="Commentaire 5 3 5 2" xfId="16700" xr:uid="{178E2E13-19DF-42BB-BBF1-1D52BEC81BD2}"/>
    <cellStyle name="Commentaire 5 3 6" xfId="16696" xr:uid="{629B302B-9013-4D25-8D10-64FC1E83328D}"/>
    <cellStyle name="Commentaire 5 4" xfId="3956" xr:uid="{00000000-0005-0000-0000-0000A30F0000}"/>
    <cellStyle name="Commentaire 5 4 2" xfId="16701" xr:uid="{D2EDDB9C-7E7B-4F09-8DF1-A9636E0A612C}"/>
    <cellStyle name="Commentaire 5 5" xfId="3957" xr:uid="{00000000-0005-0000-0000-0000A40F0000}"/>
    <cellStyle name="Commentaire 5 5 2" xfId="16702" xr:uid="{F3C77D77-03EB-49B9-9396-E44C1C4794AE}"/>
    <cellStyle name="Commentaire 5 6" xfId="3958" xr:uid="{00000000-0005-0000-0000-0000A50F0000}"/>
    <cellStyle name="Commentaire 5 6 2" xfId="16703" xr:uid="{19B1BED6-1797-49B5-99D8-686DD61EB182}"/>
    <cellStyle name="Commentaire 5 7" xfId="3959" xr:uid="{00000000-0005-0000-0000-0000A60F0000}"/>
    <cellStyle name="Commentaire 5 7 2" xfId="16704" xr:uid="{7BCA506E-2D1B-4D59-9F8E-31E8B5B0D6EB}"/>
    <cellStyle name="Commentaire 5 8" xfId="3960" xr:uid="{00000000-0005-0000-0000-0000A70F0000}"/>
    <cellStyle name="Commentaire 5 9" xfId="16690" xr:uid="{B6BCCB3C-DFE4-444A-9839-9B7944A633FD}"/>
    <cellStyle name="Commentaire 6" xfId="3961" xr:uid="{00000000-0005-0000-0000-0000A80F0000}"/>
    <cellStyle name="Commentaire 6 2" xfId="3962" xr:uid="{00000000-0005-0000-0000-0000A90F0000}"/>
    <cellStyle name="Commentaire 6 2 2" xfId="3963" xr:uid="{00000000-0005-0000-0000-0000AA0F0000}"/>
    <cellStyle name="Commentaire 6 2 2 2" xfId="16707" xr:uid="{6AB96C27-FF6C-4A0F-A4EB-C4B480D0F20D}"/>
    <cellStyle name="Commentaire 6 2 3" xfId="3964" xr:uid="{00000000-0005-0000-0000-0000AB0F0000}"/>
    <cellStyle name="Commentaire 6 2 3 2" xfId="16708" xr:uid="{EF787CE0-0E2E-422C-B82F-E11538FD4899}"/>
    <cellStyle name="Commentaire 6 2 4" xfId="3965" xr:uid="{00000000-0005-0000-0000-0000AC0F0000}"/>
    <cellStyle name="Commentaire 6 2 4 2" xfId="16709" xr:uid="{0F1A7399-44D2-4B4E-8447-8F1924D30B9C}"/>
    <cellStyle name="Commentaire 6 2 5" xfId="3966" xr:uid="{00000000-0005-0000-0000-0000AD0F0000}"/>
    <cellStyle name="Commentaire 6 2 5 2" xfId="16710" xr:uid="{5996D0C6-AEFD-4794-B674-E0F7C72071F3}"/>
    <cellStyle name="Commentaire 6 2 6" xfId="16706" xr:uid="{E6FC5306-4223-4B1F-903A-CBF4165AF29F}"/>
    <cellStyle name="Commentaire 6 3" xfId="3967" xr:uid="{00000000-0005-0000-0000-0000AE0F0000}"/>
    <cellStyle name="Commentaire 6 3 2" xfId="16711" xr:uid="{EB92DEF0-26AA-462B-B7F3-F0FD163E2A5E}"/>
    <cellStyle name="Commentaire 6 4" xfId="3968" xr:uid="{00000000-0005-0000-0000-0000AF0F0000}"/>
    <cellStyle name="Commentaire 6 4 2" xfId="16712" xr:uid="{36E74B0D-756F-43FE-A122-517BEF1E2025}"/>
    <cellStyle name="Commentaire 6 5" xfId="3969" xr:uid="{00000000-0005-0000-0000-0000B00F0000}"/>
    <cellStyle name="Commentaire 6 5 2" xfId="16713" xr:uid="{FB592FCB-C2C3-4DEE-8D7D-06EA9FFE3E39}"/>
    <cellStyle name="Commentaire 6 6" xfId="3970" xr:uid="{00000000-0005-0000-0000-0000B10F0000}"/>
    <cellStyle name="Commentaire 6 6 2" xfId="16714" xr:uid="{7D371C17-C323-4B48-90B4-205A5BDD0ECF}"/>
    <cellStyle name="Commentaire 6 7" xfId="16705" xr:uid="{CBAE92BA-01A4-4C75-9888-EDA84A45D2B2}"/>
    <cellStyle name="Commentaire 7" xfId="3971" xr:uid="{00000000-0005-0000-0000-0000B20F0000}"/>
    <cellStyle name="Commentaire 7 2" xfId="3972" xr:uid="{00000000-0005-0000-0000-0000B30F0000}"/>
    <cellStyle name="Commentaire 7 2 2" xfId="3973" xr:uid="{00000000-0005-0000-0000-0000B40F0000}"/>
    <cellStyle name="Commentaire 7 2 2 2" xfId="16717" xr:uid="{B0FD0C0D-CA94-4EFF-A3D2-CAF76CECE9F3}"/>
    <cellStyle name="Commentaire 7 2 3" xfId="3974" xr:uid="{00000000-0005-0000-0000-0000B50F0000}"/>
    <cellStyle name="Commentaire 7 2 3 2" xfId="16718" xr:uid="{31B035D4-5C6E-4BD5-ACC3-C4840A719381}"/>
    <cellStyle name="Commentaire 7 2 4" xfId="3975" xr:uid="{00000000-0005-0000-0000-0000B60F0000}"/>
    <cellStyle name="Commentaire 7 2 4 2" xfId="16719" xr:uid="{853ECFFF-969B-4773-AC86-7606D4CD5CF0}"/>
    <cellStyle name="Commentaire 7 2 5" xfId="3976" xr:uid="{00000000-0005-0000-0000-0000B70F0000}"/>
    <cellStyle name="Commentaire 7 2 5 2" xfId="16720" xr:uid="{7537AFCF-F962-466C-9BDC-D54E21B0FF9E}"/>
    <cellStyle name="Commentaire 7 2 6" xfId="16716" xr:uid="{999930BD-670D-4AF1-857E-4082656F396B}"/>
    <cellStyle name="Commentaire 7 3" xfId="3977" xr:uid="{00000000-0005-0000-0000-0000B80F0000}"/>
    <cellStyle name="Commentaire 7 3 2" xfId="16721" xr:uid="{F071989F-C2A5-42BA-BEEC-DFBA48ADCDAA}"/>
    <cellStyle name="Commentaire 7 4" xfId="3978" xr:uid="{00000000-0005-0000-0000-0000B90F0000}"/>
    <cellStyle name="Commentaire 7 4 2" xfId="16722" xr:uid="{C97990C2-2885-48E5-9917-3581B6B10C57}"/>
    <cellStyle name="Commentaire 7 5" xfId="3979" xr:uid="{00000000-0005-0000-0000-0000BA0F0000}"/>
    <cellStyle name="Commentaire 7 5 2" xfId="16723" xr:uid="{7B3C086F-8C99-4F6E-9BC5-2494E50592DB}"/>
    <cellStyle name="Commentaire 7 6" xfId="3980" xr:uid="{00000000-0005-0000-0000-0000BB0F0000}"/>
    <cellStyle name="Commentaire 7 6 2" xfId="16724" xr:uid="{BFBF7CDD-9FD7-4814-8FB4-AA75C0ABB225}"/>
    <cellStyle name="Commentaire 7 7" xfId="16715" xr:uid="{490580C8-1CE7-47AB-B416-7F6E47FB80D2}"/>
    <cellStyle name="Commentaire 8" xfId="3981" xr:uid="{00000000-0005-0000-0000-0000BC0F0000}"/>
    <cellStyle name="Commentaire 8 2" xfId="3982" xr:uid="{00000000-0005-0000-0000-0000BD0F0000}"/>
    <cellStyle name="Commentaire 8 2 2" xfId="3983" xr:uid="{00000000-0005-0000-0000-0000BE0F0000}"/>
    <cellStyle name="Commentaire 8 2 2 2" xfId="16727" xr:uid="{C2A3B45C-B68A-4220-8B15-28DD9E419482}"/>
    <cellStyle name="Commentaire 8 2 3" xfId="3984" xr:uid="{00000000-0005-0000-0000-0000BF0F0000}"/>
    <cellStyle name="Commentaire 8 2 3 2" xfId="16728" xr:uid="{BB772A67-44C6-48DC-8A31-F0B3BF6D552D}"/>
    <cellStyle name="Commentaire 8 2 4" xfId="3985" xr:uid="{00000000-0005-0000-0000-0000C00F0000}"/>
    <cellStyle name="Commentaire 8 2 4 2" xfId="16729" xr:uid="{6F14B086-7CFA-494C-8622-78AD7F20C258}"/>
    <cellStyle name="Commentaire 8 2 5" xfId="3986" xr:uid="{00000000-0005-0000-0000-0000C10F0000}"/>
    <cellStyle name="Commentaire 8 2 5 2" xfId="16730" xr:uid="{6A2A5483-B05B-4CD1-AA26-24EB325F927B}"/>
    <cellStyle name="Commentaire 8 2 6" xfId="16726" xr:uid="{A475E2B4-2BB9-408F-9387-D4A34D737228}"/>
    <cellStyle name="Commentaire 8 3" xfId="3987" xr:uid="{00000000-0005-0000-0000-0000C20F0000}"/>
    <cellStyle name="Commentaire 8 3 2" xfId="16731" xr:uid="{124A90A3-3C42-4BB5-B9EB-85C374AF6C40}"/>
    <cellStyle name="Commentaire 8 4" xfId="3988" xr:uid="{00000000-0005-0000-0000-0000C30F0000}"/>
    <cellStyle name="Commentaire 8 4 2" xfId="16732" xr:uid="{1E6E0ED5-1270-4E2A-B709-B7D39876D3E0}"/>
    <cellStyle name="Commentaire 8 5" xfId="3989" xr:uid="{00000000-0005-0000-0000-0000C40F0000}"/>
    <cellStyle name="Commentaire 8 5 2" xfId="16733" xr:uid="{BBEEEB88-4822-4AF2-9FD1-C10DDD248FB0}"/>
    <cellStyle name="Commentaire 8 6" xfId="3990" xr:uid="{00000000-0005-0000-0000-0000C50F0000}"/>
    <cellStyle name="Commentaire 8 6 2" xfId="16734" xr:uid="{FB12F897-EF74-45E9-819F-0C7384EBDA21}"/>
    <cellStyle name="Commentaire 8 7" xfId="16725" xr:uid="{559FF68E-C390-4C72-AFF8-CAB064847915}"/>
    <cellStyle name="Commentaire 9" xfId="3991" xr:uid="{00000000-0005-0000-0000-0000C60F0000}"/>
    <cellStyle name="Commentaire 9 2" xfId="3992" xr:uid="{00000000-0005-0000-0000-0000C70F0000}"/>
    <cellStyle name="Commentaire 9 2 2" xfId="3993" xr:uid="{00000000-0005-0000-0000-0000C80F0000}"/>
    <cellStyle name="Commentaire 9 2 2 2" xfId="16737" xr:uid="{67CA050D-DC2E-40FB-8947-B4B597594D53}"/>
    <cellStyle name="Commentaire 9 2 3" xfId="3994" xr:uid="{00000000-0005-0000-0000-0000C90F0000}"/>
    <cellStyle name="Commentaire 9 2 3 2" xfId="16738" xr:uid="{8C69B1B4-8C26-40E8-94D4-3E08F2E5CAEE}"/>
    <cellStyle name="Commentaire 9 2 4" xfId="3995" xr:uid="{00000000-0005-0000-0000-0000CA0F0000}"/>
    <cellStyle name="Commentaire 9 2 4 2" xfId="16739" xr:uid="{D142F842-55F4-47AF-BBB1-CCA6B4739251}"/>
    <cellStyle name="Commentaire 9 2 5" xfId="3996" xr:uid="{00000000-0005-0000-0000-0000CB0F0000}"/>
    <cellStyle name="Commentaire 9 2 5 2" xfId="16740" xr:uid="{9C966187-FC78-4459-866A-19A652D59596}"/>
    <cellStyle name="Commentaire 9 2 6" xfId="16736" xr:uid="{B290302B-4E76-4CA8-8D38-B63CF5640297}"/>
    <cellStyle name="Commentaire 9 3" xfId="3997" xr:uid="{00000000-0005-0000-0000-0000CC0F0000}"/>
    <cellStyle name="Commentaire 9 3 2" xfId="16741" xr:uid="{FEC7EAE0-29F7-4CE8-A0AB-BE52A48F3C8F}"/>
    <cellStyle name="Commentaire 9 4" xfId="3998" xr:uid="{00000000-0005-0000-0000-0000CD0F0000}"/>
    <cellStyle name="Commentaire 9 4 2" xfId="16742" xr:uid="{EA5B8A59-0946-4CAD-B388-A69DDB42B06A}"/>
    <cellStyle name="Commentaire 9 5" xfId="3999" xr:uid="{00000000-0005-0000-0000-0000CE0F0000}"/>
    <cellStyle name="Commentaire 9 5 2" xfId="16743" xr:uid="{BE89DD52-5150-4D6A-ACD5-60264956F894}"/>
    <cellStyle name="Commentaire 9 6" xfId="4000" xr:uid="{00000000-0005-0000-0000-0000CF0F0000}"/>
    <cellStyle name="Commentaire 9 6 2" xfId="16744" xr:uid="{2FE684EE-5B9E-49F1-AA9D-16A720819D3A}"/>
    <cellStyle name="Commentaire 9 7" xfId="16735" xr:uid="{61B85064-A18C-4245-AC1E-DCA72A77FE95}"/>
    <cellStyle name="Control Check" xfId="4001" xr:uid="{00000000-0005-0000-0000-0000D00F0000}"/>
    <cellStyle name="control table footer 1" xfId="4002" xr:uid="{00000000-0005-0000-0000-0000D10F0000}"/>
    <cellStyle name="control table header 1" xfId="4003" xr:uid="{00000000-0005-0000-0000-0000D20F0000}"/>
    <cellStyle name="Curren - Style1" xfId="4004" xr:uid="{00000000-0005-0000-0000-0000D30F0000}"/>
    <cellStyle name="Curren - Style4" xfId="4005" xr:uid="{00000000-0005-0000-0000-0000D40F0000}"/>
    <cellStyle name="Currency (0)" xfId="4006" xr:uid="{00000000-0005-0000-0000-0000D50F0000}"/>
    <cellStyle name="Currency (2)" xfId="4007" xr:uid="{00000000-0005-0000-0000-0000D60F0000}"/>
    <cellStyle name="Currency 0" xfId="4008" xr:uid="{00000000-0005-0000-0000-0000D70F0000}"/>
    <cellStyle name="Currency 2" xfId="4009" xr:uid="{00000000-0005-0000-0000-0000D80F0000}"/>
    <cellStyle name="Currency 2 2" xfId="4010" xr:uid="{00000000-0005-0000-0000-0000D90F0000}"/>
    <cellStyle name="Currency 2 2 2" xfId="4011" xr:uid="{00000000-0005-0000-0000-0000DA0F0000}"/>
    <cellStyle name="Currency 2 3" xfId="4012" xr:uid="{00000000-0005-0000-0000-0000DB0F0000}"/>
    <cellStyle name="D" xfId="4013" xr:uid="{00000000-0005-0000-0000-0000DC0F0000}"/>
    <cellStyle name="Dane wejściowe" xfId="4015" xr:uid="{00000000-0005-0000-0000-0000DD0F0000}"/>
    <cellStyle name="Dane wejściowe 2" xfId="4016" xr:uid="{00000000-0005-0000-0000-0000DE0F0000}"/>
    <cellStyle name="Dane wejściowe 2 2" xfId="4017" xr:uid="{00000000-0005-0000-0000-0000DF0F0000}"/>
    <cellStyle name="Dane wejściowe 2 2 2" xfId="16747" xr:uid="{38553235-66D7-4A56-A086-B9AE5EED18D5}"/>
    <cellStyle name="Dane wejściowe 2 3" xfId="4018" xr:uid="{00000000-0005-0000-0000-0000E00F0000}"/>
    <cellStyle name="Dane wejściowe 2 3 2" xfId="16748" xr:uid="{37E71689-B12C-480F-A249-181B971EB6AC}"/>
    <cellStyle name="Dane wejściowe 2 4" xfId="16746" xr:uid="{F350D73B-7F8E-48F1-8F66-2855E20BC358}"/>
    <cellStyle name="Dane wejściowe 3" xfId="4019" xr:uid="{00000000-0005-0000-0000-0000E10F0000}"/>
    <cellStyle name="Dane wejściowe 3 2" xfId="16749" xr:uid="{0F442F35-FDE6-4020-B7EA-7422D869B096}"/>
    <cellStyle name="Dane wejściowe 4" xfId="4020" xr:uid="{00000000-0005-0000-0000-0000E20F0000}"/>
    <cellStyle name="Dane wejściowe 4 2" xfId="16750" xr:uid="{C80EC5D2-D3FD-4DD0-BDCE-B3ECC4790E78}"/>
    <cellStyle name="Dane wejściowe 5" xfId="4021" xr:uid="{00000000-0005-0000-0000-0000E30F0000}"/>
    <cellStyle name="Dane wejściowe 5 2" xfId="16751" xr:uid="{09F458DE-3ACF-4A04-9F6E-C03F06B792F0}"/>
    <cellStyle name="Dane wejściowe 6" xfId="4022" xr:uid="{00000000-0005-0000-0000-0000E40F0000}"/>
    <cellStyle name="Dane wejściowe 6 2" xfId="16752" xr:uid="{329AD00F-66C3-40B5-AA00-02A50BF471BF}"/>
    <cellStyle name="Dane wejściowe 7" xfId="16745" xr:uid="{2C39AAC7-6FDE-41AE-9950-F181218A2F41}"/>
    <cellStyle name="Dane wyjściowe" xfId="4023" xr:uid="{00000000-0005-0000-0000-0000E50F0000}"/>
    <cellStyle name="Dane wyjściowe 2" xfId="4024" xr:uid="{00000000-0005-0000-0000-0000E60F0000}"/>
    <cellStyle name="Dane wyjściowe 2 2" xfId="4025" xr:uid="{00000000-0005-0000-0000-0000E70F0000}"/>
    <cellStyle name="Dane wyjściowe 2 2 2" xfId="16755" xr:uid="{4C2CF682-6FD7-4C9D-B77D-397BC2127D5C}"/>
    <cellStyle name="Dane wyjściowe 2 3" xfId="4026" xr:uid="{00000000-0005-0000-0000-0000E80F0000}"/>
    <cellStyle name="Dane wyjściowe 2 3 2" xfId="16756" xr:uid="{4DA8D600-1F1D-4E5A-8CBA-29D9557E6837}"/>
    <cellStyle name="Dane wyjściowe 2 4" xfId="16754" xr:uid="{D048D037-E65F-44C2-AF5A-191D2C1CEFBF}"/>
    <cellStyle name="Dane wyjściowe 3" xfId="4027" xr:uid="{00000000-0005-0000-0000-0000E90F0000}"/>
    <cellStyle name="Dane wyjściowe 3 2" xfId="16757" xr:uid="{6DA0BCCB-2365-460A-8CC2-122732887350}"/>
    <cellStyle name="Dane wyjściowe 4" xfId="4028" xr:uid="{00000000-0005-0000-0000-0000EA0F0000}"/>
    <cellStyle name="Dane wyjściowe 4 2" xfId="16758" xr:uid="{DC248E7C-750D-4190-8D68-CB320CA6BA58}"/>
    <cellStyle name="Dane wyjściowe 5" xfId="4029" xr:uid="{00000000-0005-0000-0000-0000EB0F0000}"/>
    <cellStyle name="Dane wyjściowe 5 2" xfId="16759" xr:uid="{0261B690-C993-48DB-90BC-286A0F7F0B32}"/>
    <cellStyle name="Dane wyjściowe 6" xfId="4030" xr:uid="{00000000-0005-0000-0000-0000EC0F0000}"/>
    <cellStyle name="Dane wyjściowe 6 2" xfId="16760" xr:uid="{C420E8EB-74BC-4321-BBD5-129CAE689518}"/>
    <cellStyle name="Dane wyjściowe 7" xfId="16753" xr:uid="{0A23E4DB-5D7A-428E-A08F-5D89B5A78856}"/>
    <cellStyle name="Data" xfId="4031" xr:uid="{00000000-0005-0000-0000-0000ED0F0000}"/>
    <cellStyle name="Date" xfId="4032" xr:uid="{00000000-0005-0000-0000-0000EE0F0000}"/>
    <cellStyle name="Date 2" xfId="4033" xr:uid="{00000000-0005-0000-0000-0000EF0F0000}"/>
    <cellStyle name="Date 3" xfId="4034" xr:uid="{00000000-0005-0000-0000-0000F00F0000}"/>
    <cellStyle name="Date Aligned" xfId="4035" xr:uid="{00000000-0005-0000-0000-0000F10F0000}"/>
    <cellStyle name="Date_ATC Services 6+6 Forecast - 051008" xfId="4036" xr:uid="{00000000-0005-0000-0000-0000F20F0000}"/>
    <cellStyle name="dateformat" xfId="4037" xr:uid="{00000000-0005-0000-0000-0000F30F0000}"/>
    <cellStyle name="dateformatz" xfId="4038" xr:uid="{00000000-0005-0000-0000-0000F40F0000}"/>
    <cellStyle name="Days" xfId="4039" xr:uid="{00000000-0005-0000-0000-0000F50F0000}"/>
    <cellStyle name="Défaut" xfId="4040" xr:uid="{00000000-0005-0000-0000-0000F60F0000}"/>
    <cellStyle name="Deviant" xfId="4041" xr:uid="{00000000-0005-0000-0000-0000F70F0000}"/>
    <cellStyle name="Deviant 2" xfId="4042" xr:uid="{00000000-0005-0000-0000-0000F80F0000}"/>
    <cellStyle name="Deviant 3" xfId="4043" xr:uid="{00000000-0005-0000-0000-0000F90F0000}"/>
    <cellStyle name="Dezimal [0]_aM120029" xfId="4044" xr:uid="{00000000-0005-0000-0000-0000FA0F0000}"/>
    <cellStyle name="Dezimal 2" xfId="4045" xr:uid="{00000000-0005-0000-0000-0000FB0F0000}"/>
    <cellStyle name="Dezimal 2 2" xfId="16761" xr:uid="{7A1B693C-3DC4-4C0A-9DC6-85DB44FE8B26}"/>
    <cellStyle name="Dezimal_aM120029" xfId="4046" xr:uid="{00000000-0005-0000-0000-0000FC0F0000}"/>
    <cellStyle name="Dobre" xfId="4047" xr:uid="{00000000-0005-0000-0000-0000FD0F0000}"/>
    <cellStyle name="Dobre 2" xfId="4048" xr:uid="{00000000-0005-0000-0000-0000FE0F0000}"/>
    <cellStyle name="Dotted Line" xfId="4049" xr:uid="{00000000-0005-0000-0000-0000FF0F0000}"/>
    <cellStyle name="Dziesiętny 2" xfId="4050" xr:uid="{00000000-0005-0000-0000-000000100000}"/>
    <cellStyle name="Dziesiętny 2 2" xfId="14774" xr:uid="{00000000-0005-0000-0000-000001100000}"/>
    <cellStyle name="Dziesiętny 2 2 2" xfId="25364" xr:uid="{54BBA9AE-2609-4FA0-8C6C-E82667526A0F}"/>
    <cellStyle name="Dziesiętny 2 3" xfId="16762" xr:uid="{7CF30344-65BA-472E-B99A-DE36CA39A013}"/>
    <cellStyle name="Dziesiętny 3" xfId="4051" xr:uid="{00000000-0005-0000-0000-000002100000}"/>
    <cellStyle name="Dålig" xfId="4014" xr:uid="{00000000-0005-0000-0000-000003100000}"/>
    <cellStyle name="Effect Symbol" xfId="4052" xr:uid="{00000000-0005-0000-0000-000004100000}"/>
    <cellStyle name="Eingabe" xfId="4053" xr:uid="{00000000-0005-0000-0000-000005100000}"/>
    <cellStyle name="Eingabe 2" xfId="4054" xr:uid="{00000000-0005-0000-0000-000006100000}"/>
    <cellStyle name="Eingabe 2 2" xfId="16764" xr:uid="{941828FD-542E-4368-9234-C31124425109}"/>
    <cellStyle name="Eingabe 3" xfId="4055" xr:uid="{00000000-0005-0000-0000-000007100000}"/>
    <cellStyle name="Eingabe 3 2" xfId="16765" xr:uid="{849E55F5-4411-46FB-B5BB-1B8CC74EF66C}"/>
    <cellStyle name="Eingabe 4" xfId="16763" xr:uid="{E220FED2-9F9F-467C-B49A-AEB57FBE4BA5}"/>
    <cellStyle name="Ellenőrzőcella 2" xfId="4056" xr:uid="{00000000-0005-0000-0000-000008100000}"/>
    <cellStyle name="Emphase 1" xfId="4057" xr:uid="{00000000-0005-0000-0000-000009100000}"/>
    <cellStyle name="Emphase 2" xfId="4058" xr:uid="{00000000-0005-0000-0000-00000A100000}"/>
    <cellStyle name="Emphase 3" xfId="4059" xr:uid="{00000000-0005-0000-0000-00000B100000}"/>
    <cellStyle name="Encabezado 4" xfId="4060" xr:uid="{00000000-0005-0000-0000-00000C100000}"/>
    <cellStyle name="EncTitre" xfId="4061" xr:uid="{00000000-0005-0000-0000-00000D100000}"/>
    <cellStyle name="EncTitre 2" xfId="4062" xr:uid="{00000000-0005-0000-0000-00000E100000}"/>
    <cellStyle name="EncTitre 2 2" xfId="4063" xr:uid="{00000000-0005-0000-0000-00000F100000}"/>
    <cellStyle name="EncTitre 2 3" xfId="4064" xr:uid="{00000000-0005-0000-0000-000010100000}"/>
    <cellStyle name="EncTitre 3" xfId="4065" xr:uid="{00000000-0005-0000-0000-000011100000}"/>
    <cellStyle name="EncTitre 3 2" xfId="4066" xr:uid="{00000000-0005-0000-0000-000012100000}"/>
    <cellStyle name="EncTitre 3 3" xfId="4067" xr:uid="{00000000-0005-0000-0000-000013100000}"/>
    <cellStyle name="EncTitre 4" xfId="4068" xr:uid="{00000000-0005-0000-0000-000014100000}"/>
    <cellStyle name="EncTitre 4 2" xfId="4069" xr:uid="{00000000-0005-0000-0000-000015100000}"/>
    <cellStyle name="EncTitre 5" xfId="4070" xr:uid="{00000000-0005-0000-0000-000016100000}"/>
    <cellStyle name="Énfasis1" xfId="4071" xr:uid="{00000000-0005-0000-0000-000017100000}"/>
    <cellStyle name="Énfasis2" xfId="4072" xr:uid="{00000000-0005-0000-0000-000018100000}"/>
    <cellStyle name="Énfasis3" xfId="4073" xr:uid="{00000000-0005-0000-0000-000019100000}"/>
    <cellStyle name="Énfasis4" xfId="4074" xr:uid="{00000000-0005-0000-0000-00001A100000}"/>
    <cellStyle name="Énfasis5" xfId="4075" xr:uid="{00000000-0005-0000-0000-00001B100000}"/>
    <cellStyle name="Énfasis6" xfId="4076" xr:uid="{00000000-0005-0000-0000-00001C100000}"/>
    <cellStyle name="Entrada" xfId="4077" xr:uid="{00000000-0005-0000-0000-00001D100000}"/>
    <cellStyle name="Entrada 10" xfId="4078" xr:uid="{00000000-0005-0000-0000-00001E100000}"/>
    <cellStyle name="Entrada 10 2" xfId="4079" xr:uid="{00000000-0005-0000-0000-00001F100000}"/>
    <cellStyle name="Entrada 10 2 2" xfId="4080" xr:uid="{00000000-0005-0000-0000-000020100000}"/>
    <cellStyle name="Entrada 10 2 2 2" xfId="16769" xr:uid="{899E7BF4-6F96-4C37-BFB7-67B18FA2814D}"/>
    <cellStyle name="Entrada 10 2 3" xfId="4081" xr:uid="{00000000-0005-0000-0000-000021100000}"/>
    <cellStyle name="Entrada 10 2 3 2" xfId="16770" xr:uid="{E7D41D29-9E1D-4335-9DD1-D2460482DAC5}"/>
    <cellStyle name="Entrada 10 2 4" xfId="4082" xr:uid="{00000000-0005-0000-0000-000022100000}"/>
    <cellStyle name="Entrada 10 2 4 2" xfId="16771" xr:uid="{A5A5A2D5-5A9B-4653-B422-9ACABC0F2984}"/>
    <cellStyle name="Entrada 10 2 5" xfId="4083" xr:uid="{00000000-0005-0000-0000-000023100000}"/>
    <cellStyle name="Entrada 10 2 5 2" xfId="16772" xr:uid="{E07D1D40-F423-4B26-A116-229123E2BC28}"/>
    <cellStyle name="Entrada 10 2 6" xfId="16768" xr:uid="{3DE8F0EC-F237-477D-866F-B3A9BAAFC18A}"/>
    <cellStyle name="Entrada 10 3" xfId="4084" xr:uid="{00000000-0005-0000-0000-000024100000}"/>
    <cellStyle name="Entrada 10 3 2" xfId="16773" xr:uid="{3151B481-3E82-45CC-8BC8-9848DD028832}"/>
    <cellStyle name="Entrada 10 4" xfId="4085" xr:uid="{00000000-0005-0000-0000-000025100000}"/>
    <cellStyle name="Entrada 10 4 2" xfId="16774" xr:uid="{4D465E66-E9F2-4368-A1C7-C599FD39357F}"/>
    <cellStyle name="Entrada 10 5" xfId="4086" xr:uid="{00000000-0005-0000-0000-000026100000}"/>
    <cellStyle name="Entrada 10 5 2" xfId="16775" xr:uid="{FBFEE3A6-3A42-4183-8E05-02CF83A37581}"/>
    <cellStyle name="Entrada 10 6" xfId="4087" xr:uid="{00000000-0005-0000-0000-000027100000}"/>
    <cellStyle name="Entrada 10 6 2" xfId="16776" xr:uid="{3F82CCD6-5294-4F6C-A0C4-E8340656169E}"/>
    <cellStyle name="Entrada 10 7" xfId="16767" xr:uid="{320079DD-E88F-450C-B64D-AE3AC5C14DBA}"/>
    <cellStyle name="Entrada 11" xfId="4088" xr:uid="{00000000-0005-0000-0000-000028100000}"/>
    <cellStyle name="Entrada 11 2" xfId="4089" xr:uid="{00000000-0005-0000-0000-000029100000}"/>
    <cellStyle name="Entrada 11 2 2" xfId="4090" xr:uid="{00000000-0005-0000-0000-00002A100000}"/>
    <cellStyle name="Entrada 11 2 2 2" xfId="16779" xr:uid="{0427CF08-0229-4313-B04D-67FC9677132D}"/>
    <cellStyle name="Entrada 11 2 3" xfId="4091" xr:uid="{00000000-0005-0000-0000-00002B100000}"/>
    <cellStyle name="Entrada 11 2 3 2" xfId="16780" xr:uid="{5651794F-25AF-407F-9CEA-9154B41E34B7}"/>
    <cellStyle name="Entrada 11 2 4" xfId="4092" xr:uid="{00000000-0005-0000-0000-00002C100000}"/>
    <cellStyle name="Entrada 11 2 4 2" xfId="16781" xr:uid="{555AAA87-E318-4414-9060-7A0C9555F3D2}"/>
    <cellStyle name="Entrada 11 2 5" xfId="4093" xr:uid="{00000000-0005-0000-0000-00002D100000}"/>
    <cellStyle name="Entrada 11 2 5 2" xfId="16782" xr:uid="{FD383D74-9978-4B8B-80BE-77F340B9767D}"/>
    <cellStyle name="Entrada 11 2 6" xfId="16778" xr:uid="{C56D9166-8550-49D6-B512-B1E67EF18659}"/>
    <cellStyle name="Entrada 11 3" xfId="4094" xr:uid="{00000000-0005-0000-0000-00002E100000}"/>
    <cellStyle name="Entrada 11 3 2" xfId="16783" xr:uid="{40E131E5-DCC0-446C-8E7A-403E7DEE29DC}"/>
    <cellStyle name="Entrada 11 4" xfId="4095" xr:uid="{00000000-0005-0000-0000-00002F100000}"/>
    <cellStyle name="Entrada 11 4 2" xfId="16784" xr:uid="{4AA7761A-8CEA-4440-9471-A826DD079818}"/>
    <cellStyle name="Entrada 11 5" xfId="4096" xr:uid="{00000000-0005-0000-0000-000030100000}"/>
    <cellStyle name="Entrada 11 5 2" xfId="16785" xr:uid="{0F743FF1-7E1C-4FD1-8090-83AAE6287990}"/>
    <cellStyle name="Entrada 11 6" xfId="4097" xr:uid="{00000000-0005-0000-0000-000031100000}"/>
    <cellStyle name="Entrada 11 6 2" xfId="16786" xr:uid="{8762ABA2-3CBD-469F-8D5F-222C82D35011}"/>
    <cellStyle name="Entrada 11 7" xfId="16777" xr:uid="{75E45FA2-CE92-4E5C-9D4D-7A1D731704CD}"/>
    <cellStyle name="Entrada 12" xfId="4098" xr:uid="{00000000-0005-0000-0000-000032100000}"/>
    <cellStyle name="Entrada 12 2" xfId="4099" xr:uid="{00000000-0005-0000-0000-000033100000}"/>
    <cellStyle name="Entrada 12 2 2" xfId="4100" xr:uid="{00000000-0005-0000-0000-000034100000}"/>
    <cellStyle name="Entrada 12 2 2 2" xfId="16789" xr:uid="{9939E291-B7B2-494A-BDB0-1ADF72902A5E}"/>
    <cellStyle name="Entrada 12 2 3" xfId="4101" xr:uid="{00000000-0005-0000-0000-000035100000}"/>
    <cellStyle name="Entrada 12 2 3 2" xfId="16790" xr:uid="{E6291A83-FFAC-4967-8888-8402972469C8}"/>
    <cellStyle name="Entrada 12 2 4" xfId="4102" xr:uid="{00000000-0005-0000-0000-000036100000}"/>
    <cellStyle name="Entrada 12 2 4 2" xfId="16791" xr:uid="{921BB776-5042-48B6-9247-96A44DC253BE}"/>
    <cellStyle name="Entrada 12 2 5" xfId="4103" xr:uid="{00000000-0005-0000-0000-000037100000}"/>
    <cellStyle name="Entrada 12 2 5 2" xfId="16792" xr:uid="{FECCBB51-E18A-4B55-8DDB-3DDA4F1E2BDD}"/>
    <cellStyle name="Entrada 12 2 6" xfId="16788" xr:uid="{98C12530-7B9B-47D3-A954-260BCAB80A75}"/>
    <cellStyle name="Entrada 12 3" xfId="4104" xr:uid="{00000000-0005-0000-0000-000038100000}"/>
    <cellStyle name="Entrada 12 3 2" xfId="16793" xr:uid="{4BCD4A3A-8B66-4AC3-8026-311A08357B87}"/>
    <cellStyle name="Entrada 12 4" xfId="4105" xr:uid="{00000000-0005-0000-0000-000039100000}"/>
    <cellStyle name="Entrada 12 4 2" xfId="16794" xr:uid="{58E3AC49-594D-4709-8F58-14BAEE2B6760}"/>
    <cellStyle name="Entrada 12 5" xfId="4106" xr:uid="{00000000-0005-0000-0000-00003A100000}"/>
    <cellStyle name="Entrada 12 5 2" xfId="16795" xr:uid="{FB401C57-36B2-43C9-B7BB-669A53C8E337}"/>
    <cellStyle name="Entrada 12 6" xfId="4107" xr:uid="{00000000-0005-0000-0000-00003B100000}"/>
    <cellStyle name="Entrada 12 6 2" xfId="16796" xr:uid="{A55B5063-C4D7-4B33-815B-1FD8426B0F5E}"/>
    <cellStyle name="Entrada 12 7" xfId="16787" xr:uid="{CF298F64-D1BE-42ED-AB53-4B499BDC7339}"/>
    <cellStyle name="Entrada 13" xfId="4108" xr:uid="{00000000-0005-0000-0000-00003C100000}"/>
    <cellStyle name="Entrada 13 2" xfId="4109" xr:uid="{00000000-0005-0000-0000-00003D100000}"/>
    <cellStyle name="Entrada 13 2 2" xfId="4110" xr:uid="{00000000-0005-0000-0000-00003E100000}"/>
    <cellStyle name="Entrada 13 2 2 2" xfId="16799" xr:uid="{46F12572-406C-4EBB-A1E2-279DDA8F39BA}"/>
    <cellStyle name="Entrada 13 2 3" xfId="4111" xr:uid="{00000000-0005-0000-0000-00003F100000}"/>
    <cellStyle name="Entrada 13 2 3 2" xfId="16800" xr:uid="{E82FE30B-9F81-4B75-AE97-C15DBD38131D}"/>
    <cellStyle name="Entrada 13 2 4" xfId="4112" xr:uid="{00000000-0005-0000-0000-000040100000}"/>
    <cellStyle name="Entrada 13 2 4 2" xfId="16801" xr:uid="{57A2E6BC-31EB-48C4-8E7E-FF975F63FCE2}"/>
    <cellStyle name="Entrada 13 2 5" xfId="4113" xr:uid="{00000000-0005-0000-0000-000041100000}"/>
    <cellStyle name="Entrada 13 2 5 2" xfId="16802" xr:uid="{F657C1AD-3FBB-497D-AB46-8A51E05711D5}"/>
    <cellStyle name="Entrada 13 2 6" xfId="16798" xr:uid="{C1AF2E04-70D4-4446-A3B6-BC8652E4FA5B}"/>
    <cellStyle name="Entrada 13 3" xfId="4114" xr:uid="{00000000-0005-0000-0000-000042100000}"/>
    <cellStyle name="Entrada 13 3 2" xfId="16803" xr:uid="{08C59A3C-FF48-4652-8BB1-C1799E85B779}"/>
    <cellStyle name="Entrada 13 4" xfId="4115" xr:uid="{00000000-0005-0000-0000-000043100000}"/>
    <cellStyle name="Entrada 13 4 2" xfId="16804" xr:uid="{E7B5FF9C-F308-4EA5-BC95-4C4234CDC272}"/>
    <cellStyle name="Entrada 13 5" xfId="4116" xr:uid="{00000000-0005-0000-0000-000044100000}"/>
    <cellStyle name="Entrada 13 5 2" xfId="16805" xr:uid="{02979F63-8BB3-4987-9C2E-025C1683D7FE}"/>
    <cellStyle name="Entrada 13 6" xfId="4117" xr:uid="{00000000-0005-0000-0000-000045100000}"/>
    <cellStyle name="Entrada 13 6 2" xfId="16806" xr:uid="{2703F7CD-4DB1-4160-BB60-4C3041F73E2C}"/>
    <cellStyle name="Entrada 13 7" xfId="16797" xr:uid="{2F74A82A-B7DF-4E22-8C16-7E1A1022793C}"/>
    <cellStyle name="Entrada 14" xfId="4118" xr:uid="{00000000-0005-0000-0000-000046100000}"/>
    <cellStyle name="Entrada 14 2" xfId="4119" xr:uid="{00000000-0005-0000-0000-000047100000}"/>
    <cellStyle name="Entrada 14 2 2" xfId="4120" xr:uid="{00000000-0005-0000-0000-000048100000}"/>
    <cellStyle name="Entrada 14 2 2 2" xfId="16809" xr:uid="{755F1942-D47A-45C6-BA2B-91426630B3D7}"/>
    <cellStyle name="Entrada 14 2 3" xfId="4121" xr:uid="{00000000-0005-0000-0000-000049100000}"/>
    <cellStyle name="Entrada 14 2 3 2" xfId="16810" xr:uid="{A964CB79-95D7-45A1-805C-42B0E16CA491}"/>
    <cellStyle name="Entrada 14 2 4" xfId="4122" xr:uid="{00000000-0005-0000-0000-00004A100000}"/>
    <cellStyle name="Entrada 14 2 4 2" xfId="16811" xr:uid="{432A40E6-4445-414B-830E-E9B53AF025BF}"/>
    <cellStyle name="Entrada 14 2 5" xfId="4123" xr:uid="{00000000-0005-0000-0000-00004B100000}"/>
    <cellStyle name="Entrada 14 2 5 2" xfId="16812" xr:uid="{D34E9018-B257-4C22-93EB-31389AED7538}"/>
    <cellStyle name="Entrada 14 2 6" xfId="16808" xr:uid="{5BE53E53-A697-4FE6-BCBB-9E36BF64DD73}"/>
    <cellStyle name="Entrada 14 3" xfId="4124" xr:uid="{00000000-0005-0000-0000-00004C100000}"/>
    <cellStyle name="Entrada 14 3 2" xfId="16813" xr:uid="{449B6F88-4793-4A4D-859B-80463DBED44A}"/>
    <cellStyle name="Entrada 14 4" xfId="4125" xr:uid="{00000000-0005-0000-0000-00004D100000}"/>
    <cellStyle name="Entrada 14 4 2" xfId="16814" xr:uid="{62DA0151-6233-4A71-8A2A-897EAD849F91}"/>
    <cellStyle name="Entrada 14 5" xfId="4126" xr:uid="{00000000-0005-0000-0000-00004E100000}"/>
    <cellStyle name="Entrada 14 5 2" xfId="16815" xr:uid="{15AEDEC3-1F12-412B-9392-F16293744A83}"/>
    <cellStyle name="Entrada 14 6" xfId="4127" xr:uid="{00000000-0005-0000-0000-00004F100000}"/>
    <cellStyle name="Entrada 14 6 2" xfId="16816" xr:uid="{FFAB16C3-8A46-4ECD-AFD1-A74CA1E96108}"/>
    <cellStyle name="Entrada 14 7" xfId="16807" xr:uid="{887F7072-3A96-4B68-A6CE-A13447C68D96}"/>
    <cellStyle name="Entrada 15" xfId="4128" xr:uid="{00000000-0005-0000-0000-000050100000}"/>
    <cellStyle name="Entrada 15 2" xfId="4129" xr:uid="{00000000-0005-0000-0000-000051100000}"/>
    <cellStyle name="Entrada 15 2 2" xfId="4130" xr:uid="{00000000-0005-0000-0000-000052100000}"/>
    <cellStyle name="Entrada 15 2 2 2" xfId="16819" xr:uid="{B85D3C30-7FC3-418A-A4F2-FC389B42DAC0}"/>
    <cellStyle name="Entrada 15 2 3" xfId="4131" xr:uid="{00000000-0005-0000-0000-000053100000}"/>
    <cellStyle name="Entrada 15 2 3 2" xfId="16820" xr:uid="{F94F9C3C-713D-434C-872C-043304DACFB1}"/>
    <cellStyle name="Entrada 15 2 4" xfId="4132" xr:uid="{00000000-0005-0000-0000-000054100000}"/>
    <cellStyle name="Entrada 15 2 4 2" xfId="16821" xr:uid="{E89D4B64-5E95-411F-8D4A-BBBEFC50B14F}"/>
    <cellStyle name="Entrada 15 2 5" xfId="4133" xr:uid="{00000000-0005-0000-0000-000055100000}"/>
    <cellStyle name="Entrada 15 2 5 2" xfId="16822" xr:uid="{AA851069-CBE9-4E5C-8F26-51C87D0D7E93}"/>
    <cellStyle name="Entrada 15 2 6" xfId="16818" xr:uid="{331CAD4D-0EB9-4B3F-B231-0785445A3128}"/>
    <cellStyle name="Entrada 15 3" xfId="4134" xr:uid="{00000000-0005-0000-0000-000056100000}"/>
    <cellStyle name="Entrada 15 3 2" xfId="16823" xr:uid="{4D855AD9-290E-477D-A442-A69A861AF439}"/>
    <cellStyle name="Entrada 15 4" xfId="4135" xr:uid="{00000000-0005-0000-0000-000057100000}"/>
    <cellStyle name="Entrada 15 4 2" xfId="16824" xr:uid="{E79F2DD4-4EA9-41C3-BE5E-385BD7D27AF0}"/>
    <cellStyle name="Entrada 15 5" xfId="4136" xr:uid="{00000000-0005-0000-0000-000058100000}"/>
    <cellStyle name="Entrada 15 5 2" xfId="16825" xr:uid="{CFDBB4FA-FB47-4610-A71E-15D60992500C}"/>
    <cellStyle name="Entrada 15 6" xfId="4137" xr:uid="{00000000-0005-0000-0000-000059100000}"/>
    <cellStyle name="Entrada 15 6 2" xfId="16826" xr:uid="{9E54BA6A-D90B-4FD7-A767-104B3602619D}"/>
    <cellStyle name="Entrada 15 7" xfId="16817" xr:uid="{AE5DB94F-7DAC-4CB8-B8A5-7353E0ECC222}"/>
    <cellStyle name="Entrada 16" xfId="4138" xr:uid="{00000000-0005-0000-0000-00005A100000}"/>
    <cellStyle name="Entrada 16 2" xfId="4139" xr:uid="{00000000-0005-0000-0000-00005B100000}"/>
    <cellStyle name="Entrada 16 2 2" xfId="4140" xr:uid="{00000000-0005-0000-0000-00005C100000}"/>
    <cellStyle name="Entrada 16 2 2 2" xfId="16829" xr:uid="{AECAB3CC-D4D0-40B7-81B4-E6EB9F411D53}"/>
    <cellStyle name="Entrada 16 2 3" xfId="4141" xr:uid="{00000000-0005-0000-0000-00005D100000}"/>
    <cellStyle name="Entrada 16 2 3 2" xfId="16830" xr:uid="{0B019C16-5EBA-483E-B7E7-D408F1C45867}"/>
    <cellStyle name="Entrada 16 2 4" xfId="4142" xr:uid="{00000000-0005-0000-0000-00005E100000}"/>
    <cellStyle name="Entrada 16 2 4 2" xfId="16831" xr:uid="{735EA7DC-0086-4605-845F-9D97D87E5D68}"/>
    <cellStyle name="Entrada 16 2 5" xfId="4143" xr:uid="{00000000-0005-0000-0000-00005F100000}"/>
    <cellStyle name="Entrada 16 2 5 2" xfId="16832" xr:uid="{E6C27FE0-87F4-4EFC-A854-3A2215A23612}"/>
    <cellStyle name="Entrada 16 2 6" xfId="16828" xr:uid="{3F21F868-7956-44F0-8DA5-C23B33765384}"/>
    <cellStyle name="Entrada 16 3" xfId="4144" xr:uid="{00000000-0005-0000-0000-000060100000}"/>
    <cellStyle name="Entrada 16 3 2" xfId="16833" xr:uid="{BEDC0265-75BF-43FF-9CD0-EA413516D559}"/>
    <cellStyle name="Entrada 16 4" xfId="4145" xr:uid="{00000000-0005-0000-0000-000061100000}"/>
    <cellStyle name="Entrada 16 4 2" xfId="16834" xr:uid="{DE22DDB1-D424-420B-A183-9C32219AFAED}"/>
    <cellStyle name="Entrada 16 5" xfId="4146" xr:uid="{00000000-0005-0000-0000-000062100000}"/>
    <cellStyle name="Entrada 16 5 2" xfId="16835" xr:uid="{023DD623-8E0D-4FBC-8F9E-23185DE13B1B}"/>
    <cellStyle name="Entrada 16 6" xfId="4147" xr:uid="{00000000-0005-0000-0000-000063100000}"/>
    <cellStyle name="Entrada 16 6 2" xfId="16836" xr:uid="{A0310CAB-FEA8-4A11-B647-64A484AF220F}"/>
    <cellStyle name="Entrada 16 7" xfId="16827" xr:uid="{2D17196C-3334-4F03-B3A8-30988EE13352}"/>
    <cellStyle name="Entrada 17" xfId="4148" xr:uid="{00000000-0005-0000-0000-000064100000}"/>
    <cellStyle name="Entrada 17 2" xfId="4149" xr:uid="{00000000-0005-0000-0000-000065100000}"/>
    <cellStyle name="Entrada 17 2 2" xfId="4150" xr:uid="{00000000-0005-0000-0000-000066100000}"/>
    <cellStyle name="Entrada 17 2 2 2" xfId="16839" xr:uid="{7716AA16-CA2E-4B6A-8521-D318C05E5F1D}"/>
    <cellStyle name="Entrada 17 2 3" xfId="4151" xr:uid="{00000000-0005-0000-0000-000067100000}"/>
    <cellStyle name="Entrada 17 2 3 2" xfId="16840" xr:uid="{EFBB6B99-CADA-4314-8D83-BE959012B71E}"/>
    <cellStyle name="Entrada 17 2 4" xfId="4152" xr:uid="{00000000-0005-0000-0000-000068100000}"/>
    <cellStyle name="Entrada 17 2 4 2" xfId="16841" xr:uid="{FD3886C6-56DD-44EC-AAAB-1F6525703ACA}"/>
    <cellStyle name="Entrada 17 2 5" xfId="4153" xr:uid="{00000000-0005-0000-0000-000069100000}"/>
    <cellStyle name="Entrada 17 2 5 2" xfId="16842" xr:uid="{D276181C-428E-4F0A-9AE2-EBE49A2E2CAF}"/>
    <cellStyle name="Entrada 17 2 6" xfId="16838" xr:uid="{EBBE110D-B84D-4E3F-AEC2-63E49B0D8E56}"/>
    <cellStyle name="Entrada 17 3" xfId="4154" xr:uid="{00000000-0005-0000-0000-00006A100000}"/>
    <cellStyle name="Entrada 17 3 2" xfId="16843" xr:uid="{C3DE9595-E1C6-4B20-B4A1-613AF3660B4C}"/>
    <cellStyle name="Entrada 17 4" xfId="4155" xr:uid="{00000000-0005-0000-0000-00006B100000}"/>
    <cellStyle name="Entrada 17 4 2" xfId="16844" xr:uid="{04DFF70D-C09B-4B75-8731-986810D7FC3F}"/>
    <cellStyle name="Entrada 17 5" xfId="4156" xr:uid="{00000000-0005-0000-0000-00006C100000}"/>
    <cellStyle name="Entrada 17 5 2" xfId="16845" xr:uid="{1D00F59B-BE2E-4F33-A422-8BD3695BC7C6}"/>
    <cellStyle name="Entrada 17 6" xfId="4157" xr:uid="{00000000-0005-0000-0000-00006D100000}"/>
    <cellStyle name="Entrada 17 6 2" xfId="16846" xr:uid="{CCA9EAA9-52E9-497A-813C-E103CCA5269A}"/>
    <cellStyle name="Entrada 17 7" xfId="16837" xr:uid="{A60B6CA8-E33B-481E-9A4D-F449CE1A743A}"/>
    <cellStyle name="Entrada 18" xfId="4158" xr:uid="{00000000-0005-0000-0000-00006E100000}"/>
    <cellStyle name="Entrada 18 2" xfId="4159" xr:uid="{00000000-0005-0000-0000-00006F100000}"/>
    <cellStyle name="Entrada 18 2 2" xfId="4160" xr:uid="{00000000-0005-0000-0000-000070100000}"/>
    <cellStyle name="Entrada 18 2 2 2" xfId="16849" xr:uid="{C3A2A9B1-9993-476B-A6A8-EA8CD053C612}"/>
    <cellStyle name="Entrada 18 2 3" xfId="4161" xr:uid="{00000000-0005-0000-0000-000071100000}"/>
    <cellStyle name="Entrada 18 2 3 2" xfId="16850" xr:uid="{34977B1F-1D46-4159-8AA9-9FC8363EB6F6}"/>
    <cellStyle name="Entrada 18 2 4" xfId="4162" xr:uid="{00000000-0005-0000-0000-000072100000}"/>
    <cellStyle name="Entrada 18 2 4 2" xfId="16851" xr:uid="{AE5CD7D0-123F-4973-B76B-A5F140777B06}"/>
    <cellStyle name="Entrada 18 2 5" xfId="4163" xr:uid="{00000000-0005-0000-0000-000073100000}"/>
    <cellStyle name="Entrada 18 2 5 2" xfId="16852" xr:uid="{1DCFB34E-A064-4513-8BA6-26D932C5D8FC}"/>
    <cellStyle name="Entrada 18 2 6" xfId="16848" xr:uid="{A6B9DEBC-01D1-40F9-B2EB-7E27A52CE5D5}"/>
    <cellStyle name="Entrada 18 3" xfId="4164" xr:uid="{00000000-0005-0000-0000-000074100000}"/>
    <cellStyle name="Entrada 18 3 2" xfId="16853" xr:uid="{0EFE9EAE-9C36-44FB-AC5E-22EB183C77C0}"/>
    <cellStyle name="Entrada 18 4" xfId="4165" xr:uid="{00000000-0005-0000-0000-000075100000}"/>
    <cellStyle name="Entrada 18 4 2" xfId="16854" xr:uid="{6E2B154C-9A57-4B78-8FD7-7F05233AC762}"/>
    <cellStyle name="Entrada 18 5" xfId="4166" xr:uid="{00000000-0005-0000-0000-000076100000}"/>
    <cellStyle name="Entrada 18 5 2" xfId="16855" xr:uid="{EF4F2F48-55AC-45F0-B146-36C0C38EE5F6}"/>
    <cellStyle name="Entrada 18 6" xfId="4167" xr:uid="{00000000-0005-0000-0000-000077100000}"/>
    <cellStyle name="Entrada 18 6 2" xfId="16856" xr:uid="{D05F354C-76B7-4527-BD93-B13A3BA24669}"/>
    <cellStyle name="Entrada 18 7" xfId="16847" xr:uid="{612E1C4C-E826-41F8-A1A7-A2184A7D8730}"/>
    <cellStyle name="Entrada 19" xfId="4168" xr:uid="{00000000-0005-0000-0000-000078100000}"/>
    <cellStyle name="Entrada 19 2" xfId="4169" xr:uid="{00000000-0005-0000-0000-000079100000}"/>
    <cellStyle name="Entrada 19 2 2" xfId="16858" xr:uid="{5D2B144E-7A33-487E-B53F-3C98FADDA4AD}"/>
    <cellStyle name="Entrada 19 3" xfId="4170" xr:uid="{00000000-0005-0000-0000-00007A100000}"/>
    <cellStyle name="Entrada 19 3 2" xfId="16859" xr:uid="{7B01BAF9-7A28-4E61-8491-808CDE3B21B0}"/>
    <cellStyle name="Entrada 19 4" xfId="4171" xr:uid="{00000000-0005-0000-0000-00007B100000}"/>
    <cellStyle name="Entrada 19 4 2" xfId="16860" xr:uid="{C952B8B4-8AF9-49CA-A2EA-6FB086C933B0}"/>
    <cellStyle name="Entrada 19 5" xfId="4172" xr:uid="{00000000-0005-0000-0000-00007C100000}"/>
    <cellStyle name="Entrada 19 5 2" xfId="16861" xr:uid="{E43B85F0-750F-4EAD-A0D5-2A4F790D45C8}"/>
    <cellStyle name="Entrada 19 6" xfId="16857" xr:uid="{88C43351-F720-49D3-B172-44365E52D025}"/>
    <cellStyle name="Entrada 2" xfId="4173" xr:uid="{00000000-0005-0000-0000-00007D100000}"/>
    <cellStyle name="Entrada 2 2" xfId="4174" xr:uid="{00000000-0005-0000-0000-00007E100000}"/>
    <cellStyle name="Entrada 2 2 2" xfId="4175" xr:uid="{00000000-0005-0000-0000-00007F100000}"/>
    <cellStyle name="Entrada 2 2 2 2" xfId="16864" xr:uid="{137E7B7A-7319-4D7C-ACBC-664C28D204E8}"/>
    <cellStyle name="Entrada 2 2 3" xfId="4176" xr:uid="{00000000-0005-0000-0000-000080100000}"/>
    <cellStyle name="Entrada 2 2 3 2" xfId="16865" xr:uid="{48587B94-D929-4332-9190-1736A7FB558E}"/>
    <cellStyle name="Entrada 2 2 4" xfId="4177" xr:uid="{00000000-0005-0000-0000-000081100000}"/>
    <cellStyle name="Entrada 2 2 4 2" xfId="16866" xr:uid="{92E7FBB3-B8EB-4C7D-BD31-FCF36D7ED78F}"/>
    <cellStyle name="Entrada 2 2 5" xfId="4178" xr:uid="{00000000-0005-0000-0000-000082100000}"/>
    <cellStyle name="Entrada 2 2 5 2" xfId="16867" xr:uid="{B06AC426-990E-4013-8A54-6511C6BA2A94}"/>
    <cellStyle name="Entrada 2 2 6" xfId="16863" xr:uid="{E0338B8A-CED4-4B80-B952-259516A932F6}"/>
    <cellStyle name="Entrada 2 3" xfId="4179" xr:uid="{00000000-0005-0000-0000-000083100000}"/>
    <cellStyle name="Entrada 2 3 2" xfId="16868" xr:uid="{0C747D9F-1233-4A6D-A8AF-4FEE358822C3}"/>
    <cellStyle name="Entrada 2 4" xfId="4180" xr:uid="{00000000-0005-0000-0000-000084100000}"/>
    <cellStyle name="Entrada 2 4 2" xfId="16869" xr:uid="{0DEEEBF3-6381-4A65-AAA8-9FACE96B7B89}"/>
    <cellStyle name="Entrada 2 5" xfId="4181" xr:uid="{00000000-0005-0000-0000-000085100000}"/>
    <cellStyle name="Entrada 2 5 2" xfId="16870" xr:uid="{DCDF0205-974C-45F7-B1B8-4206997672C3}"/>
    <cellStyle name="Entrada 2 6" xfId="4182" xr:uid="{00000000-0005-0000-0000-000086100000}"/>
    <cellStyle name="Entrada 2 6 2" xfId="16871" xr:uid="{4BC5552B-7013-4F5D-BA96-692B270048A8}"/>
    <cellStyle name="Entrada 2 7" xfId="16862" xr:uid="{9F996F77-D3C5-44BC-9CAA-A8633B0CDA5D}"/>
    <cellStyle name="Entrada 20" xfId="4183" xr:uid="{00000000-0005-0000-0000-000087100000}"/>
    <cellStyle name="Entrada 20 2" xfId="16872" xr:uid="{11496058-19B1-471B-8DD7-CBCACED28903}"/>
    <cellStyle name="Entrada 21" xfId="4184" xr:uid="{00000000-0005-0000-0000-000088100000}"/>
    <cellStyle name="Entrada 21 2" xfId="16873" xr:uid="{FBF32FD8-922F-4D17-8455-361D6941811A}"/>
    <cellStyle name="Entrada 22" xfId="4185" xr:uid="{00000000-0005-0000-0000-000089100000}"/>
    <cellStyle name="Entrada 22 2" xfId="16874" xr:uid="{8EB0EFF1-BF10-4FE1-9ABD-3B05086F6952}"/>
    <cellStyle name="Entrada 23" xfId="4186" xr:uid="{00000000-0005-0000-0000-00008A100000}"/>
    <cellStyle name="Entrada 23 2" xfId="16875" xr:uid="{9CE65C22-D697-420C-8EC0-B53A1A08D2F8}"/>
    <cellStyle name="Entrada 24" xfId="16766" xr:uid="{452C9A46-28CD-44AD-BAE0-60E9734D7574}"/>
    <cellStyle name="Entrada 3" xfId="4187" xr:uid="{00000000-0005-0000-0000-00008B100000}"/>
    <cellStyle name="Entrada 3 2" xfId="4188" xr:uid="{00000000-0005-0000-0000-00008C100000}"/>
    <cellStyle name="Entrada 3 2 2" xfId="4189" xr:uid="{00000000-0005-0000-0000-00008D100000}"/>
    <cellStyle name="Entrada 3 2 2 2" xfId="16878" xr:uid="{67A3C0B4-5BD4-481C-BC90-C1FBD599995D}"/>
    <cellStyle name="Entrada 3 2 3" xfId="4190" xr:uid="{00000000-0005-0000-0000-00008E100000}"/>
    <cellStyle name="Entrada 3 2 3 2" xfId="16879" xr:uid="{3A36FA1D-A149-478C-9BE6-69E0DC0C6F3E}"/>
    <cellStyle name="Entrada 3 2 4" xfId="4191" xr:uid="{00000000-0005-0000-0000-00008F100000}"/>
    <cellStyle name="Entrada 3 2 4 2" xfId="16880" xr:uid="{DE4BBFF7-7A65-4CD6-B1B1-E20A365CE423}"/>
    <cellStyle name="Entrada 3 2 5" xfId="4192" xr:uid="{00000000-0005-0000-0000-000090100000}"/>
    <cellStyle name="Entrada 3 2 5 2" xfId="16881" xr:uid="{8C9B0540-80FC-48DB-959D-7FE5C70A23D6}"/>
    <cellStyle name="Entrada 3 2 6" xfId="16877" xr:uid="{9C7BA3F5-665E-4DB8-A353-6D19828A35C1}"/>
    <cellStyle name="Entrada 3 3" xfId="4193" xr:uid="{00000000-0005-0000-0000-000091100000}"/>
    <cellStyle name="Entrada 3 3 2" xfId="16882" xr:uid="{7CF14F7A-6D4E-4B05-8F13-8DCBFE2AF6B7}"/>
    <cellStyle name="Entrada 3 4" xfId="4194" xr:uid="{00000000-0005-0000-0000-000092100000}"/>
    <cellStyle name="Entrada 3 4 2" xfId="16883" xr:uid="{31A620FC-84E5-4387-8C9E-BFE0AA2DB1C8}"/>
    <cellStyle name="Entrada 3 5" xfId="4195" xr:uid="{00000000-0005-0000-0000-000093100000}"/>
    <cellStyle name="Entrada 3 5 2" xfId="16884" xr:uid="{05E150FE-B0EF-4DDF-9204-E9FE2CCC3B10}"/>
    <cellStyle name="Entrada 3 6" xfId="4196" xr:uid="{00000000-0005-0000-0000-000094100000}"/>
    <cellStyle name="Entrada 3 6 2" xfId="16885" xr:uid="{FFDCD490-7822-463F-B4E3-632C586EC948}"/>
    <cellStyle name="Entrada 3 7" xfId="16876" xr:uid="{FFA50597-1833-4043-8D09-A14675A7BB4F}"/>
    <cellStyle name="Entrada 4" xfId="4197" xr:uid="{00000000-0005-0000-0000-000095100000}"/>
    <cellStyle name="Entrada 4 2" xfId="4198" xr:uid="{00000000-0005-0000-0000-000096100000}"/>
    <cellStyle name="Entrada 4 2 2" xfId="4199" xr:uid="{00000000-0005-0000-0000-000097100000}"/>
    <cellStyle name="Entrada 4 2 2 2" xfId="16888" xr:uid="{273E8D36-D93B-4093-80F2-C02571BA6C40}"/>
    <cellStyle name="Entrada 4 2 3" xfId="4200" xr:uid="{00000000-0005-0000-0000-000098100000}"/>
    <cellStyle name="Entrada 4 2 3 2" xfId="16889" xr:uid="{83AD1C36-A3E1-4107-890F-89F40F905B70}"/>
    <cellStyle name="Entrada 4 2 4" xfId="4201" xr:uid="{00000000-0005-0000-0000-000099100000}"/>
    <cellStyle name="Entrada 4 2 4 2" xfId="16890" xr:uid="{F7226DD0-5AAA-4D03-BACF-04C9B27E63CA}"/>
    <cellStyle name="Entrada 4 2 5" xfId="4202" xr:uid="{00000000-0005-0000-0000-00009A100000}"/>
    <cellStyle name="Entrada 4 2 5 2" xfId="16891" xr:uid="{B602DB0A-FEF2-4A7C-B0DB-DE4CC3268574}"/>
    <cellStyle name="Entrada 4 2 6" xfId="16887" xr:uid="{9AFC546B-689C-4A2E-8556-349041A15C25}"/>
    <cellStyle name="Entrada 4 3" xfId="4203" xr:uid="{00000000-0005-0000-0000-00009B100000}"/>
    <cellStyle name="Entrada 4 3 2" xfId="16892" xr:uid="{EFECCE66-08B8-4F98-AC8F-9BAAE901F573}"/>
    <cellStyle name="Entrada 4 4" xfId="4204" xr:uid="{00000000-0005-0000-0000-00009C100000}"/>
    <cellStyle name="Entrada 4 4 2" xfId="16893" xr:uid="{36907F7D-6D98-4ECE-99D0-1FDCDC7EBDC2}"/>
    <cellStyle name="Entrada 4 5" xfId="4205" xr:uid="{00000000-0005-0000-0000-00009D100000}"/>
    <cellStyle name="Entrada 4 5 2" xfId="16894" xr:uid="{25A6C5C4-1CBC-4A28-91C1-2AEB3D91DDBB}"/>
    <cellStyle name="Entrada 4 6" xfId="4206" xr:uid="{00000000-0005-0000-0000-00009E100000}"/>
    <cellStyle name="Entrada 4 6 2" xfId="16895" xr:uid="{5872DF01-9D65-4A34-92CB-695DBAF60B60}"/>
    <cellStyle name="Entrada 4 7" xfId="16886" xr:uid="{32331193-4DAC-4C53-8B83-B16E54643D3D}"/>
    <cellStyle name="Entrada 5" xfId="4207" xr:uid="{00000000-0005-0000-0000-00009F100000}"/>
    <cellStyle name="Entrada 5 2" xfId="4208" xr:uid="{00000000-0005-0000-0000-0000A0100000}"/>
    <cellStyle name="Entrada 5 2 2" xfId="4209" xr:uid="{00000000-0005-0000-0000-0000A1100000}"/>
    <cellStyle name="Entrada 5 2 2 2" xfId="16898" xr:uid="{4929D9E8-4ACC-4CC7-937D-0A88D0C32C66}"/>
    <cellStyle name="Entrada 5 2 3" xfId="4210" xr:uid="{00000000-0005-0000-0000-0000A2100000}"/>
    <cellStyle name="Entrada 5 2 3 2" xfId="16899" xr:uid="{D6E1409F-7E24-49EA-A024-A82B72580D1F}"/>
    <cellStyle name="Entrada 5 2 4" xfId="4211" xr:uid="{00000000-0005-0000-0000-0000A3100000}"/>
    <cellStyle name="Entrada 5 2 4 2" xfId="16900" xr:uid="{033A1FE9-9F21-468E-A1FD-F594DA38256C}"/>
    <cellStyle name="Entrada 5 2 5" xfId="4212" xr:uid="{00000000-0005-0000-0000-0000A4100000}"/>
    <cellStyle name="Entrada 5 2 5 2" xfId="16901" xr:uid="{49DB2CD4-5795-461E-B6AB-58F339940F31}"/>
    <cellStyle name="Entrada 5 2 6" xfId="16897" xr:uid="{68CDFCA8-DFE2-450F-BB73-29AC3E9A12D1}"/>
    <cellStyle name="Entrada 5 3" xfId="4213" xr:uid="{00000000-0005-0000-0000-0000A5100000}"/>
    <cellStyle name="Entrada 5 3 2" xfId="16902" xr:uid="{9ABF4E5E-069C-464E-AF7A-66C28B763F0A}"/>
    <cellStyle name="Entrada 5 4" xfId="4214" xr:uid="{00000000-0005-0000-0000-0000A6100000}"/>
    <cellStyle name="Entrada 5 4 2" xfId="16903" xr:uid="{75BCE0E3-AC1B-4EAF-A93E-1842BFE26952}"/>
    <cellStyle name="Entrada 5 5" xfId="4215" xr:uid="{00000000-0005-0000-0000-0000A7100000}"/>
    <cellStyle name="Entrada 5 5 2" xfId="16904" xr:uid="{DC7EE0C2-E0CE-492D-AEAF-7C958C2841D4}"/>
    <cellStyle name="Entrada 5 6" xfId="4216" xr:uid="{00000000-0005-0000-0000-0000A8100000}"/>
    <cellStyle name="Entrada 5 6 2" xfId="16905" xr:uid="{96B97FFF-7906-4EF8-8B42-3A0901F16894}"/>
    <cellStyle name="Entrada 5 7" xfId="16896" xr:uid="{EE2C46B1-6E78-4501-BA95-7A87EEDE4AC3}"/>
    <cellStyle name="Entrada 6" xfId="4217" xr:uid="{00000000-0005-0000-0000-0000A9100000}"/>
    <cellStyle name="Entrada 6 2" xfId="4218" xr:uid="{00000000-0005-0000-0000-0000AA100000}"/>
    <cellStyle name="Entrada 6 2 2" xfId="4219" xr:uid="{00000000-0005-0000-0000-0000AB100000}"/>
    <cellStyle name="Entrada 6 2 2 2" xfId="16908" xr:uid="{4B76BED8-ED8B-4863-952B-4B8F5191B017}"/>
    <cellStyle name="Entrada 6 2 3" xfId="4220" xr:uid="{00000000-0005-0000-0000-0000AC100000}"/>
    <cellStyle name="Entrada 6 2 3 2" xfId="16909" xr:uid="{943C8F31-0551-417E-A9EA-012F44D28973}"/>
    <cellStyle name="Entrada 6 2 4" xfId="4221" xr:uid="{00000000-0005-0000-0000-0000AD100000}"/>
    <cellStyle name="Entrada 6 2 4 2" xfId="16910" xr:uid="{7BEF3057-B47D-4880-9895-91C45DDD0462}"/>
    <cellStyle name="Entrada 6 2 5" xfId="4222" xr:uid="{00000000-0005-0000-0000-0000AE100000}"/>
    <cellStyle name="Entrada 6 2 5 2" xfId="16911" xr:uid="{ADB82268-17E5-48A5-8F56-7D94DFAFB46B}"/>
    <cellStyle name="Entrada 6 2 6" xfId="16907" xr:uid="{09535056-3C09-4973-9590-6DFF44CC8BE6}"/>
    <cellStyle name="Entrada 6 3" xfId="4223" xr:uid="{00000000-0005-0000-0000-0000AF100000}"/>
    <cellStyle name="Entrada 6 3 2" xfId="16912" xr:uid="{ACE43185-1FA6-4846-BA08-DFF21AA44F59}"/>
    <cellStyle name="Entrada 6 4" xfId="4224" xr:uid="{00000000-0005-0000-0000-0000B0100000}"/>
    <cellStyle name="Entrada 6 4 2" xfId="16913" xr:uid="{5F87750B-BFA0-4AFA-BBD6-2A35AC712555}"/>
    <cellStyle name="Entrada 6 5" xfId="4225" xr:uid="{00000000-0005-0000-0000-0000B1100000}"/>
    <cellStyle name="Entrada 6 5 2" xfId="16914" xr:uid="{8D675C61-3C75-4AE6-B06D-FE2FE321033D}"/>
    <cellStyle name="Entrada 6 6" xfId="4226" xr:uid="{00000000-0005-0000-0000-0000B2100000}"/>
    <cellStyle name="Entrada 6 6 2" xfId="16915" xr:uid="{A1684939-82E7-4463-962F-ED5C67065B02}"/>
    <cellStyle name="Entrada 6 7" xfId="16906" xr:uid="{D67383D7-AFA2-4434-B479-C73935DD7451}"/>
    <cellStyle name="Entrada 7" xfId="4227" xr:uid="{00000000-0005-0000-0000-0000B3100000}"/>
    <cellStyle name="Entrada 7 2" xfId="4228" xr:uid="{00000000-0005-0000-0000-0000B4100000}"/>
    <cellStyle name="Entrada 7 2 2" xfId="4229" xr:uid="{00000000-0005-0000-0000-0000B5100000}"/>
    <cellStyle name="Entrada 7 2 2 2" xfId="16918" xr:uid="{AF3E5419-1EA5-4EEA-8370-9809B8E38B2C}"/>
    <cellStyle name="Entrada 7 2 3" xfId="4230" xr:uid="{00000000-0005-0000-0000-0000B6100000}"/>
    <cellStyle name="Entrada 7 2 3 2" xfId="16919" xr:uid="{F4DA5A9F-B905-42CE-B24F-8E51E6857746}"/>
    <cellStyle name="Entrada 7 2 4" xfId="4231" xr:uid="{00000000-0005-0000-0000-0000B7100000}"/>
    <cellStyle name="Entrada 7 2 4 2" xfId="16920" xr:uid="{AC00C45C-AE5B-40F5-A029-A9B8C4D1FCD5}"/>
    <cellStyle name="Entrada 7 2 5" xfId="4232" xr:uid="{00000000-0005-0000-0000-0000B8100000}"/>
    <cellStyle name="Entrada 7 2 5 2" xfId="16921" xr:uid="{965D6D1D-B46C-40A6-B7E1-4F78C4AB260C}"/>
    <cellStyle name="Entrada 7 2 6" xfId="16917" xr:uid="{7093512E-0876-4210-B472-BC85C2490C94}"/>
    <cellStyle name="Entrada 7 3" xfId="4233" xr:uid="{00000000-0005-0000-0000-0000B9100000}"/>
    <cellStyle name="Entrada 7 3 2" xfId="16922" xr:uid="{5E87DFA9-58BA-41AC-B06D-1406A966D4DD}"/>
    <cellStyle name="Entrada 7 4" xfId="4234" xr:uid="{00000000-0005-0000-0000-0000BA100000}"/>
    <cellStyle name="Entrada 7 4 2" xfId="16923" xr:uid="{2B17AD1E-FCEC-488E-A4C1-28353A7EE708}"/>
    <cellStyle name="Entrada 7 5" xfId="4235" xr:uid="{00000000-0005-0000-0000-0000BB100000}"/>
    <cellStyle name="Entrada 7 5 2" xfId="16924" xr:uid="{3B0D7A3A-26BD-431E-9EE3-7D54CC85ACD9}"/>
    <cellStyle name="Entrada 7 6" xfId="4236" xr:uid="{00000000-0005-0000-0000-0000BC100000}"/>
    <cellStyle name="Entrada 7 6 2" xfId="16925" xr:uid="{46DA1649-8A78-4F86-84D5-C4DAAC848019}"/>
    <cellStyle name="Entrada 7 7" xfId="16916" xr:uid="{5A92641D-6257-4591-ACE9-65F83599577F}"/>
    <cellStyle name="Entrada 8" xfId="4237" xr:uid="{00000000-0005-0000-0000-0000BD100000}"/>
    <cellStyle name="Entrada 8 2" xfId="4238" xr:uid="{00000000-0005-0000-0000-0000BE100000}"/>
    <cellStyle name="Entrada 8 2 2" xfId="4239" xr:uid="{00000000-0005-0000-0000-0000BF100000}"/>
    <cellStyle name="Entrada 8 2 2 2" xfId="16928" xr:uid="{81C7443F-FC16-44B7-A2E9-0E122EA87204}"/>
    <cellStyle name="Entrada 8 2 3" xfId="4240" xr:uid="{00000000-0005-0000-0000-0000C0100000}"/>
    <cellStyle name="Entrada 8 2 3 2" xfId="16929" xr:uid="{24054F5E-B4AB-4C71-82E0-DBC757D08320}"/>
    <cellStyle name="Entrada 8 2 4" xfId="4241" xr:uid="{00000000-0005-0000-0000-0000C1100000}"/>
    <cellStyle name="Entrada 8 2 4 2" xfId="16930" xr:uid="{830974AA-BDAD-43BC-84B8-6D56FB59F388}"/>
    <cellStyle name="Entrada 8 2 5" xfId="4242" xr:uid="{00000000-0005-0000-0000-0000C2100000}"/>
    <cellStyle name="Entrada 8 2 5 2" xfId="16931" xr:uid="{CFEDF223-DADD-4883-B756-8D8E6290DA32}"/>
    <cellStyle name="Entrada 8 2 6" xfId="16927" xr:uid="{3282EEC5-1EE2-44C8-85A8-E20281B84ACA}"/>
    <cellStyle name="Entrada 8 3" xfId="4243" xr:uid="{00000000-0005-0000-0000-0000C3100000}"/>
    <cellStyle name="Entrada 8 3 2" xfId="16932" xr:uid="{80F5CAB0-E822-4D4E-9533-08F1422FF32F}"/>
    <cellStyle name="Entrada 8 4" xfId="4244" xr:uid="{00000000-0005-0000-0000-0000C4100000}"/>
    <cellStyle name="Entrada 8 4 2" xfId="16933" xr:uid="{C221AB81-8A09-4AD8-ACB5-AC4780177291}"/>
    <cellStyle name="Entrada 8 5" xfId="4245" xr:uid="{00000000-0005-0000-0000-0000C5100000}"/>
    <cellStyle name="Entrada 8 5 2" xfId="16934" xr:uid="{0BA471CF-1EB6-4C8B-AFBC-4CAB76E68882}"/>
    <cellStyle name="Entrada 8 6" xfId="4246" xr:uid="{00000000-0005-0000-0000-0000C6100000}"/>
    <cellStyle name="Entrada 8 6 2" xfId="16935" xr:uid="{8096E53B-3BD2-4011-BCB4-C29AD40C2F60}"/>
    <cellStyle name="Entrada 8 7" xfId="16926" xr:uid="{79631C78-7ADC-40E0-9F86-04BD0B5EB1FE}"/>
    <cellStyle name="Entrada 9" xfId="4247" xr:uid="{00000000-0005-0000-0000-0000C7100000}"/>
    <cellStyle name="Entrada 9 2" xfId="4248" xr:uid="{00000000-0005-0000-0000-0000C8100000}"/>
    <cellStyle name="Entrada 9 2 2" xfId="4249" xr:uid="{00000000-0005-0000-0000-0000C9100000}"/>
    <cellStyle name="Entrada 9 2 2 2" xfId="16938" xr:uid="{8074CE00-BFBA-440A-9DFA-D08EDA29880B}"/>
    <cellStyle name="Entrada 9 2 3" xfId="4250" xr:uid="{00000000-0005-0000-0000-0000CA100000}"/>
    <cellStyle name="Entrada 9 2 3 2" xfId="16939" xr:uid="{C3DC7D62-5673-4DDB-BF45-6FD0DB46DD03}"/>
    <cellStyle name="Entrada 9 2 4" xfId="4251" xr:uid="{00000000-0005-0000-0000-0000CB100000}"/>
    <cellStyle name="Entrada 9 2 4 2" xfId="16940" xr:uid="{E8BB52AC-AF21-4DF7-A5CC-4DFFA0EB5BB0}"/>
    <cellStyle name="Entrada 9 2 5" xfId="4252" xr:uid="{00000000-0005-0000-0000-0000CC100000}"/>
    <cellStyle name="Entrada 9 2 5 2" xfId="16941" xr:uid="{A9CB89BA-B156-47DA-872D-4EA7EA0D7633}"/>
    <cellStyle name="Entrada 9 2 6" xfId="16937" xr:uid="{72336AFF-DAF4-411A-8515-4F7328227C12}"/>
    <cellStyle name="Entrada 9 3" xfId="4253" xr:uid="{00000000-0005-0000-0000-0000CD100000}"/>
    <cellStyle name="Entrada 9 3 2" xfId="16942" xr:uid="{D1E10D9A-25B7-4B9A-B03A-38822CB4F337}"/>
    <cellStyle name="Entrada 9 4" xfId="4254" xr:uid="{00000000-0005-0000-0000-0000CE100000}"/>
    <cellStyle name="Entrada 9 4 2" xfId="16943" xr:uid="{5D4EC2E8-E6DA-4734-B3E2-06926DF6965E}"/>
    <cellStyle name="Entrada 9 5" xfId="4255" xr:uid="{00000000-0005-0000-0000-0000CF100000}"/>
    <cellStyle name="Entrada 9 5 2" xfId="16944" xr:uid="{A9BED487-BAAF-4F09-A8C9-233E500F18B5}"/>
    <cellStyle name="Entrada 9 6" xfId="4256" xr:uid="{00000000-0005-0000-0000-0000D0100000}"/>
    <cellStyle name="Entrada 9 6 2" xfId="16945" xr:uid="{AB8AC842-B9A7-4506-B564-8AF893EFB309}"/>
    <cellStyle name="Entrada 9 7" xfId="16936" xr:uid="{F63BCD56-4D5F-4127-AFAC-E1A69C037CF3}"/>
    <cellStyle name="Entrada_KTR An-Abflug" xfId="14860" xr:uid="{00000000-0005-0000-0000-0000D1100000}"/>
    <cellStyle name="Entrée 10" xfId="4257" xr:uid="{00000000-0005-0000-0000-0000D2100000}"/>
    <cellStyle name="Entrée 10 2" xfId="4258" xr:uid="{00000000-0005-0000-0000-0000D3100000}"/>
    <cellStyle name="Entrée 10 2 2" xfId="4259" xr:uid="{00000000-0005-0000-0000-0000D4100000}"/>
    <cellStyle name="Entrée 10 2 2 2" xfId="16948" xr:uid="{DFDC36E1-7123-49A9-9289-E46EBA470ADD}"/>
    <cellStyle name="Entrée 10 2 3" xfId="4260" xr:uid="{00000000-0005-0000-0000-0000D5100000}"/>
    <cellStyle name="Entrée 10 2 3 2" xfId="16949" xr:uid="{16CD8ECD-4461-4942-9C9B-3071F3C4DF42}"/>
    <cellStyle name="Entrée 10 2 4" xfId="4261" xr:uid="{00000000-0005-0000-0000-0000D6100000}"/>
    <cellStyle name="Entrée 10 2 4 2" xfId="16950" xr:uid="{5B1360FD-2F9C-4CAB-977E-CFB4B14076FA}"/>
    <cellStyle name="Entrée 10 2 5" xfId="4262" xr:uid="{00000000-0005-0000-0000-0000D7100000}"/>
    <cellStyle name="Entrée 10 2 5 2" xfId="16951" xr:uid="{39E18110-EAA1-4E3A-845C-B9EB03190F45}"/>
    <cellStyle name="Entrée 10 2 6" xfId="16947" xr:uid="{8E9FDBDD-D560-421E-8348-70D9A966C190}"/>
    <cellStyle name="Entrée 10 3" xfId="4263" xr:uid="{00000000-0005-0000-0000-0000D8100000}"/>
    <cellStyle name="Entrée 10 3 2" xfId="16952" xr:uid="{66FDD1E4-FE9F-4428-8792-AE7B045F90DA}"/>
    <cellStyle name="Entrée 10 4" xfId="4264" xr:uid="{00000000-0005-0000-0000-0000D9100000}"/>
    <cellStyle name="Entrée 10 4 2" xfId="16953" xr:uid="{277748B4-F3B7-4FB8-B271-344E87258DBF}"/>
    <cellStyle name="Entrée 10 5" xfId="4265" xr:uid="{00000000-0005-0000-0000-0000DA100000}"/>
    <cellStyle name="Entrée 10 5 2" xfId="16954" xr:uid="{4EA89E07-E65F-4551-9F6C-E1654FEAA76E}"/>
    <cellStyle name="Entrée 10 6" xfId="4266" xr:uid="{00000000-0005-0000-0000-0000DB100000}"/>
    <cellStyle name="Entrée 10 6 2" xfId="16955" xr:uid="{73364633-BE5F-43F4-8D8C-1F09FB91F55D}"/>
    <cellStyle name="Entrée 10 7" xfId="16946" xr:uid="{BA5676A8-E1D2-41CE-914A-5757564EBB2D}"/>
    <cellStyle name="Entrée 11" xfId="4267" xr:uid="{00000000-0005-0000-0000-0000DC100000}"/>
    <cellStyle name="Entrée 11 2" xfId="4268" xr:uid="{00000000-0005-0000-0000-0000DD100000}"/>
    <cellStyle name="Entrée 11 2 2" xfId="4269" xr:uid="{00000000-0005-0000-0000-0000DE100000}"/>
    <cellStyle name="Entrée 11 2 2 2" xfId="16958" xr:uid="{36B0D80D-086C-495E-8293-CF3D246B1AE9}"/>
    <cellStyle name="Entrée 11 2 3" xfId="4270" xr:uid="{00000000-0005-0000-0000-0000DF100000}"/>
    <cellStyle name="Entrée 11 2 3 2" xfId="16959" xr:uid="{5B6B3134-0F71-458D-8B9A-B70F704B125B}"/>
    <cellStyle name="Entrée 11 2 4" xfId="4271" xr:uid="{00000000-0005-0000-0000-0000E0100000}"/>
    <cellStyle name="Entrée 11 2 4 2" xfId="16960" xr:uid="{59A0D58E-94AE-4CB0-ADA5-D98996F1BD5B}"/>
    <cellStyle name="Entrée 11 2 5" xfId="4272" xr:uid="{00000000-0005-0000-0000-0000E1100000}"/>
    <cellStyle name="Entrée 11 2 5 2" xfId="16961" xr:uid="{A6E563B1-3646-42D4-8032-E2BC449E64C2}"/>
    <cellStyle name="Entrée 11 2 6" xfId="16957" xr:uid="{E7A4187F-55C3-4CE7-B59A-E8D9FCF8F2C2}"/>
    <cellStyle name="Entrée 11 3" xfId="4273" xr:uid="{00000000-0005-0000-0000-0000E2100000}"/>
    <cellStyle name="Entrée 11 3 2" xfId="16962" xr:uid="{D3910AB4-0FFC-4C9D-836C-2CE8A23118B7}"/>
    <cellStyle name="Entrée 11 4" xfId="4274" xr:uid="{00000000-0005-0000-0000-0000E3100000}"/>
    <cellStyle name="Entrée 11 4 2" xfId="16963" xr:uid="{AE5BCB7F-B920-4615-9218-7FE0DAC99255}"/>
    <cellStyle name="Entrée 11 5" xfId="4275" xr:uid="{00000000-0005-0000-0000-0000E4100000}"/>
    <cellStyle name="Entrée 11 5 2" xfId="16964" xr:uid="{FBE05349-97A5-472F-8FC4-96952C840504}"/>
    <cellStyle name="Entrée 11 6" xfId="4276" xr:uid="{00000000-0005-0000-0000-0000E5100000}"/>
    <cellStyle name="Entrée 11 6 2" xfId="16965" xr:uid="{FEE1FF91-1FD7-4DF7-A63B-7B4C76C6FFB0}"/>
    <cellStyle name="Entrée 11 7" xfId="16956" xr:uid="{72B9C3DE-B154-441A-8CB2-2CACB47715DE}"/>
    <cellStyle name="Entrée 12" xfId="4277" xr:uid="{00000000-0005-0000-0000-0000E6100000}"/>
    <cellStyle name="Entrée 12 2" xfId="4278" xr:uid="{00000000-0005-0000-0000-0000E7100000}"/>
    <cellStyle name="Entrée 12 2 2" xfId="4279" xr:uid="{00000000-0005-0000-0000-0000E8100000}"/>
    <cellStyle name="Entrée 12 2 2 2" xfId="16968" xr:uid="{3C8469FD-CCE1-4BB2-BB41-E7B224A4707F}"/>
    <cellStyle name="Entrée 12 2 3" xfId="4280" xr:uid="{00000000-0005-0000-0000-0000E9100000}"/>
    <cellStyle name="Entrée 12 2 3 2" xfId="16969" xr:uid="{3FEEC060-66D7-4BE4-8010-2E65CAAAA2C2}"/>
    <cellStyle name="Entrée 12 2 4" xfId="4281" xr:uid="{00000000-0005-0000-0000-0000EA100000}"/>
    <cellStyle name="Entrée 12 2 4 2" xfId="16970" xr:uid="{DE520737-7577-496E-AE74-ACDBD584A722}"/>
    <cellStyle name="Entrée 12 2 5" xfId="4282" xr:uid="{00000000-0005-0000-0000-0000EB100000}"/>
    <cellStyle name="Entrée 12 2 5 2" xfId="16971" xr:uid="{1F69E756-5DA6-4AEF-A9F2-C9323FB95E3A}"/>
    <cellStyle name="Entrée 12 2 6" xfId="16967" xr:uid="{446D63AC-E1A8-4D0A-A9D7-7E96397D11BC}"/>
    <cellStyle name="Entrée 12 3" xfId="4283" xr:uid="{00000000-0005-0000-0000-0000EC100000}"/>
    <cellStyle name="Entrée 12 3 2" xfId="16972" xr:uid="{AD0EDCBE-0F6D-4862-ABD3-5293C0A81F59}"/>
    <cellStyle name="Entrée 12 4" xfId="4284" xr:uid="{00000000-0005-0000-0000-0000ED100000}"/>
    <cellStyle name="Entrée 12 4 2" xfId="16973" xr:uid="{8652838D-E772-4057-B88A-8BD9ABFB248E}"/>
    <cellStyle name="Entrée 12 5" xfId="4285" xr:uid="{00000000-0005-0000-0000-0000EE100000}"/>
    <cellStyle name="Entrée 12 5 2" xfId="16974" xr:uid="{BABD3E39-52F2-4478-971B-C7FC0DD36C6E}"/>
    <cellStyle name="Entrée 12 6" xfId="4286" xr:uid="{00000000-0005-0000-0000-0000EF100000}"/>
    <cellStyle name="Entrée 12 6 2" xfId="16975" xr:uid="{16F3E2D1-DFC1-4D5F-B0A6-7B32670B031F}"/>
    <cellStyle name="Entrée 12 7" xfId="16966" xr:uid="{BC3279C5-23FB-4F34-9091-2CF513AFEC9D}"/>
    <cellStyle name="Entrée 13" xfId="4287" xr:uid="{00000000-0005-0000-0000-0000F0100000}"/>
    <cellStyle name="Entrée 13 2" xfId="4288" xr:uid="{00000000-0005-0000-0000-0000F1100000}"/>
    <cellStyle name="Entrée 13 2 2" xfId="4289" xr:uid="{00000000-0005-0000-0000-0000F2100000}"/>
    <cellStyle name="Entrée 13 2 2 2" xfId="16978" xr:uid="{753E7F37-0964-4182-9027-670762871200}"/>
    <cellStyle name="Entrée 13 2 3" xfId="4290" xr:uid="{00000000-0005-0000-0000-0000F3100000}"/>
    <cellStyle name="Entrée 13 2 3 2" xfId="16979" xr:uid="{5B22242B-5108-4267-A590-500F11792696}"/>
    <cellStyle name="Entrée 13 2 4" xfId="4291" xr:uid="{00000000-0005-0000-0000-0000F4100000}"/>
    <cellStyle name="Entrée 13 2 4 2" xfId="16980" xr:uid="{783825CE-6080-4242-9324-34835A783BAE}"/>
    <cellStyle name="Entrée 13 2 5" xfId="4292" xr:uid="{00000000-0005-0000-0000-0000F5100000}"/>
    <cellStyle name="Entrée 13 2 5 2" xfId="16981" xr:uid="{474570D7-A089-4587-8B2D-C1023F588521}"/>
    <cellStyle name="Entrée 13 2 6" xfId="16977" xr:uid="{AA6AD13E-3A89-4F17-B27D-322C5971641A}"/>
    <cellStyle name="Entrée 13 3" xfId="4293" xr:uid="{00000000-0005-0000-0000-0000F6100000}"/>
    <cellStyle name="Entrée 13 3 2" xfId="16982" xr:uid="{5767E1A5-F38B-4326-87BA-C242640572F6}"/>
    <cellStyle name="Entrée 13 4" xfId="4294" xr:uid="{00000000-0005-0000-0000-0000F7100000}"/>
    <cellStyle name="Entrée 13 4 2" xfId="16983" xr:uid="{38FE46F1-8159-4FB1-98C0-68FE181AD1F4}"/>
    <cellStyle name="Entrée 13 5" xfId="4295" xr:uid="{00000000-0005-0000-0000-0000F8100000}"/>
    <cellStyle name="Entrée 13 5 2" xfId="16984" xr:uid="{9386EBD9-DC88-430A-A287-8E9777D9754B}"/>
    <cellStyle name="Entrée 13 6" xfId="4296" xr:uid="{00000000-0005-0000-0000-0000F9100000}"/>
    <cellStyle name="Entrée 13 6 2" xfId="16985" xr:uid="{8E7F40C1-ADDA-4D9B-A875-379FF86F7362}"/>
    <cellStyle name="Entrée 13 7" xfId="16976" xr:uid="{7A2044C4-130A-4A54-85A3-D53BDA50E3A0}"/>
    <cellStyle name="Entrée 14" xfId="4297" xr:uid="{00000000-0005-0000-0000-0000FA100000}"/>
    <cellStyle name="Entrée 14 2" xfId="4298" xr:uid="{00000000-0005-0000-0000-0000FB100000}"/>
    <cellStyle name="Entrée 14 2 2" xfId="4299" xr:uid="{00000000-0005-0000-0000-0000FC100000}"/>
    <cellStyle name="Entrée 14 2 2 2" xfId="16988" xr:uid="{B8AC5E53-5BC9-4F5A-A0E1-442A9ACF63EB}"/>
    <cellStyle name="Entrée 14 2 3" xfId="4300" xr:uid="{00000000-0005-0000-0000-0000FD100000}"/>
    <cellStyle name="Entrée 14 2 3 2" xfId="16989" xr:uid="{C34AD737-4311-45C0-91E9-C31612BA1E52}"/>
    <cellStyle name="Entrée 14 2 4" xfId="4301" xr:uid="{00000000-0005-0000-0000-0000FE100000}"/>
    <cellStyle name="Entrée 14 2 4 2" xfId="16990" xr:uid="{D98C9001-406E-4C09-B5E6-AA70DA4886BA}"/>
    <cellStyle name="Entrée 14 2 5" xfId="4302" xr:uid="{00000000-0005-0000-0000-0000FF100000}"/>
    <cellStyle name="Entrée 14 2 5 2" xfId="16991" xr:uid="{B6C18E97-32E0-4B4C-B39B-3D8593F79A71}"/>
    <cellStyle name="Entrée 14 2 6" xfId="16987" xr:uid="{98CE4E7C-0208-46CA-94A6-D3DEF97F94EB}"/>
    <cellStyle name="Entrée 14 3" xfId="4303" xr:uid="{00000000-0005-0000-0000-000000110000}"/>
    <cellStyle name="Entrée 14 3 2" xfId="16992" xr:uid="{D0569AE1-8B26-4F2E-8C33-ADDEB66BC9A2}"/>
    <cellStyle name="Entrée 14 4" xfId="4304" xr:uid="{00000000-0005-0000-0000-000001110000}"/>
    <cellStyle name="Entrée 14 4 2" xfId="16993" xr:uid="{FF5885A6-A821-4FC6-81FC-607A4075ACF8}"/>
    <cellStyle name="Entrée 14 5" xfId="4305" xr:uid="{00000000-0005-0000-0000-000002110000}"/>
    <cellStyle name="Entrée 14 5 2" xfId="16994" xr:uid="{A8D57D9B-5E67-4247-BD06-FF5F7C00DDEA}"/>
    <cellStyle name="Entrée 14 6" xfId="4306" xr:uid="{00000000-0005-0000-0000-000003110000}"/>
    <cellStyle name="Entrée 14 6 2" xfId="16995" xr:uid="{52AD77A3-FAB8-420D-9855-203AF0CDEC64}"/>
    <cellStyle name="Entrée 14 7" xfId="16986" xr:uid="{3BF8403B-7276-4128-A3B3-7AB6BD0C258C}"/>
    <cellStyle name="Entrée 15" xfId="4307" xr:uid="{00000000-0005-0000-0000-000004110000}"/>
    <cellStyle name="Entrée 15 2" xfId="4308" xr:uid="{00000000-0005-0000-0000-000005110000}"/>
    <cellStyle name="Entrée 15 2 2" xfId="4309" xr:uid="{00000000-0005-0000-0000-000006110000}"/>
    <cellStyle name="Entrée 15 2 2 2" xfId="16998" xr:uid="{FA68D07A-DD5B-4B9C-93C7-F1410807A5A9}"/>
    <cellStyle name="Entrée 15 2 3" xfId="4310" xr:uid="{00000000-0005-0000-0000-000007110000}"/>
    <cellStyle name="Entrée 15 2 3 2" xfId="16999" xr:uid="{FDD900E3-D7AD-4285-AED1-08A10F6DD525}"/>
    <cellStyle name="Entrée 15 2 4" xfId="4311" xr:uid="{00000000-0005-0000-0000-000008110000}"/>
    <cellStyle name="Entrée 15 2 4 2" xfId="17000" xr:uid="{55A8E9DB-95A2-4B01-8498-091489E45D72}"/>
    <cellStyle name="Entrée 15 2 5" xfId="4312" xr:uid="{00000000-0005-0000-0000-000009110000}"/>
    <cellStyle name="Entrée 15 2 5 2" xfId="17001" xr:uid="{39061169-E8C0-46F1-9C09-9349F4944E19}"/>
    <cellStyle name="Entrée 15 2 6" xfId="16997" xr:uid="{62BED514-B426-441E-A9D5-93B3F6A03694}"/>
    <cellStyle name="Entrée 15 3" xfId="4313" xr:uid="{00000000-0005-0000-0000-00000A110000}"/>
    <cellStyle name="Entrée 15 3 2" xfId="17002" xr:uid="{0598ED7C-4B8C-401C-A6D4-597B31073A0B}"/>
    <cellStyle name="Entrée 15 4" xfId="4314" xr:uid="{00000000-0005-0000-0000-00000B110000}"/>
    <cellStyle name="Entrée 15 4 2" xfId="17003" xr:uid="{E6CA6EC1-BA3C-44C4-A892-EF7F8B7FEB6A}"/>
    <cellStyle name="Entrée 15 5" xfId="4315" xr:uid="{00000000-0005-0000-0000-00000C110000}"/>
    <cellStyle name="Entrée 15 5 2" xfId="17004" xr:uid="{8616EE90-F130-4284-943B-68B5C8CF8ED1}"/>
    <cellStyle name="Entrée 15 6" xfId="4316" xr:uid="{00000000-0005-0000-0000-00000D110000}"/>
    <cellStyle name="Entrée 15 6 2" xfId="17005" xr:uid="{55CE3300-A514-466E-8B68-18CBAF2656D0}"/>
    <cellStyle name="Entrée 15 7" xfId="16996" xr:uid="{743A148D-8BD9-4F6C-9217-2022ACF84352}"/>
    <cellStyle name="Entrée 16" xfId="4317" xr:uid="{00000000-0005-0000-0000-00000E110000}"/>
    <cellStyle name="Entrée 16 2" xfId="4318" xr:uid="{00000000-0005-0000-0000-00000F110000}"/>
    <cellStyle name="Entrée 16 2 2" xfId="17007" xr:uid="{4F83C0AC-10D6-4884-93FA-7C2013FA7291}"/>
    <cellStyle name="Entrée 16 3" xfId="4319" xr:uid="{00000000-0005-0000-0000-000010110000}"/>
    <cellStyle name="Entrée 16 3 2" xfId="17008" xr:uid="{0C27CAC1-3FAA-4AFF-8E76-170BEF43A6A7}"/>
    <cellStyle name="Entrée 16 4" xfId="4320" xr:uid="{00000000-0005-0000-0000-000011110000}"/>
    <cellStyle name="Entrée 16 4 2" xfId="17009" xr:uid="{B173AB08-B9DB-47EB-8AE9-65D661F24896}"/>
    <cellStyle name="Entrée 16 5" xfId="4321" xr:uid="{00000000-0005-0000-0000-000012110000}"/>
    <cellStyle name="Entrée 16 5 2" xfId="17010" xr:uid="{83CC74E9-3733-4EC2-B2E7-FB7F416D33A7}"/>
    <cellStyle name="Entrée 16 6" xfId="17006" xr:uid="{8079306A-DAE0-4A98-A148-D2C9954A98FA}"/>
    <cellStyle name="Entrée 17" xfId="4322" xr:uid="{00000000-0005-0000-0000-000013110000}"/>
    <cellStyle name="Entrée 17 2" xfId="4323" xr:uid="{00000000-0005-0000-0000-000014110000}"/>
    <cellStyle name="Entrée 17 2 2" xfId="17012" xr:uid="{343F50D4-403F-444A-96D5-EF5F42277CED}"/>
    <cellStyle name="Entrée 17 3" xfId="4324" xr:uid="{00000000-0005-0000-0000-000015110000}"/>
    <cellStyle name="Entrée 17 3 2" xfId="17013" xr:uid="{918D22AE-3484-4E07-8CBD-FC0C9F67ACFD}"/>
    <cellStyle name="Entrée 17 4" xfId="17011" xr:uid="{D1D75B7F-B203-4CC8-BF67-518847DD68E2}"/>
    <cellStyle name="Entrée 18" xfId="4325" xr:uid="{00000000-0005-0000-0000-000016110000}"/>
    <cellStyle name="Entrée 18 2" xfId="17014" xr:uid="{6E84CD8F-A079-4414-A172-22EBB8A44499}"/>
    <cellStyle name="Entrée 19" xfId="4326" xr:uid="{00000000-0005-0000-0000-000017110000}"/>
    <cellStyle name="Entrée 19 2" xfId="17015" xr:uid="{0879CB41-2016-47AB-9E3D-BCE9B7F49CFC}"/>
    <cellStyle name="Entrée 2" xfId="4327" xr:uid="{00000000-0005-0000-0000-000018110000}"/>
    <cellStyle name="Entrée 2 2" xfId="4328" xr:uid="{00000000-0005-0000-0000-000019110000}"/>
    <cellStyle name="Entrée 2 2 2" xfId="4329" xr:uid="{00000000-0005-0000-0000-00001A110000}"/>
    <cellStyle name="Entrée 2 2 2 2" xfId="4330" xr:uid="{00000000-0005-0000-0000-00001B110000}"/>
    <cellStyle name="Entrée 2 2 2 2 2" xfId="17019" xr:uid="{719855C4-B61B-4E65-A6CB-D8EA2513E862}"/>
    <cellStyle name="Entrée 2 2 2 3" xfId="17018" xr:uid="{EC17C7EC-5F01-4C94-8347-CCD066BA9953}"/>
    <cellStyle name="Entrée 2 2 3" xfId="4331" xr:uid="{00000000-0005-0000-0000-00001C110000}"/>
    <cellStyle name="Entrée 2 2 3 2" xfId="4332" xr:uid="{00000000-0005-0000-0000-00001D110000}"/>
    <cellStyle name="Entrée 2 2 3 2 2" xfId="17021" xr:uid="{67CAC1B8-0CD6-4042-83EA-B1472660DE97}"/>
    <cellStyle name="Entrée 2 2 3 3" xfId="17020" xr:uid="{ED3E4098-DB4C-4D52-91DA-57E96AF68088}"/>
    <cellStyle name="Entrée 2 2 4" xfId="4333" xr:uid="{00000000-0005-0000-0000-00001E110000}"/>
    <cellStyle name="Entrée 2 2 4 2" xfId="4334" xr:uid="{00000000-0005-0000-0000-00001F110000}"/>
    <cellStyle name="Entrée 2 2 4 2 2" xfId="17023" xr:uid="{F69B3D15-5AD9-4978-B9B0-AD5B8334C213}"/>
    <cellStyle name="Entrée 2 2 4 3" xfId="17022" xr:uid="{D3C6EDE1-5079-4234-AABC-116444168A9B}"/>
    <cellStyle name="Entrée 2 2 5" xfId="4335" xr:uid="{00000000-0005-0000-0000-000020110000}"/>
    <cellStyle name="Entrée 2 2 5 2" xfId="17024" xr:uid="{B32390C7-3825-4A84-95DF-B7B0FF2A0AD7}"/>
    <cellStyle name="Entrée 2 2 6" xfId="17017" xr:uid="{2A4E22BA-2B3F-4E04-AFE3-EE8D4E585045}"/>
    <cellStyle name="Entrée 2 3" xfId="4336" xr:uid="{00000000-0005-0000-0000-000021110000}"/>
    <cellStyle name="Entrée 2 3 2" xfId="4337" xr:uid="{00000000-0005-0000-0000-000022110000}"/>
    <cellStyle name="Entrée 2 3 2 2" xfId="17026" xr:uid="{09688EB8-1C67-48B8-8A8B-77CC572CF503}"/>
    <cellStyle name="Entrée 2 3 3" xfId="17025" xr:uid="{518751F3-B3EB-49E1-A472-87B11C609CC3}"/>
    <cellStyle name="Entrée 2 4" xfId="4338" xr:uid="{00000000-0005-0000-0000-000023110000}"/>
    <cellStyle name="Entrée 2 4 2" xfId="4339" xr:uid="{00000000-0005-0000-0000-000024110000}"/>
    <cellStyle name="Entrée 2 4 2 2" xfId="17028" xr:uid="{992687FE-00AF-4185-B365-91AC1B66C312}"/>
    <cellStyle name="Entrée 2 4 3" xfId="17027" xr:uid="{4F7CD177-D812-44ED-BC1F-014659FEB896}"/>
    <cellStyle name="Entrée 2 5" xfId="4340" xr:uid="{00000000-0005-0000-0000-000025110000}"/>
    <cellStyle name="Entrée 2 5 2" xfId="4341" xr:uid="{00000000-0005-0000-0000-000026110000}"/>
    <cellStyle name="Entrée 2 5 2 2" xfId="17030" xr:uid="{93A4AA99-313A-4662-BAEB-B4391BD72CF6}"/>
    <cellStyle name="Entrée 2 5 3" xfId="17029" xr:uid="{CD1C6546-AA2C-4500-8118-89317A08A757}"/>
    <cellStyle name="Entrée 2 6" xfId="4342" xr:uid="{00000000-0005-0000-0000-000027110000}"/>
    <cellStyle name="Entrée 2 6 2" xfId="17031" xr:uid="{CE7BE50A-DF9D-413F-8887-FDEB7DC2A083}"/>
    <cellStyle name="Entrée 2 7" xfId="17016" xr:uid="{A359E3A6-C29B-4911-BBF3-1218F76CD8F6}"/>
    <cellStyle name="Entrée 2_130725 DSNA 2011 Dossier de révision initial" xfId="14843" xr:uid="{00000000-0005-0000-0000-000028110000}"/>
    <cellStyle name="Entrée 20" xfId="4343" xr:uid="{00000000-0005-0000-0000-000029110000}"/>
    <cellStyle name="Entrée 20 2" xfId="17032" xr:uid="{8A56BA8C-CB94-4364-A1DC-F37E0AD1F5D2}"/>
    <cellStyle name="Entrée 3" xfId="4344" xr:uid="{00000000-0005-0000-0000-00002A110000}"/>
    <cellStyle name="Entrée 3 2" xfId="4345" xr:uid="{00000000-0005-0000-0000-00002B110000}"/>
    <cellStyle name="Entrée 3 2 2" xfId="4346" xr:uid="{00000000-0005-0000-0000-00002C110000}"/>
    <cellStyle name="Entrée 3 2 2 2" xfId="17035" xr:uid="{CEDBB89A-9CCE-40F1-B98F-EED939CD4978}"/>
    <cellStyle name="Entrée 3 2 3" xfId="4347" xr:uid="{00000000-0005-0000-0000-00002D110000}"/>
    <cellStyle name="Entrée 3 2 3 2" xfId="17036" xr:uid="{4FCECEB7-D00C-4A60-A8CC-BC683681F5A8}"/>
    <cellStyle name="Entrée 3 2 4" xfId="4348" xr:uid="{00000000-0005-0000-0000-00002E110000}"/>
    <cellStyle name="Entrée 3 2 4 2" xfId="17037" xr:uid="{F1B5C8D2-600A-4D26-AB8E-8CFFC96CD10A}"/>
    <cellStyle name="Entrée 3 2 5" xfId="4349" xr:uid="{00000000-0005-0000-0000-00002F110000}"/>
    <cellStyle name="Entrée 3 2 5 2" xfId="17038" xr:uid="{E8252222-8EE4-4DEA-BA72-DA2BD4018382}"/>
    <cellStyle name="Entrée 3 2 6" xfId="17034" xr:uid="{68054936-B054-428A-9CC5-0DC1579F3510}"/>
    <cellStyle name="Entrée 3 3" xfId="4350" xr:uid="{00000000-0005-0000-0000-000030110000}"/>
    <cellStyle name="Entrée 3 3 2" xfId="4351" xr:uid="{00000000-0005-0000-0000-000031110000}"/>
    <cellStyle name="Entrée 3 3 2 2" xfId="17040" xr:uid="{70D499FB-1096-4733-84A1-98322A117245}"/>
    <cellStyle name="Entrée 3 3 3" xfId="17039" xr:uid="{3398E849-AE29-4E49-850F-4F8A26EE0ABB}"/>
    <cellStyle name="Entrée 3 4" xfId="4352" xr:uid="{00000000-0005-0000-0000-000032110000}"/>
    <cellStyle name="Entrée 3 4 2" xfId="4353" xr:uid="{00000000-0005-0000-0000-000033110000}"/>
    <cellStyle name="Entrée 3 4 2 2" xfId="17042" xr:uid="{9332FE74-BC07-4B8C-9C71-840C149F339F}"/>
    <cellStyle name="Entrée 3 4 3" xfId="17041" xr:uid="{E722391C-2E49-4416-ACF9-03C1A186B36E}"/>
    <cellStyle name="Entrée 3 5" xfId="4354" xr:uid="{00000000-0005-0000-0000-000034110000}"/>
    <cellStyle name="Entrée 3 5 2" xfId="17043" xr:uid="{9DD5142D-5B5A-4B52-B05D-D27139DB101C}"/>
    <cellStyle name="Entrée 3 6" xfId="4355" xr:uid="{00000000-0005-0000-0000-000035110000}"/>
    <cellStyle name="Entrée 3 6 2" xfId="17044" xr:uid="{5E65BE77-F1C9-4530-AAB3-6065B77E5880}"/>
    <cellStyle name="Entrée 3 7" xfId="17033" xr:uid="{3FB27B49-41D4-4D75-AC16-1B775DD4788A}"/>
    <cellStyle name="Entrée 4" xfId="4356" xr:uid="{00000000-0005-0000-0000-000036110000}"/>
    <cellStyle name="Entrée 4 2" xfId="4357" xr:uid="{00000000-0005-0000-0000-000037110000}"/>
    <cellStyle name="Entrée 4 2 2" xfId="4358" xr:uid="{00000000-0005-0000-0000-000038110000}"/>
    <cellStyle name="Entrée 4 2 2 2" xfId="17046" xr:uid="{1EE9C954-E794-4F24-BCB5-1C307BA77F4F}"/>
    <cellStyle name="Entrée 4 2 3" xfId="4359" xr:uid="{00000000-0005-0000-0000-000039110000}"/>
    <cellStyle name="Entrée 4 2 3 2" xfId="17047" xr:uid="{7B539257-487F-43E8-B51F-755C8B585DE8}"/>
    <cellStyle name="Entrée 4 2 4" xfId="4360" xr:uid="{00000000-0005-0000-0000-00003A110000}"/>
    <cellStyle name="Entrée 4 2 4 2" xfId="17048" xr:uid="{B06CC1E2-7D39-4001-A857-7B3EA69339FF}"/>
    <cellStyle name="Entrée 4 2 5" xfId="4361" xr:uid="{00000000-0005-0000-0000-00003B110000}"/>
    <cellStyle name="Entrée 4 2 5 2" xfId="17049" xr:uid="{69127264-B203-4E76-AFD9-48CED7A7AB8D}"/>
    <cellStyle name="Entrée 4 2 6" xfId="17045" xr:uid="{63946AD0-3030-4EC5-AF7F-FFFBE370DFB8}"/>
    <cellStyle name="Entrée 4 3" xfId="4362" xr:uid="{00000000-0005-0000-0000-00003C110000}"/>
    <cellStyle name="Entrée 4 3 2" xfId="4363" xr:uid="{00000000-0005-0000-0000-00003D110000}"/>
    <cellStyle name="Entrée 4 3 3" xfId="4364" xr:uid="{00000000-0005-0000-0000-00003E110000}"/>
    <cellStyle name="Entrée 4 3 3 2" xfId="17050" xr:uid="{49CB049F-91A0-448C-B242-3596752DEA41}"/>
    <cellStyle name="Entrée 4 4" xfId="4365" xr:uid="{00000000-0005-0000-0000-00003F110000}"/>
    <cellStyle name="Entrée 4 4 2" xfId="17051" xr:uid="{495B9DF8-4572-48D4-A566-2DEBB6AB8D74}"/>
    <cellStyle name="Entrée 4 5" xfId="4366" xr:uid="{00000000-0005-0000-0000-000040110000}"/>
    <cellStyle name="Entrée 4 5 2" xfId="17052" xr:uid="{A70EBC7A-6754-4F92-B1D2-1B40BC068A4C}"/>
    <cellStyle name="Entrée 5" xfId="4367" xr:uid="{00000000-0005-0000-0000-000041110000}"/>
    <cellStyle name="Entrée 5 2" xfId="4368" xr:uid="{00000000-0005-0000-0000-000042110000}"/>
    <cellStyle name="Entrée 5 2 2" xfId="4369" xr:uid="{00000000-0005-0000-0000-000043110000}"/>
    <cellStyle name="Entrée 5 2 2 2" xfId="17055" xr:uid="{87291778-2BFD-43C3-A7C9-D6B5FD28504A}"/>
    <cellStyle name="Entrée 5 2 3" xfId="4370" xr:uid="{00000000-0005-0000-0000-000044110000}"/>
    <cellStyle name="Entrée 5 2 3 2" xfId="17056" xr:uid="{93200ED5-AA3E-44CA-A2D6-D97AA09F4A28}"/>
    <cellStyle name="Entrée 5 2 4" xfId="4371" xr:uid="{00000000-0005-0000-0000-000045110000}"/>
    <cellStyle name="Entrée 5 2 4 2" xfId="17057" xr:uid="{79347B0D-8F6F-4901-A72F-3BCCB3B200D9}"/>
    <cellStyle name="Entrée 5 2 5" xfId="4372" xr:uid="{00000000-0005-0000-0000-000046110000}"/>
    <cellStyle name="Entrée 5 2 5 2" xfId="17058" xr:uid="{0F1AEB2A-17C6-47AC-A729-49710F041DE6}"/>
    <cellStyle name="Entrée 5 2 6" xfId="17054" xr:uid="{4CF7FD37-2E8F-4C60-AF81-DBA498CE82D5}"/>
    <cellStyle name="Entrée 5 3" xfId="4373" xr:uid="{00000000-0005-0000-0000-000047110000}"/>
    <cellStyle name="Entrée 5 3 2" xfId="4374" xr:uid="{00000000-0005-0000-0000-000048110000}"/>
    <cellStyle name="Entrée 5 3 2 2" xfId="17060" xr:uid="{90729F88-AA34-41E7-B63D-F0739F6956F8}"/>
    <cellStyle name="Entrée 5 3 3" xfId="17059" xr:uid="{2D1F9D89-373B-4668-89DF-485B1BE1B1BA}"/>
    <cellStyle name="Entrée 5 4" xfId="4375" xr:uid="{00000000-0005-0000-0000-000049110000}"/>
    <cellStyle name="Entrée 5 4 2" xfId="17061" xr:uid="{551A70C5-AA37-46D0-9455-E09B9284CB9C}"/>
    <cellStyle name="Entrée 5 5" xfId="4376" xr:uid="{00000000-0005-0000-0000-00004A110000}"/>
    <cellStyle name="Entrée 5 5 2" xfId="17062" xr:uid="{635F646B-0908-4B39-88AC-494EF0E132F1}"/>
    <cellStyle name="Entrée 5 6" xfId="4377" xr:uid="{00000000-0005-0000-0000-00004B110000}"/>
    <cellStyle name="Entrée 5 6 2" xfId="17063" xr:uid="{0FCC64B1-E743-412E-97F5-AA3C4A9A1CBE}"/>
    <cellStyle name="Entrée 5 7" xfId="17053" xr:uid="{58E6955A-9ECB-4906-A622-A4B592FAF461}"/>
    <cellStyle name="Entrée 6" xfId="4378" xr:uid="{00000000-0005-0000-0000-00004C110000}"/>
    <cellStyle name="Entrée 6 2" xfId="4379" xr:uid="{00000000-0005-0000-0000-00004D110000}"/>
    <cellStyle name="Entrée 6 2 2" xfId="4380" xr:uid="{00000000-0005-0000-0000-00004E110000}"/>
    <cellStyle name="Entrée 6 2 2 2" xfId="17066" xr:uid="{5C7F697F-FB1C-4DB1-933F-B0F43A3389CB}"/>
    <cellStyle name="Entrée 6 2 3" xfId="4381" xr:uid="{00000000-0005-0000-0000-00004F110000}"/>
    <cellStyle name="Entrée 6 2 3 2" xfId="17067" xr:uid="{F9DEB000-DCFB-429E-8E7F-AD5B2E46962D}"/>
    <cellStyle name="Entrée 6 2 4" xfId="4382" xr:uid="{00000000-0005-0000-0000-000050110000}"/>
    <cellStyle name="Entrée 6 2 4 2" xfId="17068" xr:uid="{3141AB64-4875-4049-9285-9A5F9D878F5E}"/>
    <cellStyle name="Entrée 6 2 5" xfId="4383" xr:uid="{00000000-0005-0000-0000-000051110000}"/>
    <cellStyle name="Entrée 6 2 5 2" xfId="17069" xr:uid="{6A06F52D-8A92-4088-8D31-F39242A56ADA}"/>
    <cellStyle name="Entrée 6 2 6" xfId="17065" xr:uid="{8E382DB0-E22D-4C56-87E5-9F78B373EE80}"/>
    <cellStyle name="Entrée 6 3" xfId="4384" xr:uid="{00000000-0005-0000-0000-000052110000}"/>
    <cellStyle name="Entrée 6 3 2" xfId="17070" xr:uid="{2C25557D-2130-4034-A740-31A9D44DCE05}"/>
    <cellStyle name="Entrée 6 4" xfId="4385" xr:uid="{00000000-0005-0000-0000-000053110000}"/>
    <cellStyle name="Entrée 6 4 2" xfId="17071" xr:uid="{DAC6574C-8CC2-46D5-9C9A-E42ED9CF0B21}"/>
    <cellStyle name="Entrée 6 5" xfId="4386" xr:uid="{00000000-0005-0000-0000-000054110000}"/>
    <cellStyle name="Entrée 6 5 2" xfId="17072" xr:uid="{09BF3C33-8A7F-4B8E-B3D8-BCDCE2E6C97E}"/>
    <cellStyle name="Entrée 6 6" xfId="4387" xr:uid="{00000000-0005-0000-0000-000055110000}"/>
    <cellStyle name="Entrée 6 6 2" xfId="17073" xr:uid="{4430F3EB-02BB-41CD-90B1-150D084DA5C5}"/>
    <cellStyle name="Entrée 6 7" xfId="17064" xr:uid="{BDC958A4-5F60-4649-8957-94A369239ABC}"/>
    <cellStyle name="Entrée 7" xfId="4388" xr:uid="{00000000-0005-0000-0000-000056110000}"/>
    <cellStyle name="Entrée 7 2" xfId="4389" xr:uid="{00000000-0005-0000-0000-000057110000}"/>
    <cellStyle name="Entrée 7 2 2" xfId="4390" xr:uid="{00000000-0005-0000-0000-000058110000}"/>
    <cellStyle name="Entrée 7 2 2 2" xfId="17076" xr:uid="{A9202D3C-7E03-4132-B4D3-9ED6967B8462}"/>
    <cellStyle name="Entrée 7 2 3" xfId="4391" xr:uid="{00000000-0005-0000-0000-000059110000}"/>
    <cellStyle name="Entrée 7 2 3 2" xfId="17077" xr:uid="{C4DB1AE4-B5A2-4920-8D42-BC839A50794E}"/>
    <cellStyle name="Entrée 7 2 4" xfId="4392" xr:uid="{00000000-0005-0000-0000-00005A110000}"/>
    <cellStyle name="Entrée 7 2 4 2" xfId="17078" xr:uid="{EF9AF081-D0FE-4BDF-A767-AD0E0F67AA9B}"/>
    <cellStyle name="Entrée 7 2 5" xfId="4393" xr:uid="{00000000-0005-0000-0000-00005B110000}"/>
    <cellStyle name="Entrée 7 2 5 2" xfId="17079" xr:uid="{57566940-BE20-43CA-83DB-F65A500472E5}"/>
    <cellStyle name="Entrée 7 2 6" xfId="17075" xr:uid="{BAACAFCF-80C7-44F4-98F7-3CA6803B4CE2}"/>
    <cellStyle name="Entrée 7 3" xfId="4394" xr:uid="{00000000-0005-0000-0000-00005C110000}"/>
    <cellStyle name="Entrée 7 3 2" xfId="17080" xr:uid="{6525AF25-1B9E-41CF-B111-A335ACBBA63F}"/>
    <cellStyle name="Entrée 7 4" xfId="4395" xr:uid="{00000000-0005-0000-0000-00005D110000}"/>
    <cellStyle name="Entrée 7 4 2" xfId="17081" xr:uid="{06B753DC-A779-4321-9D3A-6353A824D4AB}"/>
    <cellStyle name="Entrée 7 5" xfId="4396" xr:uid="{00000000-0005-0000-0000-00005E110000}"/>
    <cellStyle name="Entrée 7 5 2" xfId="17082" xr:uid="{32E50468-3800-48A7-8903-36438549468F}"/>
    <cellStyle name="Entrée 7 6" xfId="4397" xr:uid="{00000000-0005-0000-0000-00005F110000}"/>
    <cellStyle name="Entrée 7 6 2" xfId="17083" xr:uid="{57E9945E-FB92-476A-996E-C0C2AC4F52A3}"/>
    <cellStyle name="Entrée 7 7" xfId="17074" xr:uid="{13407CE7-0698-46C9-A601-CCFD84770024}"/>
    <cellStyle name="Entrée 8" xfId="4398" xr:uid="{00000000-0005-0000-0000-000060110000}"/>
    <cellStyle name="Entrée 8 2" xfId="4399" xr:uid="{00000000-0005-0000-0000-000061110000}"/>
    <cellStyle name="Entrée 8 2 2" xfId="4400" xr:uid="{00000000-0005-0000-0000-000062110000}"/>
    <cellStyle name="Entrée 8 2 2 2" xfId="17086" xr:uid="{94F36BCA-A861-4B6B-9899-3D83905E7A76}"/>
    <cellStyle name="Entrée 8 2 3" xfId="4401" xr:uid="{00000000-0005-0000-0000-000063110000}"/>
    <cellStyle name="Entrée 8 2 3 2" xfId="17087" xr:uid="{624B1264-B7A7-4B95-BFCA-54ECE97BDCF9}"/>
    <cellStyle name="Entrée 8 2 4" xfId="4402" xr:uid="{00000000-0005-0000-0000-000064110000}"/>
    <cellStyle name="Entrée 8 2 4 2" xfId="17088" xr:uid="{82C4EF9F-0F55-44A3-9FFA-455540A6E9A2}"/>
    <cellStyle name="Entrée 8 2 5" xfId="4403" xr:uid="{00000000-0005-0000-0000-000065110000}"/>
    <cellStyle name="Entrée 8 2 5 2" xfId="17089" xr:uid="{C5D7F2F1-E8BF-4890-844C-492181BD7F2D}"/>
    <cellStyle name="Entrée 8 2 6" xfId="17085" xr:uid="{CED88415-29F2-4266-88BB-F504A07ECABF}"/>
    <cellStyle name="Entrée 8 3" xfId="4404" xr:uid="{00000000-0005-0000-0000-000066110000}"/>
    <cellStyle name="Entrée 8 3 2" xfId="17090" xr:uid="{DD5F6892-3434-46CE-A2A9-CBAD36B371E0}"/>
    <cellStyle name="Entrée 8 4" xfId="4405" xr:uid="{00000000-0005-0000-0000-000067110000}"/>
    <cellStyle name="Entrée 8 4 2" xfId="17091" xr:uid="{D55A11FB-C072-45FF-981F-FA72E342E096}"/>
    <cellStyle name="Entrée 8 5" xfId="4406" xr:uid="{00000000-0005-0000-0000-000068110000}"/>
    <cellStyle name="Entrée 8 5 2" xfId="17092" xr:uid="{A231DA50-35FD-4209-9340-800D1A08CAB4}"/>
    <cellStyle name="Entrée 8 6" xfId="4407" xr:uid="{00000000-0005-0000-0000-000069110000}"/>
    <cellStyle name="Entrée 8 6 2" xfId="17093" xr:uid="{B9547D4C-C42F-423D-AB72-89E2F0E01CAF}"/>
    <cellStyle name="Entrée 8 7" xfId="17084" xr:uid="{CE5AC618-E819-47C5-8D8E-1F1A39F94307}"/>
    <cellStyle name="Entrée 9" xfId="4408" xr:uid="{00000000-0005-0000-0000-00006A110000}"/>
    <cellStyle name="Entrée 9 2" xfId="4409" xr:uid="{00000000-0005-0000-0000-00006B110000}"/>
    <cellStyle name="Entrée 9 2 2" xfId="4410" xr:uid="{00000000-0005-0000-0000-00006C110000}"/>
    <cellStyle name="Entrée 9 2 2 2" xfId="17096" xr:uid="{4E50E68E-139B-42EC-BD81-B42F7CE29D45}"/>
    <cellStyle name="Entrée 9 2 3" xfId="4411" xr:uid="{00000000-0005-0000-0000-00006D110000}"/>
    <cellStyle name="Entrée 9 2 3 2" xfId="17097" xr:uid="{380F2306-EC00-4AD3-AEB3-F8D515162EC1}"/>
    <cellStyle name="Entrée 9 2 4" xfId="4412" xr:uid="{00000000-0005-0000-0000-00006E110000}"/>
    <cellStyle name="Entrée 9 2 4 2" xfId="17098" xr:uid="{7503BB61-B00A-4663-A6ED-F7D4C4D5B9AC}"/>
    <cellStyle name="Entrée 9 2 5" xfId="4413" xr:uid="{00000000-0005-0000-0000-00006F110000}"/>
    <cellStyle name="Entrée 9 2 5 2" xfId="17099" xr:uid="{1456BF3E-334D-41D2-8EDD-DFA5B1845F81}"/>
    <cellStyle name="Entrée 9 2 6" xfId="17095" xr:uid="{F259525C-6088-42AE-AC01-430125D2EC66}"/>
    <cellStyle name="Entrée 9 3" xfId="4414" xr:uid="{00000000-0005-0000-0000-000070110000}"/>
    <cellStyle name="Entrée 9 3 2" xfId="17100" xr:uid="{A6F17EDB-5561-428E-906D-71E3B4554671}"/>
    <cellStyle name="Entrée 9 4" xfId="4415" xr:uid="{00000000-0005-0000-0000-000071110000}"/>
    <cellStyle name="Entrée 9 4 2" xfId="17101" xr:uid="{43B6E67F-656B-4E54-9C2C-4B9600809B68}"/>
    <cellStyle name="Entrée 9 5" xfId="4416" xr:uid="{00000000-0005-0000-0000-000072110000}"/>
    <cellStyle name="Entrée 9 5 2" xfId="17102" xr:uid="{E599D301-97F8-4523-AC3E-EBBD15F57564}"/>
    <cellStyle name="Entrée 9 6" xfId="4417" xr:uid="{00000000-0005-0000-0000-000073110000}"/>
    <cellStyle name="Entrée 9 6 2" xfId="17103" xr:uid="{B98958EC-D630-4DFE-A9D6-5DAFA9145C35}"/>
    <cellStyle name="Entrée 9 7" xfId="17094" xr:uid="{6FFC60F6-1ACD-49BC-B132-91A63E7D6306}"/>
    <cellStyle name="Ergebnis" xfId="4418" xr:uid="{00000000-0005-0000-0000-000074110000}"/>
    <cellStyle name="Ergebnis 2" xfId="4419" xr:uid="{00000000-0005-0000-0000-000075110000}"/>
    <cellStyle name="Ergebnis 2 2" xfId="17105" xr:uid="{B836C3A3-4DB1-4F03-9BF4-5D9A9F49213F}"/>
    <cellStyle name="Ergebnis 3" xfId="4420" xr:uid="{00000000-0005-0000-0000-000076110000}"/>
    <cellStyle name="Ergebnis 3 2" xfId="17106" xr:uid="{8072C685-8E6C-4EAD-978E-B36E68C409F0}"/>
    <cellStyle name="Ergebnis 4" xfId="17104" xr:uid="{06DF754E-21FC-4BD2-A424-4804FE0D7CF8}"/>
    <cellStyle name="Erklärender Text" xfId="4421" xr:uid="{00000000-0005-0000-0000-000077110000}"/>
    <cellStyle name="Euro" xfId="4422" xr:uid="{00000000-0005-0000-0000-000078110000}"/>
    <cellStyle name="Euro 1" xfId="4423" xr:uid="{00000000-0005-0000-0000-000079110000}"/>
    <cellStyle name="Euro 10" xfId="4424" xr:uid="{00000000-0005-0000-0000-00007A110000}"/>
    <cellStyle name="Euro 10 2" xfId="14775" xr:uid="{00000000-0005-0000-0000-00007B110000}"/>
    <cellStyle name="Euro 10 3" xfId="17107" xr:uid="{4AFF5076-5734-49C9-B4A6-3523885B38E9}"/>
    <cellStyle name="Euro 2" xfId="4425" xr:uid="{00000000-0005-0000-0000-00007C110000}"/>
    <cellStyle name="Euro 2 2" xfId="4426" xr:uid="{00000000-0005-0000-0000-00007D110000}"/>
    <cellStyle name="Euro 2 2 2" xfId="4427" xr:uid="{00000000-0005-0000-0000-00007E110000}"/>
    <cellStyle name="Euro 2 2 2 2" xfId="4428" xr:uid="{00000000-0005-0000-0000-00007F110000}"/>
    <cellStyle name="Euro 2 2 2 2 2" xfId="17109" xr:uid="{71225889-F80E-4D88-BA75-5324CB9155B2}"/>
    <cellStyle name="Euro 2 2 2 3" xfId="4429" xr:uid="{00000000-0005-0000-0000-000080110000}"/>
    <cellStyle name="Euro 2 2 2 4" xfId="17108" xr:uid="{685EFAD5-3945-4881-8573-B89A50A6F07D}"/>
    <cellStyle name="Euro 2 3" xfId="4430" xr:uid="{00000000-0005-0000-0000-000081110000}"/>
    <cellStyle name="Euro 2 3 2" xfId="4431" xr:uid="{00000000-0005-0000-0000-000082110000}"/>
    <cellStyle name="Euro 2 3 2 2" xfId="17111" xr:uid="{DEF2B3EE-29F8-41C4-8927-2D0763CFE520}"/>
    <cellStyle name="Euro 2 3 3" xfId="4432" xr:uid="{00000000-0005-0000-0000-000083110000}"/>
    <cellStyle name="Euro 2 3 4" xfId="17110" xr:uid="{2105054F-3F77-447E-8CE4-625CC4DBD934}"/>
    <cellStyle name="Euro 3" xfId="4433" xr:uid="{00000000-0005-0000-0000-000084110000}"/>
    <cellStyle name="Euro 3 2" xfId="4434" xr:uid="{00000000-0005-0000-0000-000085110000}"/>
    <cellStyle name="Euro 3 3" xfId="4435" xr:uid="{00000000-0005-0000-0000-000086110000}"/>
    <cellStyle name="Euro 4" xfId="4436" xr:uid="{00000000-0005-0000-0000-000087110000}"/>
    <cellStyle name="Euro 4 2" xfId="4437" xr:uid="{00000000-0005-0000-0000-000088110000}"/>
    <cellStyle name="Euro 4 2 2" xfId="4438" xr:uid="{00000000-0005-0000-0000-000089110000}"/>
    <cellStyle name="Euro 4 2 3" xfId="4439" xr:uid="{00000000-0005-0000-0000-00008A110000}"/>
    <cellStyle name="Euro 4 2 3 2" xfId="17114" xr:uid="{62254653-90BD-4150-861B-BC0D40BBC4A9}"/>
    <cellStyle name="Euro 4 2 4" xfId="4440" xr:uid="{00000000-0005-0000-0000-00008B110000}"/>
    <cellStyle name="Euro 4 2 4 2" xfId="17115" xr:uid="{A7DF399D-364A-4683-ACEF-3CD55490BDE8}"/>
    <cellStyle name="Euro 4 2 5" xfId="17113" xr:uid="{E1C78BB2-74FE-4544-8D53-97FB2E730A19}"/>
    <cellStyle name="Euro 4 3" xfId="4441" xr:uid="{00000000-0005-0000-0000-00008C110000}"/>
    <cellStyle name="Euro 4 3 2" xfId="4442" xr:uid="{00000000-0005-0000-0000-00008D110000}"/>
    <cellStyle name="Euro 4 3 3" xfId="17116" xr:uid="{F9E67D4A-703B-4E99-AF63-B7022604B5C3}"/>
    <cellStyle name="Euro 4 4" xfId="17112" xr:uid="{E61C87E4-BABC-47EB-8C11-DEFDC67CF5CB}"/>
    <cellStyle name="Euro 5" xfId="4443" xr:uid="{00000000-0005-0000-0000-00008E110000}"/>
    <cellStyle name="Euro 5 2" xfId="4444" xr:uid="{00000000-0005-0000-0000-00008F110000}"/>
    <cellStyle name="Euro 5 2 2" xfId="4445" xr:uid="{00000000-0005-0000-0000-000090110000}"/>
    <cellStyle name="Euro 5 2 3" xfId="4446" xr:uid="{00000000-0005-0000-0000-000091110000}"/>
    <cellStyle name="Euro 5 2 4" xfId="4447" xr:uid="{00000000-0005-0000-0000-000092110000}"/>
    <cellStyle name="Euro 6" xfId="4448" xr:uid="{00000000-0005-0000-0000-000093110000}"/>
    <cellStyle name="Euro 6 2" xfId="4449" xr:uid="{00000000-0005-0000-0000-000094110000}"/>
    <cellStyle name="Euro 6 2 2" xfId="4450" xr:uid="{00000000-0005-0000-0000-000095110000}"/>
    <cellStyle name="Euro 6 2 3" xfId="4451" xr:uid="{00000000-0005-0000-0000-000096110000}"/>
    <cellStyle name="Euro 6 2 4" xfId="4452" xr:uid="{00000000-0005-0000-0000-000097110000}"/>
    <cellStyle name="Euro 6 3" xfId="4453" xr:uid="{00000000-0005-0000-0000-000098110000}"/>
    <cellStyle name="Euro 7" xfId="4454" xr:uid="{00000000-0005-0000-0000-000099110000}"/>
    <cellStyle name="Euro 7 2" xfId="4455" xr:uid="{00000000-0005-0000-0000-00009A110000}"/>
    <cellStyle name="Euro 8" xfId="4456" xr:uid="{00000000-0005-0000-0000-00009B110000}"/>
    <cellStyle name="Euro 8 2" xfId="4457" xr:uid="{00000000-0005-0000-0000-00009C110000}"/>
    <cellStyle name="Euro 8 3" xfId="4458" xr:uid="{00000000-0005-0000-0000-00009D110000}"/>
    <cellStyle name="Euro 8 3 2" xfId="17118" xr:uid="{0CE60939-AD97-4EE7-A46F-01803465E0D1}"/>
    <cellStyle name="Euro 8 4" xfId="4459" xr:uid="{00000000-0005-0000-0000-00009E110000}"/>
    <cellStyle name="Euro 8 5" xfId="17117" xr:uid="{F160BD69-5E20-4DF6-B565-31CE63641905}"/>
    <cellStyle name="Euro 9" xfId="4460" xr:uid="{00000000-0005-0000-0000-00009F110000}"/>
    <cellStyle name="Euro 9 2" xfId="4461" xr:uid="{00000000-0005-0000-0000-0000A0110000}"/>
    <cellStyle name="Euro 9 2 2" xfId="17119" xr:uid="{BF61B0E2-C0E3-4882-AD94-E4778C0E1A82}"/>
    <cellStyle name="Euro_0705XX_RETP_2007_DM1_BOP_v3" xfId="4462" xr:uid="{00000000-0005-0000-0000-0000A1110000}"/>
    <cellStyle name="EVAL" xfId="4463" xr:uid="{00000000-0005-0000-0000-0000A2110000}"/>
    <cellStyle name="Excel Built-in Normal" xfId="4464" xr:uid="{00000000-0005-0000-0000-0000A3110000}"/>
    <cellStyle name="Excel.Chart" xfId="4465" xr:uid="{00000000-0005-0000-0000-0000A4110000}"/>
    <cellStyle name="Exception" xfId="4466" xr:uid="{00000000-0005-0000-0000-0000A5110000}"/>
    <cellStyle name="Exception 2" xfId="4467" xr:uid="{00000000-0005-0000-0000-0000A6110000}"/>
    <cellStyle name="Exception 3" xfId="4468" xr:uid="{00000000-0005-0000-0000-0000A7110000}"/>
    <cellStyle name="Exchange_rate" xfId="4469" xr:uid="{00000000-0005-0000-0000-0000A8110000}"/>
    <cellStyle name="Explanatory Text" xfId="14638" xr:uid="{00000000-0005-0000-0000-0000A9110000}"/>
    <cellStyle name="Explanatory Text 2" xfId="4470" xr:uid="{00000000-0005-0000-0000-0000AA110000}"/>
    <cellStyle name="External Links" xfId="4471" xr:uid="{00000000-0005-0000-0000-0000AB110000}"/>
    <cellStyle name="External Links 2" xfId="4472" xr:uid="{00000000-0005-0000-0000-0000AC110000}"/>
    <cellStyle name="External Links 3" xfId="4473" xr:uid="{00000000-0005-0000-0000-0000AD110000}"/>
    <cellStyle name="Extra Large" xfId="4474" xr:uid="{00000000-0005-0000-0000-0000AE110000}"/>
    <cellStyle name="EY House" xfId="4475" xr:uid="{00000000-0005-0000-0000-0000AF110000}"/>
    <cellStyle name="EY%colcalc" xfId="4476" xr:uid="{00000000-0005-0000-0000-0000B0110000}"/>
    <cellStyle name="EY%input" xfId="4477" xr:uid="{00000000-0005-0000-0000-0000B1110000}"/>
    <cellStyle name="EY%rowcalc" xfId="4478" xr:uid="{00000000-0005-0000-0000-0000B2110000}"/>
    <cellStyle name="EY0dp" xfId="4479" xr:uid="{00000000-0005-0000-0000-0000B3110000}"/>
    <cellStyle name="EY1dp" xfId="4480" xr:uid="{00000000-0005-0000-0000-0000B4110000}"/>
    <cellStyle name="EY2dp" xfId="4481" xr:uid="{00000000-0005-0000-0000-0000B5110000}"/>
    <cellStyle name="EY3dp" xfId="4482" xr:uid="{00000000-0005-0000-0000-0000B6110000}"/>
    <cellStyle name="EYColumnHeading" xfId="4483" xr:uid="{00000000-0005-0000-0000-0000B7110000}"/>
    <cellStyle name="EYHeading1" xfId="4484" xr:uid="{00000000-0005-0000-0000-0000B8110000}"/>
    <cellStyle name="EYheading2" xfId="4485" xr:uid="{00000000-0005-0000-0000-0000B9110000}"/>
    <cellStyle name="EYheading3" xfId="4486" xr:uid="{00000000-0005-0000-0000-0000BA110000}"/>
    <cellStyle name="EYnumber" xfId="4487" xr:uid="{00000000-0005-0000-0000-0000BB110000}"/>
    <cellStyle name="EYSheetHeader1" xfId="4488" xr:uid="{00000000-0005-0000-0000-0000BC110000}"/>
    <cellStyle name="EYtext" xfId="4489" xr:uid="{00000000-0005-0000-0000-0000BD110000}"/>
    <cellStyle name="Factor" xfId="4490" xr:uid="{00000000-0005-0000-0000-0000BE110000}"/>
    <cellStyle name="Factor 2" xfId="4491" xr:uid="{00000000-0005-0000-0000-0000BF110000}"/>
    <cellStyle name="Factor 3" xfId="4492" xr:uid="{00000000-0005-0000-0000-0000C0110000}"/>
    <cellStyle name="Feed Label" xfId="4499" xr:uid="{00000000-0005-0000-0000-0000C1110000}"/>
    <cellStyle name="Feeder Field" xfId="4500" xr:uid="{00000000-0005-0000-0000-0000C2110000}"/>
    <cellStyle name="Feeder Field 2" xfId="4501" xr:uid="{00000000-0005-0000-0000-0000C3110000}"/>
    <cellStyle name="Feeder Field 2 2" xfId="4502" xr:uid="{00000000-0005-0000-0000-0000C4110000}"/>
    <cellStyle name="Feeder Field 2 2 2" xfId="17122" xr:uid="{CCF8D16D-3463-47A2-A2C8-843F33C490FF}"/>
    <cellStyle name="Feeder Field 2 3" xfId="4503" xr:uid="{00000000-0005-0000-0000-0000C5110000}"/>
    <cellStyle name="Feeder Field 2 3 2" xfId="17123" xr:uid="{DB90ABDD-F205-4A2C-92D1-65632860949C}"/>
    <cellStyle name="Feeder Field 2 4" xfId="17121" xr:uid="{BF589748-FE9E-43F2-B458-37E48FBDAF0D}"/>
    <cellStyle name="Feeder Field 3" xfId="4504" xr:uid="{00000000-0005-0000-0000-0000C6110000}"/>
    <cellStyle name="Feeder Field 3 2" xfId="17124" xr:uid="{2234486F-0A30-4E2C-BE25-AFDD48EF5E45}"/>
    <cellStyle name="Feeder Field 4" xfId="4505" xr:uid="{00000000-0005-0000-0000-0000C7110000}"/>
    <cellStyle name="Feeder Field 4 2" xfId="17125" xr:uid="{C2B7B16A-63C0-4C43-A1F9-9CD22EDCD339}"/>
    <cellStyle name="Feeder Field 5" xfId="4506" xr:uid="{00000000-0005-0000-0000-0000C8110000}"/>
    <cellStyle name="Feeder Field 5 2" xfId="17126" xr:uid="{6D500D04-4D92-4846-97CB-D57B0D567D7B}"/>
    <cellStyle name="Feeder Field 6" xfId="4507" xr:uid="{00000000-0005-0000-0000-0000C9110000}"/>
    <cellStyle name="Feeder Field 6 2" xfId="17127" xr:uid="{C536A328-3011-43E5-AC26-4AA14BE7D035}"/>
    <cellStyle name="Feeder Field 7" xfId="17120" xr:uid="{8B78EF98-E534-4977-BB14-9F0CFA1800A2}"/>
    <cellStyle name="Figyelmeztetés 2" xfId="4508" xr:uid="{00000000-0005-0000-0000-0000CA110000}"/>
    <cellStyle name="Financier0" xfId="4509" xr:uid="{00000000-0005-0000-0000-0000CB110000}"/>
    <cellStyle name="Fine" xfId="4510" xr:uid="{00000000-0005-0000-0000-0000CC110000}"/>
    <cellStyle name="Fixed3 - Style3" xfId="4511" xr:uid="{00000000-0005-0000-0000-0000CD110000}"/>
    <cellStyle name="Flag" xfId="4512" xr:uid="{00000000-0005-0000-0000-0000CE110000}"/>
    <cellStyle name="Footnote" xfId="4513" xr:uid="{00000000-0005-0000-0000-0000CF110000}"/>
    <cellStyle name="Forklarende tekst" xfId="4515" xr:uid="{00000000-0005-0000-0000-0000D0110000}"/>
    <cellStyle name="Formule Interne" xfId="4516" xr:uid="{00000000-0005-0000-0000-0000D1110000}"/>
    <cellStyle name="Francs" xfId="4517" xr:uid="{00000000-0005-0000-0000-0000D2110000}"/>
    <cellStyle name="Francs 2" xfId="4518" xr:uid="{00000000-0005-0000-0000-0000D3110000}"/>
    <cellStyle name="Francs 3" xfId="4519" xr:uid="{00000000-0005-0000-0000-0000D4110000}"/>
    <cellStyle name="From" xfId="4520" xr:uid="{00000000-0005-0000-0000-0000D5110000}"/>
    <cellStyle name="FS_reporting" xfId="4521" xr:uid="{00000000-0005-0000-0000-0000D6110000}"/>
    <cellStyle name="Färg1" xfId="4493" xr:uid="{00000000-0005-0000-0000-0000D7110000}"/>
    <cellStyle name="Färg2" xfId="4494" xr:uid="{00000000-0005-0000-0000-0000D8110000}"/>
    <cellStyle name="Färg3" xfId="4495" xr:uid="{00000000-0005-0000-0000-0000D9110000}"/>
    <cellStyle name="Färg4" xfId="4496" xr:uid="{00000000-0005-0000-0000-0000DA110000}"/>
    <cellStyle name="Färg5" xfId="4497" xr:uid="{00000000-0005-0000-0000-0000DB110000}"/>
    <cellStyle name="Färg6" xfId="4498" xr:uid="{00000000-0005-0000-0000-0000DC110000}"/>
    <cellStyle name="Förklarande text" xfId="4514" xr:uid="{00000000-0005-0000-0000-0000DD110000}"/>
    <cellStyle name="Gap" xfId="4522" xr:uid="{00000000-0005-0000-0000-0000DE110000}"/>
    <cellStyle name="Gap 2" xfId="4523" xr:uid="{00000000-0005-0000-0000-0000DF110000}"/>
    <cellStyle name="Gap 3" xfId="4524" xr:uid="{00000000-0005-0000-0000-0000E0110000}"/>
    <cellStyle name="Geras" xfId="4525" xr:uid="{00000000-0005-0000-0000-0000E1110000}"/>
    <cellStyle name="God" xfId="4526" xr:uid="{00000000-0005-0000-0000-0000E2110000}"/>
    <cellStyle name="Good" xfId="14633" xr:uid="{00000000-0005-0000-0000-0000E3110000}"/>
    <cellStyle name="Good 2" xfId="4527" xr:uid="{00000000-0005-0000-0000-0000E4110000}"/>
    <cellStyle name="Grey" xfId="4528" xr:uid="{00000000-0005-0000-0000-0000E5110000}"/>
    <cellStyle name="Greyed out" xfId="4529" xr:uid="{00000000-0005-0000-0000-0000E6110000}"/>
    <cellStyle name="Gut" xfId="4530" xr:uid="{00000000-0005-0000-0000-0000E7110000}"/>
    <cellStyle name="Halb" xfId="4531" xr:uid="{00000000-0005-0000-0000-0000E8110000}"/>
    <cellStyle name="Halb 2" xfId="4532" xr:uid="{00000000-0005-0000-0000-0000E9110000}"/>
    <cellStyle name="Halb 3" xfId="4533" xr:uid="{00000000-0005-0000-0000-0000EA110000}"/>
    <cellStyle name="hard no" xfId="4534" xr:uid="{00000000-0005-0000-0000-0000EB110000}"/>
    <cellStyle name="Hard Percent" xfId="4535" xr:uid="{00000000-0005-0000-0000-0000EC110000}"/>
    <cellStyle name="hardno" xfId="4536" xr:uid="{00000000-0005-0000-0000-0000ED110000}"/>
    <cellStyle name="Hea" xfId="4537" xr:uid="{00000000-0005-0000-0000-0000EE110000}"/>
    <cellStyle name="Hea 2" xfId="4538" xr:uid="{00000000-0005-0000-0000-0000EF110000}"/>
    <cellStyle name="Hea 3" xfId="4539" xr:uid="{00000000-0005-0000-0000-0000F0110000}"/>
    <cellStyle name="Header" xfId="4540" xr:uid="{00000000-0005-0000-0000-0000F1110000}"/>
    <cellStyle name="Header 1" xfId="4541" xr:uid="{00000000-0005-0000-0000-0000F2110000}"/>
    <cellStyle name="Header 2" xfId="4542" xr:uid="{00000000-0005-0000-0000-0000F3110000}"/>
    <cellStyle name="Header_ATC Services 6+6 Forecast - 051008" xfId="4543" xr:uid="{00000000-0005-0000-0000-0000F4110000}"/>
    <cellStyle name="headerStyle" xfId="4544" xr:uid="{00000000-0005-0000-0000-0000F5110000}"/>
    <cellStyle name="Heading" xfId="4545" xr:uid="{00000000-0005-0000-0000-0000F6110000}"/>
    <cellStyle name="Heading 1" xfId="14629" xr:uid="{00000000-0005-0000-0000-0000F7110000}"/>
    <cellStyle name="Heading 1 2" xfId="4546" xr:uid="{00000000-0005-0000-0000-0000F8110000}"/>
    <cellStyle name="Heading 1 2 2" xfId="4547" xr:uid="{00000000-0005-0000-0000-0000F9110000}"/>
    <cellStyle name="Heading 1 2 3" xfId="4548" xr:uid="{00000000-0005-0000-0000-0000FA110000}"/>
    <cellStyle name="Heading 1_KTR An-Abflug" xfId="4549" xr:uid="{00000000-0005-0000-0000-0000FB110000}"/>
    <cellStyle name="Heading 2" xfId="14630" xr:uid="{00000000-0005-0000-0000-0000FC110000}"/>
    <cellStyle name="Heading 2 2" xfId="4550" xr:uid="{00000000-0005-0000-0000-0000FD110000}"/>
    <cellStyle name="Heading 2 2 2" xfId="4551" xr:uid="{00000000-0005-0000-0000-0000FE110000}"/>
    <cellStyle name="Heading 2 2 3" xfId="4552" xr:uid="{00000000-0005-0000-0000-0000FF110000}"/>
    <cellStyle name="Heading 2_KTR An-Abflug" xfId="4553" xr:uid="{00000000-0005-0000-0000-000000120000}"/>
    <cellStyle name="Heading 3" xfId="14631" xr:uid="{00000000-0005-0000-0000-000001120000}"/>
    <cellStyle name="Heading 3 2" xfId="4554" xr:uid="{00000000-0005-0000-0000-000002120000}"/>
    <cellStyle name="Heading 3_KTR An-Abflug" xfId="4555" xr:uid="{00000000-0005-0000-0000-000003120000}"/>
    <cellStyle name="Heading 4" xfId="14632" xr:uid="{00000000-0005-0000-0000-000004120000}"/>
    <cellStyle name="Heading 4 2" xfId="4556" xr:uid="{00000000-0005-0000-0000-000005120000}"/>
    <cellStyle name="Heading 4 2 2" xfId="4557" xr:uid="{00000000-0005-0000-0000-000006120000}"/>
    <cellStyle name="Heading 4 2 3" xfId="4558" xr:uid="{00000000-0005-0000-0000-000007120000}"/>
    <cellStyle name="Heading 4 2 4" xfId="4559" xr:uid="{00000000-0005-0000-0000-000008120000}"/>
    <cellStyle name="Heading2" xfId="4560" xr:uid="{00000000-0005-0000-0000-000009120000}"/>
    <cellStyle name="Heading3" xfId="4561" xr:uid="{00000000-0005-0000-0000-00000A120000}"/>
    <cellStyle name="Headings" xfId="4562" xr:uid="{00000000-0005-0000-0000-00000B120000}"/>
    <cellStyle name="HELV8BLUE" xfId="4563" xr:uid="{00000000-0005-0000-0000-00000C120000}"/>
    <cellStyle name="Hidden" xfId="4564" xr:uid="{00000000-0005-0000-0000-00000D120000}"/>
    <cellStyle name="Hivatkozott cella 2" xfId="4565" xr:uid="{00000000-0005-0000-0000-00000E120000}"/>
    <cellStyle name="Hoiatustekst" xfId="4566" xr:uid="{00000000-0005-0000-0000-00000F120000}"/>
    <cellStyle name="Hoiatustekst 2" xfId="4567" xr:uid="{00000000-0005-0000-0000-000010120000}"/>
    <cellStyle name="Hoiatustekst 3" xfId="4568" xr:uid="{00000000-0005-0000-0000-000011120000}"/>
    <cellStyle name="HP" xfId="4569" xr:uid="{00000000-0005-0000-0000-000012120000}"/>
    <cellStyle name="Huomautus" xfId="7666" xr:uid="{00000000-0005-0000-0000-000013120000}"/>
    <cellStyle name="Huomautus 10" xfId="4570" xr:uid="{00000000-0005-0000-0000-000014120000}"/>
    <cellStyle name="Huomautus 10 2" xfId="4571" xr:uid="{00000000-0005-0000-0000-000015120000}"/>
    <cellStyle name="Huomautus 10 2 2" xfId="4572" xr:uid="{00000000-0005-0000-0000-000016120000}"/>
    <cellStyle name="Huomautus 10 2 2 2" xfId="17130" xr:uid="{EE90BCA8-C776-441F-A247-A877283B8387}"/>
    <cellStyle name="Huomautus 10 2 3" xfId="4573" xr:uid="{00000000-0005-0000-0000-000017120000}"/>
    <cellStyle name="Huomautus 10 2 3 2" xfId="17131" xr:uid="{D54E33DF-7B1C-4529-9455-58541A2FAF1F}"/>
    <cellStyle name="Huomautus 10 2 4" xfId="4574" xr:uid="{00000000-0005-0000-0000-000018120000}"/>
    <cellStyle name="Huomautus 10 2 4 2" xfId="17132" xr:uid="{39740533-1FB8-4B82-A8D5-9129C2D08C79}"/>
    <cellStyle name="Huomautus 10 2 5" xfId="4575" xr:uid="{00000000-0005-0000-0000-000019120000}"/>
    <cellStyle name="Huomautus 10 2 5 2" xfId="17133" xr:uid="{61511D9A-109C-4CC9-BB8B-DE71B71AD44A}"/>
    <cellStyle name="Huomautus 10 2 6" xfId="17129" xr:uid="{7E08E4CD-75C3-4093-9E6A-10023ADB2DD3}"/>
    <cellStyle name="Huomautus 10 3" xfId="4576" xr:uid="{00000000-0005-0000-0000-00001A120000}"/>
    <cellStyle name="Huomautus 10 3 2" xfId="17134" xr:uid="{3AD8F499-C228-49C3-9A4B-11362F2A599D}"/>
    <cellStyle name="Huomautus 10 4" xfId="4577" xr:uid="{00000000-0005-0000-0000-00001B120000}"/>
    <cellStyle name="Huomautus 10 4 2" xfId="17135" xr:uid="{BF2FD741-6AF6-49D5-A6DF-EED549CC1ABF}"/>
    <cellStyle name="Huomautus 10 5" xfId="4578" xr:uid="{00000000-0005-0000-0000-00001C120000}"/>
    <cellStyle name="Huomautus 10 5 2" xfId="17136" xr:uid="{7811B3BE-2A37-4C1C-8A0E-D660A5DE7AC6}"/>
    <cellStyle name="Huomautus 10 6" xfId="4579" xr:uid="{00000000-0005-0000-0000-00001D120000}"/>
    <cellStyle name="Huomautus 10 6 2" xfId="17137" xr:uid="{35CD0CF0-B7F8-48CF-A105-9180EC2D5B80}"/>
    <cellStyle name="Huomautus 10 7" xfId="17128" xr:uid="{5652F697-C1ED-472F-87C2-A60BEB3F2353}"/>
    <cellStyle name="Huomautus 11" xfId="4580" xr:uid="{00000000-0005-0000-0000-00001E120000}"/>
    <cellStyle name="Huomautus 11 2" xfId="4581" xr:uid="{00000000-0005-0000-0000-00001F120000}"/>
    <cellStyle name="Huomautus 11 2 2" xfId="4582" xr:uid="{00000000-0005-0000-0000-000020120000}"/>
    <cellStyle name="Huomautus 11 2 2 2" xfId="17140" xr:uid="{F82714E0-52EE-4041-8F23-B74B9E8C1AA3}"/>
    <cellStyle name="Huomautus 11 2 3" xfId="4583" xr:uid="{00000000-0005-0000-0000-000021120000}"/>
    <cellStyle name="Huomautus 11 2 3 2" xfId="17141" xr:uid="{A858CF3A-763A-4F0C-9CC5-748456D928EB}"/>
    <cellStyle name="Huomautus 11 2 4" xfId="4584" xr:uid="{00000000-0005-0000-0000-000022120000}"/>
    <cellStyle name="Huomautus 11 2 4 2" xfId="17142" xr:uid="{06411B49-ECC8-4001-8DE7-41DB856E47A5}"/>
    <cellStyle name="Huomautus 11 2 5" xfId="4585" xr:uid="{00000000-0005-0000-0000-000023120000}"/>
    <cellStyle name="Huomautus 11 2 5 2" xfId="17143" xr:uid="{779D1B80-719C-46A1-98A3-FEA099B72DE9}"/>
    <cellStyle name="Huomautus 11 2 6" xfId="17139" xr:uid="{D870FA1D-1B9A-46D2-B4CF-7B4AE8763B40}"/>
    <cellStyle name="Huomautus 11 3" xfId="4586" xr:uid="{00000000-0005-0000-0000-000024120000}"/>
    <cellStyle name="Huomautus 11 3 2" xfId="17144" xr:uid="{4A6DB2E4-8483-4D21-BA8F-05F12081F722}"/>
    <cellStyle name="Huomautus 11 4" xfId="4587" xr:uid="{00000000-0005-0000-0000-000025120000}"/>
    <cellStyle name="Huomautus 11 4 2" xfId="17145" xr:uid="{8C000461-E4C0-4648-8699-34B73A9F3204}"/>
    <cellStyle name="Huomautus 11 5" xfId="4588" xr:uid="{00000000-0005-0000-0000-000026120000}"/>
    <cellStyle name="Huomautus 11 5 2" xfId="17146" xr:uid="{A16AB058-BD45-4BAF-B48D-6A94D228A007}"/>
    <cellStyle name="Huomautus 11 6" xfId="4589" xr:uid="{00000000-0005-0000-0000-000027120000}"/>
    <cellStyle name="Huomautus 11 6 2" xfId="17147" xr:uid="{FCFF99CC-DDA1-466E-AA02-493A0642C0BC}"/>
    <cellStyle name="Huomautus 11 7" xfId="17138" xr:uid="{F54D0FF8-D26E-444E-9CA7-C42711AC39D1}"/>
    <cellStyle name="Huomautus 12" xfId="4590" xr:uid="{00000000-0005-0000-0000-000028120000}"/>
    <cellStyle name="Huomautus 12 2" xfId="4591" xr:uid="{00000000-0005-0000-0000-000029120000}"/>
    <cellStyle name="Huomautus 12 2 2" xfId="4592" xr:uid="{00000000-0005-0000-0000-00002A120000}"/>
    <cellStyle name="Huomautus 12 2 2 2" xfId="17150" xr:uid="{BDDB5663-5431-4662-922C-A1310B1977D2}"/>
    <cellStyle name="Huomautus 12 2 3" xfId="4593" xr:uid="{00000000-0005-0000-0000-00002B120000}"/>
    <cellStyle name="Huomautus 12 2 3 2" xfId="17151" xr:uid="{B1118956-D3D0-4047-AF22-0FFA7D1AF897}"/>
    <cellStyle name="Huomautus 12 2 4" xfId="4594" xr:uid="{00000000-0005-0000-0000-00002C120000}"/>
    <cellStyle name="Huomautus 12 2 4 2" xfId="17152" xr:uid="{C8A61ECD-F768-4EB4-AC0B-0481652FA480}"/>
    <cellStyle name="Huomautus 12 2 5" xfId="4595" xr:uid="{00000000-0005-0000-0000-00002D120000}"/>
    <cellStyle name="Huomautus 12 2 5 2" xfId="17153" xr:uid="{A2AE1589-627E-45D2-8400-A3D5FBE0E988}"/>
    <cellStyle name="Huomautus 12 2 6" xfId="17149" xr:uid="{20C9E511-8774-483D-AC98-91C3B93E960F}"/>
    <cellStyle name="Huomautus 12 3" xfId="4596" xr:uid="{00000000-0005-0000-0000-00002E120000}"/>
    <cellStyle name="Huomautus 12 3 2" xfId="17154" xr:uid="{8533FA73-A822-4311-A279-4053B29FE777}"/>
    <cellStyle name="Huomautus 12 4" xfId="4597" xr:uid="{00000000-0005-0000-0000-00002F120000}"/>
    <cellStyle name="Huomautus 12 4 2" xfId="17155" xr:uid="{36E576CB-3F3F-4B85-998D-5375DECA10B0}"/>
    <cellStyle name="Huomautus 12 5" xfId="4598" xr:uid="{00000000-0005-0000-0000-000030120000}"/>
    <cellStyle name="Huomautus 12 5 2" xfId="17156" xr:uid="{A422857F-3A7F-4533-AE3E-60A3D5FBD976}"/>
    <cellStyle name="Huomautus 12 6" xfId="4599" xr:uid="{00000000-0005-0000-0000-000031120000}"/>
    <cellStyle name="Huomautus 12 6 2" xfId="17157" xr:uid="{E6FE43DB-4FFA-4DC2-815A-F6F5B46A96AA}"/>
    <cellStyle name="Huomautus 12 7" xfId="17148" xr:uid="{3C6C5867-FB26-47A5-9DAB-20DC0EA7D4BB}"/>
    <cellStyle name="Huomautus 13" xfId="4600" xr:uid="{00000000-0005-0000-0000-000032120000}"/>
    <cellStyle name="Huomautus 13 2" xfId="4601" xr:uid="{00000000-0005-0000-0000-000033120000}"/>
    <cellStyle name="Huomautus 13 2 2" xfId="4602" xr:uid="{00000000-0005-0000-0000-000034120000}"/>
    <cellStyle name="Huomautus 13 2 2 2" xfId="17160" xr:uid="{5EF78427-3B40-48FF-B6FB-970C4F059C2F}"/>
    <cellStyle name="Huomautus 13 2 3" xfId="4603" xr:uid="{00000000-0005-0000-0000-000035120000}"/>
    <cellStyle name="Huomautus 13 2 3 2" xfId="17161" xr:uid="{A7C49CC1-26C9-4F76-9AAB-FB447B860F2D}"/>
    <cellStyle name="Huomautus 13 2 4" xfId="4604" xr:uid="{00000000-0005-0000-0000-000036120000}"/>
    <cellStyle name="Huomautus 13 2 4 2" xfId="17162" xr:uid="{1E40F16D-CDF8-4FAB-8674-2772575316F8}"/>
    <cellStyle name="Huomautus 13 2 5" xfId="4605" xr:uid="{00000000-0005-0000-0000-000037120000}"/>
    <cellStyle name="Huomautus 13 2 5 2" xfId="17163" xr:uid="{F7CA4A41-1698-4602-8600-4BB5287427F3}"/>
    <cellStyle name="Huomautus 13 2 6" xfId="17159" xr:uid="{5C148E7B-A3D0-475B-8C9E-F447458CFBF0}"/>
    <cellStyle name="Huomautus 13 3" xfId="4606" xr:uid="{00000000-0005-0000-0000-000038120000}"/>
    <cellStyle name="Huomautus 13 3 2" xfId="17164" xr:uid="{2B831979-0DBC-489A-9988-16B0AC7D2B8E}"/>
    <cellStyle name="Huomautus 13 4" xfId="4607" xr:uid="{00000000-0005-0000-0000-000039120000}"/>
    <cellStyle name="Huomautus 13 4 2" xfId="17165" xr:uid="{06B074BB-85A6-4516-B656-269F8E0FD3DE}"/>
    <cellStyle name="Huomautus 13 5" xfId="4608" xr:uid="{00000000-0005-0000-0000-00003A120000}"/>
    <cellStyle name="Huomautus 13 5 2" xfId="17166" xr:uid="{72DAC82E-E49A-4BC3-97A9-D226F145AA54}"/>
    <cellStyle name="Huomautus 13 6" xfId="4609" xr:uid="{00000000-0005-0000-0000-00003B120000}"/>
    <cellStyle name="Huomautus 13 6 2" xfId="17167" xr:uid="{C300C5BA-1AD1-49B1-9949-C71D4F5209BA}"/>
    <cellStyle name="Huomautus 13 7" xfId="17158" xr:uid="{F4677F4A-A3E7-46E7-81A6-420B47D39213}"/>
    <cellStyle name="Huomautus 14" xfId="4610" xr:uid="{00000000-0005-0000-0000-00003C120000}"/>
    <cellStyle name="Huomautus 14 2" xfId="4611" xr:uid="{00000000-0005-0000-0000-00003D120000}"/>
    <cellStyle name="Huomautus 14 2 2" xfId="4612" xr:uid="{00000000-0005-0000-0000-00003E120000}"/>
    <cellStyle name="Huomautus 14 2 2 2" xfId="17170" xr:uid="{BA263D8E-046E-4C7C-B38B-88050BE21CBB}"/>
    <cellStyle name="Huomautus 14 2 3" xfId="4613" xr:uid="{00000000-0005-0000-0000-00003F120000}"/>
    <cellStyle name="Huomautus 14 2 3 2" xfId="17171" xr:uid="{7AE5386D-99FF-471E-8A6C-5F20848B0647}"/>
    <cellStyle name="Huomautus 14 2 4" xfId="4614" xr:uid="{00000000-0005-0000-0000-000040120000}"/>
    <cellStyle name="Huomautus 14 2 4 2" xfId="17172" xr:uid="{7CB1A2E4-41E6-4C44-8D0D-C721F8DF4687}"/>
    <cellStyle name="Huomautus 14 2 5" xfId="4615" xr:uid="{00000000-0005-0000-0000-000041120000}"/>
    <cellStyle name="Huomautus 14 2 5 2" xfId="17173" xr:uid="{33BFC28A-3A78-4033-86F8-B97B97284616}"/>
    <cellStyle name="Huomautus 14 2 6" xfId="17169" xr:uid="{CCAE255D-2ACC-4571-96B3-8639F14D79D5}"/>
    <cellStyle name="Huomautus 14 3" xfId="4616" xr:uid="{00000000-0005-0000-0000-000042120000}"/>
    <cellStyle name="Huomautus 14 3 2" xfId="17174" xr:uid="{1CA16E0B-9179-4E87-8992-3513A1E82C6E}"/>
    <cellStyle name="Huomautus 14 4" xfId="4617" xr:uid="{00000000-0005-0000-0000-000043120000}"/>
    <cellStyle name="Huomautus 14 4 2" xfId="17175" xr:uid="{7D725F42-D27C-4A40-8768-1D575B693980}"/>
    <cellStyle name="Huomautus 14 5" xfId="4618" xr:uid="{00000000-0005-0000-0000-000044120000}"/>
    <cellStyle name="Huomautus 14 5 2" xfId="17176" xr:uid="{0A52C2ED-1972-4493-89DE-051464F766AB}"/>
    <cellStyle name="Huomautus 14 6" xfId="4619" xr:uid="{00000000-0005-0000-0000-000045120000}"/>
    <cellStyle name="Huomautus 14 6 2" xfId="17177" xr:uid="{0DF2E60A-3CED-4403-B0FF-B4BC95CB1EE5}"/>
    <cellStyle name="Huomautus 14 7" xfId="17168" xr:uid="{955DD8F4-6B00-47DE-871E-DCA8431B46AF}"/>
    <cellStyle name="Huomautus 15" xfId="4620" xr:uid="{00000000-0005-0000-0000-000046120000}"/>
    <cellStyle name="Huomautus 15 2" xfId="4621" xr:uid="{00000000-0005-0000-0000-000047120000}"/>
    <cellStyle name="Huomautus 15 2 2" xfId="4622" xr:uid="{00000000-0005-0000-0000-000048120000}"/>
    <cellStyle name="Huomautus 15 2 2 2" xfId="17180" xr:uid="{41996797-2464-4C87-8AA2-87A31D177A7F}"/>
    <cellStyle name="Huomautus 15 2 3" xfId="4623" xr:uid="{00000000-0005-0000-0000-000049120000}"/>
    <cellStyle name="Huomautus 15 2 3 2" xfId="17181" xr:uid="{C3DA238B-7CAC-4CA3-89D4-55713DDD5D3A}"/>
    <cellStyle name="Huomautus 15 2 4" xfId="4624" xr:uid="{00000000-0005-0000-0000-00004A120000}"/>
    <cellStyle name="Huomautus 15 2 4 2" xfId="17182" xr:uid="{AD834667-D69A-4FF0-95F5-69CC8D0E420D}"/>
    <cellStyle name="Huomautus 15 2 5" xfId="4625" xr:uid="{00000000-0005-0000-0000-00004B120000}"/>
    <cellStyle name="Huomautus 15 2 5 2" xfId="17183" xr:uid="{FF6CC144-4D74-4A52-BDE3-1885EC77885D}"/>
    <cellStyle name="Huomautus 15 2 6" xfId="17179" xr:uid="{4132208B-1EE0-425A-A4FD-62E147D557BE}"/>
    <cellStyle name="Huomautus 15 3" xfId="4626" xr:uid="{00000000-0005-0000-0000-00004C120000}"/>
    <cellStyle name="Huomautus 15 3 2" xfId="17184" xr:uid="{8B4D0342-549E-47A4-859A-21BCF288E4B8}"/>
    <cellStyle name="Huomautus 15 4" xfId="4627" xr:uid="{00000000-0005-0000-0000-00004D120000}"/>
    <cellStyle name="Huomautus 15 4 2" xfId="17185" xr:uid="{267613E1-FBFA-4A2B-ADA0-816BB6F46DE8}"/>
    <cellStyle name="Huomautus 15 5" xfId="4628" xr:uid="{00000000-0005-0000-0000-00004E120000}"/>
    <cellStyle name="Huomautus 15 5 2" xfId="17186" xr:uid="{547E9315-AFFC-4BD8-B7B5-CF412FBDC6A2}"/>
    <cellStyle name="Huomautus 15 6" xfId="4629" xr:uid="{00000000-0005-0000-0000-00004F120000}"/>
    <cellStyle name="Huomautus 15 6 2" xfId="17187" xr:uid="{F897EFAA-805A-4CB1-B327-D4C9F82ED933}"/>
    <cellStyle name="Huomautus 15 7" xfId="17178" xr:uid="{F9FA7333-43B6-423F-B93A-0FB8108831B6}"/>
    <cellStyle name="Huomautus 16" xfId="4630" xr:uid="{00000000-0005-0000-0000-000050120000}"/>
    <cellStyle name="Huomautus 16 2" xfId="4631" xr:uid="{00000000-0005-0000-0000-000051120000}"/>
    <cellStyle name="Huomautus 16 2 2" xfId="4632" xr:uid="{00000000-0005-0000-0000-000052120000}"/>
    <cellStyle name="Huomautus 16 2 2 2" xfId="17190" xr:uid="{FA2A177E-333C-4C30-A9A5-723AD20F6D94}"/>
    <cellStyle name="Huomautus 16 2 3" xfId="4633" xr:uid="{00000000-0005-0000-0000-000053120000}"/>
    <cellStyle name="Huomautus 16 2 3 2" xfId="17191" xr:uid="{BF513EF8-3653-47E5-AD82-AA614A640B29}"/>
    <cellStyle name="Huomautus 16 2 4" xfId="4634" xr:uid="{00000000-0005-0000-0000-000054120000}"/>
    <cellStyle name="Huomautus 16 2 4 2" xfId="17192" xr:uid="{24BD379E-7FEA-4C7C-993E-94A4FBC3F5AB}"/>
    <cellStyle name="Huomautus 16 2 5" xfId="4635" xr:uid="{00000000-0005-0000-0000-000055120000}"/>
    <cellStyle name="Huomautus 16 2 5 2" xfId="17193" xr:uid="{0ED11E2B-93C8-475A-A7B6-1C72D8A55589}"/>
    <cellStyle name="Huomautus 16 2 6" xfId="17189" xr:uid="{543A3077-28D0-4F8E-BB58-51B8A0A6F513}"/>
    <cellStyle name="Huomautus 16 3" xfId="4636" xr:uid="{00000000-0005-0000-0000-000056120000}"/>
    <cellStyle name="Huomautus 16 3 2" xfId="17194" xr:uid="{0AE151FA-8B6F-4171-A102-D8E1B9EA0DFD}"/>
    <cellStyle name="Huomautus 16 4" xfId="4637" xr:uid="{00000000-0005-0000-0000-000057120000}"/>
    <cellStyle name="Huomautus 16 4 2" xfId="17195" xr:uid="{B25B041B-B87C-437D-B04B-9CA58BA5D8F5}"/>
    <cellStyle name="Huomautus 16 5" xfId="4638" xr:uid="{00000000-0005-0000-0000-000058120000}"/>
    <cellStyle name="Huomautus 16 5 2" xfId="17196" xr:uid="{E2BF6735-2415-43D8-8D92-9ED1E526A53E}"/>
    <cellStyle name="Huomautus 16 6" xfId="4639" xr:uid="{00000000-0005-0000-0000-000059120000}"/>
    <cellStyle name="Huomautus 16 6 2" xfId="17197" xr:uid="{3144C62A-5965-4E65-9B02-6A43CE52A050}"/>
    <cellStyle name="Huomautus 16 7" xfId="17188" xr:uid="{6E4FB98C-44E8-42D9-9AF0-506245A26566}"/>
    <cellStyle name="Huomautus 17" xfId="4640" xr:uid="{00000000-0005-0000-0000-00005A120000}"/>
    <cellStyle name="Huomautus 17 2" xfId="4641" xr:uid="{00000000-0005-0000-0000-00005B120000}"/>
    <cellStyle name="Huomautus 17 2 2" xfId="4642" xr:uid="{00000000-0005-0000-0000-00005C120000}"/>
    <cellStyle name="Huomautus 17 2 2 2" xfId="17200" xr:uid="{BC8748B2-E1B8-495D-A4DE-23D9BDBD2EC4}"/>
    <cellStyle name="Huomautus 17 2 3" xfId="4643" xr:uid="{00000000-0005-0000-0000-00005D120000}"/>
    <cellStyle name="Huomautus 17 2 3 2" xfId="17201" xr:uid="{AD72A44F-33E6-467E-9216-0DFE764551FC}"/>
    <cellStyle name="Huomautus 17 2 4" xfId="4644" xr:uid="{00000000-0005-0000-0000-00005E120000}"/>
    <cellStyle name="Huomautus 17 2 4 2" xfId="17202" xr:uid="{00C4140B-8562-4F11-820D-44CA66A9B0DE}"/>
    <cellStyle name="Huomautus 17 2 5" xfId="4645" xr:uid="{00000000-0005-0000-0000-00005F120000}"/>
    <cellStyle name="Huomautus 17 2 5 2" xfId="17203" xr:uid="{0176BCC1-F25B-4DE9-ACD2-DE1458BDE323}"/>
    <cellStyle name="Huomautus 17 2 6" xfId="17199" xr:uid="{E9B6007D-7931-40D2-9406-0D402BA14C45}"/>
    <cellStyle name="Huomautus 17 3" xfId="4646" xr:uid="{00000000-0005-0000-0000-000060120000}"/>
    <cellStyle name="Huomautus 17 3 2" xfId="17204" xr:uid="{C895554E-A15C-44E8-A647-C2F379DAD78C}"/>
    <cellStyle name="Huomautus 17 4" xfId="4647" xr:uid="{00000000-0005-0000-0000-000061120000}"/>
    <cellStyle name="Huomautus 17 4 2" xfId="17205" xr:uid="{EB9D98E9-67A6-4EC2-B5D4-4AB993298942}"/>
    <cellStyle name="Huomautus 17 5" xfId="4648" xr:uid="{00000000-0005-0000-0000-000062120000}"/>
    <cellStyle name="Huomautus 17 5 2" xfId="17206" xr:uid="{8F7E6DA7-A2E1-464D-848A-8F3BF9041E78}"/>
    <cellStyle name="Huomautus 17 6" xfId="4649" xr:uid="{00000000-0005-0000-0000-000063120000}"/>
    <cellStyle name="Huomautus 17 6 2" xfId="17207" xr:uid="{C53F9291-4D0F-4C66-863F-66780F4CA1EB}"/>
    <cellStyle name="Huomautus 17 7" xfId="17198" xr:uid="{14C773B8-F729-4959-8BDE-3921EF76A405}"/>
    <cellStyle name="Huomautus 18" xfId="4650" xr:uid="{00000000-0005-0000-0000-000064120000}"/>
    <cellStyle name="Huomautus 18 2" xfId="4651" xr:uid="{00000000-0005-0000-0000-000065120000}"/>
    <cellStyle name="Huomautus 18 2 2" xfId="4652" xr:uid="{00000000-0005-0000-0000-000066120000}"/>
    <cellStyle name="Huomautus 18 2 2 2" xfId="17210" xr:uid="{680C4BAB-4DDB-4CC8-9C45-8CC8C883FD6B}"/>
    <cellStyle name="Huomautus 18 2 3" xfId="4653" xr:uid="{00000000-0005-0000-0000-000067120000}"/>
    <cellStyle name="Huomautus 18 2 3 2" xfId="17211" xr:uid="{5A949266-A875-4F70-B444-996E176A0DF9}"/>
    <cellStyle name="Huomautus 18 2 4" xfId="4654" xr:uid="{00000000-0005-0000-0000-000068120000}"/>
    <cellStyle name="Huomautus 18 2 4 2" xfId="17212" xr:uid="{73FF4640-1CDF-4BE6-BB1C-F3F4A857C39F}"/>
    <cellStyle name="Huomautus 18 2 5" xfId="4655" xr:uid="{00000000-0005-0000-0000-000069120000}"/>
    <cellStyle name="Huomautus 18 2 5 2" xfId="17213" xr:uid="{687A7B55-63A3-452D-A8F6-F5B15DE3EAB3}"/>
    <cellStyle name="Huomautus 18 2 6" xfId="17209" xr:uid="{0AE93238-C027-4FC2-9CBA-46AD831883C1}"/>
    <cellStyle name="Huomautus 18 3" xfId="4656" xr:uid="{00000000-0005-0000-0000-00006A120000}"/>
    <cellStyle name="Huomautus 18 3 2" xfId="17214" xr:uid="{08CE1B07-334D-494B-AC0A-8B9DF69B883C}"/>
    <cellStyle name="Huomautus 18 4" xfId="4657" xr:uid="{00000000-0005-0000-0000-00006B120000}"/>
    <cellStyle name="Huomautus 18 4 2" xfId="17215" xr:uid="{BA0D1D9C-86BF-4C3D-9FFD-D00C18186DD1}"/>
    <cellStyle name="Huomautus 18 5" xfId="4658" xr:uid="{00000000-0005-0000-0000-00006C120000}"/>
    <cellStyle name="Huomautus 18 5 2" xfId="17216" xr:uid="{50102103-4E8B-4DE7-8CBC-4C7AAF41633B}"/>
    <cellStyle name="Huomautus 18 6" xfId="4659" xr:uid="{00000000-0005-0000-0000-00006D120000}"/>
    <cellStyle name="Huomautus 18 6 2" xfId="17217" xr:uid="{371FF9B2-E0C1-4E3A-B5E5-8784857B2CC4}"/>
    <cellStyle name="Huomautus 18 7" xfId="17208" xr:uid="{C8138A74-4510-4993-992C-2D9ABFE2BB76}"/>
    <cellStyle name="Huomautus 19" xfId="4660" xr:uid="{00000000-0005-0000-0000-00006E120000}"/>
    <cellStyle name="Huomautus 19 2" xfId="4661" xr:uid="{00000000-0005-0000-0000-00006F120000}"/>
    <cellStyle name="Huomautus 19 2 2" xfId="17219" xr:uid="{328F8221-D7B0-451E-AB29-5B583F709B37}"/>
    <cellStyle name="Huomautus 19 3" xfId="4662" xr:uid="{00000000-0005-0000-0000-000070120000}"/>
    <cellStyle name="Huomautus 19 3 2" xfId="17220" xr:uid="{82A2DC27-46DB-4E2B-A326-C61D0D328137}"/>
    <cellStyle name="Huomautus 19 4" xfId="4663" xr:uid="{00000000-0005-0000-0000-000071120000}"/>
    <cellStyle name="Huomautus 19 4 2" xfId="17221" xr:uid="{4995F742-1BEB-4492-83CE-A28476FDAE4F}"/>
    <cellStyle name="Huomautus 19 5" xfId="4664" xr:uid="{00000000-0005-0000-0000-000072120000}"/>
    <cellStyle name="Huomautus 19 5 2" xfId="17222" xr:uid="{6D0EFA9A-F33B-4D80-A483-BD938758249B}"/>
    <cellStyle name="Huomautus 19 6" xfId="17218" xr:uid="{0B5A9945-1615-48A6-8154-E12861F20235}"/>
    <cellStyle name="Huomautus 2" xfId="4665" xr:uid="{00000000-0005-0000-0000-000073120000}"/>
    <cellStyle name="Huomautus 2 2" xfId="4666" xr:uid="{00000000-0005-0000-0000-000074120000}"/>
    <cellStyle name="Huomautus 2 2 2" xfId="4667" xr:uid="{00000000-0005-0000-0000-000075120000}"/>
    <cellStyle name="Huomautus 2 2 2 2" xfId="17225" xr:uid="{29F84F5C-A053-4264-9878-3999E2108F38}"/>
    <cellStyle name="Huomautus 2 2 3" xfId="4668" xr:uid="{00000000-0005-0000-0000-000076120000}"/>
    <cellStyle name="Huomautus 2 2 3 2" xfId="17226" xr:uid="{52A5BDB5-DD4B-460A-8769-A62734E9B691}"/>
    <cellStyle name="Huomautus 2 2 4" xfId="4669" xr:uid="{00000000-0005-0000-0000-000077120000}"/>
    <cellStyle name="Huomautus 2 2 4 2" xfId="17227" xr:uid="{C7C65C21-AD26-4F87-BE65-D953FEEE6983}"/>
    <cellStyle name="Huomautus 2 2 5" xfId="4670" xr:uid="{00000000-0005-0000-0000-000078120000}"/>
    <cellStyle name="Huomautus 2 2 5 2" xfId="17228" xr:uid="{54B5844E-3BC9-4F9F-AA31-3E1976C26D65}"/>
    <cellStyle name="Huomautus 2 2 6" xfId="17224" xr:uid="{8DE777EE-BD79-4F9A-9584-1D6EF9BD69FF}"/>
    <cellStyle name="Huomautus 2 3" xfId="4671" xr:uid="{00000000-0005-0000-0000-000079120000}"/>
    <cellStyle name="Huomautus 2 3 2" xfId="17229" xr:uid="{BF6F1437-AF67-47F9-9B25-67C2F1C9E600}"/>
    <cellStyle name="Huomautus 2 4" xfId="4672" xr:uid="{00000000-0005-0000-0000-00007A120000}"/>
    <cellStyle name="Huomautus 2 4 2" xfId="17230" xr:uid="{8056E134-BD19-4BBF-9FC5-094A28EA3C71}"/>
    <cellStyle name="Huomautus 2 5" xfId="4673" xr:uid="{00000000-0005-0000-0000-00007B120000}"/>
    <cellStyle name="Huomautus 2 5 2" xfId="17231" xr:uid="{5C31FEC0-F230-4995-99FC-E8238DE0AB42}"/>
    <cellStyle name="Huomautus 2 6" xfId="4674" xr:uid="{00000000-0005-0000-0000-00007C120000}"/>
    <cellStyle name="Huomautus 2 6 2" xfId="17232" xr:uid="{F7559E20-C9C7-4327-94FC-C71DC1533778}"/>
    <cellStyle name="Huomautus 2 7" xfId="17223" xr:uid="{9648291D-459E-4C2E-8608-4F335CCBB36A}"/>
    <cellStyle name="Huomautus 2_PGM_CHECK" xfId="14803" xr:uid="{00000000-0005-0000-0000-00007D120000}"/>
    <cellStyle name="Huomautus 20" xfId="4675" xr:uid="{00000000-0005-0000-0000-00007E120000}"/>
    <cellStyle name="Huomautus 20 2" xfId="17233" xr:uid="{8916CFC1-404B-4B7E-923F-6E5D67B3A4D7}"/>
    <cellStyle name="Huomautus 21" xfId="4676" xr:uid="{00000000-0005-0000-0000-00007F120000}"/>
    <cellStyle name="Huomautus 21 2" xfId="17234" xr:uid="{45A0DC27-0591-4E88-A9AD-8005E7E0CFF0}"/>
    <cellStyle name="Huomautus 22" xfId="4677" xr:uid="{00000000-0005-0000-0000-000080120000}"/>
    <cellStyle name="Huomautus 22 2" xfId="17235" xr:uid="{978F9657-C9B9-4062-B337-EC71B2BE357A}"/>
    <cellStyle name="Huomautus 23" xfId="4678" xr:uid="{00000000-0005-0000-0000-000081120000}"/>
    <cellStyle name="Huomautus 23 2" xfId="17236" xr:uid="{7B427AF7-033F-4305-97E8-E137116BF3B9}"/>
    <cellStyle name="Huomautus 24" xfId="19131" xr:uid="{C2116791-DF72-435C-9D49-322E29EE75DE}"/>
    <cellStyle name="Huomautus 3" xfId="4679" xr:uid="{00000000-0005-0000-0000-000082120000}"/>
    <cellStyle name="Huomautus 3 2" xfId="4680" xr:uid="{00000000-0005-0000-0000-000083120000}"/>
    <cellStyle name="Huomautus 3 2 2" xfId="4681" xr:uid="{00000000-0005-0000-0000-000084120000}"/>
    <cellStyle name="Huomautus 3 2 2 2" xfId="17239" xr:uid="{4C7AED19-BBA8-47D1-BD41-8A54355906DE}"/>
    <cellStyle name="Huomautus 3 2 3" xfId="4682" xr:uid="{00000000-0005-0000-0000-000085120000}"/>
    <cellStyle name="Huomautus 3 2 3 2" xfId="17240" xr:uid="{1AACA54E-11FF-4C6D-84A8-CA5A8C5EBBB7}"/>
    <cellStyle name="Huomautus 3 2 4" xfId="4683" xr:uid="{00000000-0005-0000-0000-000086120000}"/>
    <cellStyle name="Huomautus 3 2 4 2" xfId="17241" xr:uid="{229EA8A7-334E-4A5A-ADAE-2A669A8BD548}"/>
    <cellStyle name="Huomautus 3 2 5" xfId="4684" xr:uid="{00000000-0005-0000-0000-000087120000}"/>
    <cellStyle name="Huomautus 3 2 5 2" xfId="17242" xr:uid="{83A61A0B-D9C8-4F4D-9622-F341F8250704}"/>
    <cellStyle name="Huomautus 3 2 6" xfId="17238" xr:uid="{9500CDC4-C11E-46A6-A689-3CF9E9BE5CCD}"/>
    <cellStyle name="Huomautus 3 3" xfId="4685" xr:uid="{00000000-0005-0000-0000-000088120000}"/>
    <cellStyle name="Huomautus 3 3 2" xfId="17243" xr:uid="{90BA4968-5294-48FA-928F-05EEA3350599}"/>
    <cellStyle name="Huomautus 3 4" xfId="4686" xr:uid="{00000000-0005-0000-0000-000089120000}"/>
    <cellStyle name="Huomautus 3 4 2" xfId="17244" xr:uid="{2043ABD5-0917-406F-A3A7-3F39CBDB68A4}"/>
    <cellStyle name="Huomautus 3 5" xfId="4687" xr:uid="{00000000-0005-0000-0000-00008A120000}"/>
    <cellStyle name="Huomautus 3 5 2" xfId="17245" xr:uid="{E0BE4252-0632-482A-AC47-4F967792C75B}"/>
    <cellStyle name="Huomautus 3 6" xfId="4688" xr:uid="{00000000-0005-0000-0000-00008B120000}"/>
    <cellStyle name="Huomautus 3 6 2" xfId="17246" xr:uid="{F57BF0C7-E874-46FD-8F18-644CB319C2DD}"/>
    <cellStyle name="Huomautus 3 7" xfId="17237" xr:uid="{590377AD-0EB3-4FF9-ADFA-AA77CD2031D2}"/>
    <cellStyle name="Huomautus 4" xfId="4689" xr:uid="{00000000-0005-0000-0000-00008C120000}"/>
    <cellStyle name="Huomautus 4 2" xfId="4690" xr:uid="{00000000-0005-0000-0000-00008D120000}"/>
    <cellStyle name="Huomautus 4 2 2" xfId="4691" xr:uid="{00000000-0005-0000-0000-00008E120000}"/>
    <cellStyle name="Huomautus 4 2 2 2" xfId="17249" xr:uid="{3DD5256C-D625-44BA-B84C-E0EF766D7BD1}"/>
    <cellStyle name="Huomautus 4 2 3" xfId="4692" xr:uid="{00000000-0005-0000-0000-00008F120000}"/>
    <cellStyle name="Huomautus 4 2 3 2" xfId="17250" xr:uid="{818BA288-0CC5-4990-937E-91689F68209A}"/>
    <cellStyle name="Huomautus 4 2 4" xfId="4693" xr:uid="{00000000-0005-0000-0000-000090120000}"/>
    <cellStyle name="Huomautus 4 2 4 2" xfId="17251" xr:uid="{353C1FFB-45E7-43C8-99FB-41FFC7C8273E}"/>
    <cellStyle name="Huomautus 4 2 5" xfId="4694" xr:uid="{00000000-0005-0000-0000-000091120000}"/>
    <cellStyle name="Huomautus 4 2 5 2" xfId="17252" xr:uid="{9DED5A2F-07C1-4D76-AE36-8E8430D54381}"/>
    <cellStyle name="Huomautus 4 2 6" xfId="17248" xr:uid="{E0AE105E-7683-4B91-81E8-0E2277D8D860}"/>
    <cellStyle name="Huomautus 4 3" xfId="4695" xr:uid="{00000000-0005-0000-0000-000092120000}"/>
    <cellStyle name="Huomautus 4 3 2" xfId="17253" xr:uid="{5F7CAB04-F869-4F9A-B280-68545B4827D7}"/>
    <cellStyle name="Huomautus 4 4" xfId="4696" xr:uid="{00000000-0005-0000-0000-000093120000}"/>
    <cellStyle name="Huomautus 4 4 2" xfId="17254" xr:uid="{415ACDCF-FFC6-4084-966D-A5FB5768CEA9}"/>
    <cellStyle name="Huomautus 4 5" xfId="4697" xr:uid="{00000000-0005-0000-0000-000094120000}"/>
    <cellStyle name="Huomautus 4 5 2" xfId="17255" xr:uid="{26BD0A38-2860-418F-AC02-1F7EB47F6F52}"/>
    <cellStyle name="Huomautus 4 6" xfId="4698" xr:uid="{00000000-0005-0000-0000-000095120000}"/>
    <cellStyle name="Huomautus 4 6 2" xfId="17256" xr:uid="{E42D1044-5E36-4D0E-B90D-F68E66D2E0AB}"/>
    <cellStyle name="Huomautus 4 7" xfId="17247" xr:uid="{F57E4C17-6A0F-463A-B89D-C39334AFE713}"/>
    <cellStyle name="Huomautus 5" xfId="4699" xr:uid="{00000000-0005-0000-0000-000096120000}"/>
    <cellStyle name="Huomautus 5 2" xfId="4700" xr:uid="{00000000-0005-0000-0000-000097120000}"/>
    <cellStyle name="Huomautus 5 2 2" xfId="4701" xr:uid="{00000000-0005-0000-0000-000098120000}"/>
    <cellStyle name="Huomautus 5 2 2 2" xfId="17259" xr:uid="{415229BE-A54C-475D-9E2E-BEB1264A8027}"/>
    <cellStyle name="Huomautus 5 2 3" xfId="4702" xr:uid="{00000000-0005-0000-0000-000099120000}"/>
    <cellStyle name="Huomautus 5 2 3 2" xfId="17260" xr:uid="{A9C91CA8-38AA-451F-8E1C-45379994721A}"/>
    <cellStyle name="Huomautus 5 2 4" xfId="4703" xr:uid="{00000000-0005-0000-0000-00009A120000}"/>
    <cellStyle name="Huomautus 5 2 4 2" xfId="17261" xr:uid="{D552795A-F79A-4B23-964C-E9BD8F3683B7}"/>
    <cellStyle name="Huomautus 5 2 5" xfId="4704" xr:uid="{00000000-0005-0000-0000-00009B120000}"/>
    <cellStyle name="Huomautus 5 2 5 2" xfId="17262" xr:uid="{56CA48B6-2F61-4BF1-8A76-78E2C0DE4E80}"/>
    <cellStyle name="Huomautus 5 2 6" xfId="17258" xr:uid="{1730237C-CA88-4D07-BDB3-300F31AC7EEF}"/>
    <cellStyle name="Huomautus 5 3" xfId="4705" xr:uid="{00000000-0005-0000-0000-00009C120000}"/>
    <cellStyle name="Huomautus 5 3 2" xfId="17263" xr:uid="{2457BCE3-4D1A-4049-BE48-790AC39B4C13}"/>
    <cellStyle name="Huomautus 5 4" xfId="4706" xr:uid="{00000000-0005-0000-0000-00009D120000}"/>
    <cellStyle name="Huomautus 5 4 2" xfId="17264" xr:uid="{974FBE19-B46E-485E-B662-968D9BD860AF}"/>
    <cellStyle name="Huomautus 5 5" xfId="4707" xr:uid="{00000000-0005-0000-0000-00009E120000}"/>
    <cellStyle name="Huomautus 5 5 2" xfId="17265" xr:uid="{4A31FC17-9B19-4395-8C2F-62B97A188614}"/>
    <cellStyle name="Huomautus 5 6" xfId="4708" xr:uid="{00000000-0005-0000-0000-00009F120000}"/>
    <cellStyle name="Huomautus 5 6 2" xfId="17266" xr:uid="{6075F68A-97C6-4257-BA87-18BDFBD88903}"/>
    <cellStyle name="Huomautus 5 7" xfId="17257" xr:uid="{1AB7EB33-A667-43C4-B412-28C5F9AB3574}"/>
    <cellStyle name="Huomautus 6" xfId="4709" xr:uid="{00000000-0005-0000-0000-0000A0120000}"/>
    <cellStyle name="Huomautus 6 2" xfId="4710" xr:uid="{00000000-0005-0000-0000-0000A1120000}"/>
    <cellStyle name="Huomautus 6 2 2" xfId="4711" xr:uid="{00000000-0005-0000-0000-0000A2120000}"/>
    <cellStyle name="Huomautus 6 2 2 2" xfId="17269" xr:uid="{1728685A-0C0D-4C17-B64E-A46B696A4E6A}"/>
    <cellStyle name="Huomautus 6 2 3" xfId="4712" xr:uid="{00000000-0005-0000-0000-0000A3120000}"/>
    <cellStyle name="Huomautus 6 2 3 2" xfId="17270" xr:uid="{4D4CB77B-6C4E-45F9-B6F9-C9F68BB21C4F}"/>
    <cellStyle name="Huomautus 6 2 4" xfId="4713" xr:uid="{00000000-0005-0000-0000-0000A4120000}"/>
    <cellStyle name="Huomautus 6 2 4 2" xfId="17271" xr:uid="{185074D2-7C7E-4865-921D-91D8F21A0EEE}"/>
    <cellStyle name="Huomautus 6 2 5" xfId="4714" xr:uid="{00000000-0005-0000-0000-0000A5120000}"/>
    <cellStyle name="Huomautus 6 2 5 2" xfId="17272" xr:uid="{59F336A6-3FCA-47C0-8128-8509F983CCC6}"/>
    <cellStyle name="Huomautus 6 2 6" xfId="17268" xr:uid="{150E404D-CF30-4376-B4A3-D6206F1A42D9}"/>
    <cellStyle name="Huomautus 6 3" xfId="4715" xr:uid="{00000000-0005-0000-0000-0000A6120000}"/>
    <cellStyle name="Huomautus 6 3 2" xfId="17273" xr:uid="{73B87B85-DC7D-41FD-B712-0BEF61B185A7}"/>
    <cellStyle name="Huomautus 6 4" xfId="4716" xr:uid="{00000000-0005-0000-0000-0000A7120000}"/>
    <cellStyle name="Huomautus 6 4 2" xfId="17274" xr:uid="{5F2C1566-9CD6-46AC-B219-75F04D11A257}"/>
    <cellStyle name="Huomautus 6 5" xfId="4717" xr:uid="{00000000-0005-0000-0000-0000A8120000}"/>
    <cellStyle name="Huomautus 6 5 2" xfId="17275" xr:uid="{B6A3BB16-34E8-4FDC-BD6C-298AD13F02BA}"/>
    <cellStyle name="Huomautus 6 6" xfId="4718" xr:uid="{00000000-0005-0000-0000-0000A9120000}"/>
    <cellStyle name="Huomautus 6 6 2" xfId="17276" xr:uid="{2D91B4E4-3EF7-46DC-AEE0-70480EFADAAB}"/>
    <cellStyle name="Huomautus 6 7" xfId="17267" xr:uid="{645D82E3-A6E2-4775-B3A3-18B0AB81C8D7}"/>
    <cellStyle name="Huomautus 7" xfId="4719" xr:uid="{00000000-0005-0000-0000-0000AA120000}"/>
    <cellStyle name="Huomautus 7 2" xfId="4720" xr:uid="{00000000-0005-0000-0000-0000AB120000}"/>
    <cellStyle name="Huomautus 7 2 2" xfId="4721" xr:uid="{00000000-0005-0000-0000-0000AC120000}"/>
    <cellStyle name="Huomautus 7 2 2 2" xfId="17279" xr:uid="{53092E7B-A1F2-461C-8180-93D2368822F5}"/>
    <cellStyle name="Huomautus 7 2 3" xfId="4722" xr:uid="{00000000-0005-0000-0000-0000AD120000}"/>
    <cellStyle name="Huomautus 7 2 3 2" xfId="17280" xr:uid="{BB901B60-70C5-476B-9076-95A54BF3146E}"/>
    <cellStyle name="Huomautus 7 2 4" xfId="4723" xr:uid="{00000000-0005-0000-0000-0000AE120000}"/>
    <cellStyle name="Huomautus 7 2 4 2" xfId="17281" xr:uid="{DD6308E2-1236-4B61-849E-44C3DA0AA728}"/>
    <cellStyle name="Huomautus 7 2 5" xfId="4724" xr:uid="{00000000-0005-0000-0000-0000AF120000}"/>
    <cellStyle name="Huomautus 7 2 5 2" xfId="17282" xr:uid="{9287D54B-8833-47C8-9A31-FEAC7AFE2164}"/>
    <cellStyle name="Huomautus 7 2 6" xfId="17278" xr:uid="{28D61C11-710E-4F3B-B726-CFBD018C9E12}"/>
    <cellStyle name="Huomautus 7 3" xfId="4725" xr:uid="{00000000-0005-0000-0000-0000B0120000}"/>
    <cellStyle name="Huomautus 7 3 2" xfId="17283" xr:uid="{47650A65-D09D-4D41-A7A2-BE6074B919D4}"/>
    <cellStyle name="Huomautus 7 4" xfId="4726" xr:uid="{00000000-0005-0000-0000-0000B1120000}"/>
    <cellStyle name="Huomautus 7 4 2" xfId="17284" xr:uid="{2B7ED2A5-30D3-47D9-85A3-11448471CF34}"/>
    <cellStyle name="Huomautus 7 5" xfId="4727" xr:uid="{00000000-0005-0000-0000-0000B2120000}"/>
    <cellStyle name="Huomautus 7 5 2" xfId="17285" xr:uid="{C28F0673-C8DB-4420-917C-64903F09D37E}"/>
    <cellStyle name="Huomautus 7 6" xfId="4728" xr:uid="{00000000-0005-0000-0000-0000B3120000}"/>
    <cellStyle name="Huomautus 7 6 2" xfId="17286" xr:uid="{2F2FB395-6097-4136-9148-5E36B418E25F}"/>
    <cellStyle name="Huomautus 7 7" xfId="17277" xr:uid="{02FF9CDB-C9D1-4591-B047-DDE5A1BDA95A}"/>
    <cellStyle name="Huomautus 8" xfId="4729" xr:uid="{00000000-0005-0000-0000-0000B4120000}"/>
    <cellStyle name="Huomautus 8 2" xfId="4730" xr:uid="{00000000-0005-0000-0000-0000B5120000}"/>
    <cellStyle name="Huomautus 8 2 2" xfId="4731" xr:uid="{00000000-0005-0000-0000-0000B6120000}"/>
    <cellStyle name="Huomautus 8 2 2 2" xfId="17289" xr:uid="{EDE7B451-0DA5-4DBE-ACFE-7B49A92FFAA4}"/>
    <cellStyle name="Huomautus 8 2 3" xfId="4732" xr:uid="{00000000-0005-0000-0000-0000B7120000}"/>
    <cellStyle name="Huomautus 8 2 3 2" xfId="17290" xr:uid="{FB7A908A-4BCC-49D3-BD30-12215C3ED249}"/>
    <cellStyle name="Huomautus 8 2 4" xfId="4733" xr:uid="{00000000-0005-0000-0000-0000B8120000}"/>
    <cellStyle name="Huomautus 8 2 4 2" xfId="17291" xr:uid="{3575709D-FF0C-491F-BD06-A326CCFA3FA8}"/>
    <cellStyle name="Huomautus 8 2 5" xfId="4734" xr:uid="{00000000-0005-0000-0000-0000B9120000}"/>
    <cellStyle name="Huomautus 8 2 5 2" xfId="17292" xr:uid="{C4D69C35-7382-41C1-AABA-51B625336D17}"/>
    <cellStyle name="Huomautus 8 2 6" xfId="17288" xr:uid="{B10B5C7A-FCD2-418A-8C2A-C37460B118DF}"/>
    <cellStyle name="Huomautus 8 3" xfId="4735" xr:uid="{00000000-0005-0000-0000-0000BA120000}"/>
    <cellStyle name="Huomautus 8 3 2" xfId="17293" xr:uid="{7775D1D9-D404-4F2B-8A42-BBAABA47FB43}"/>
    <cellStyle name="Huomautus 8 4" xfId="4736" xr:uid="{00000000-0005-0000-0000-0000BB120000}"/>
    <cellStyle name="Huomautus 8 4 2" xfId="17294" xr:uid="{186DF078-2CC1-485D-8311-E91CFC74F5CE}"/>
    <cellStyle name="Huomautus 8 5" xfId="4737" xr:uid="{00000000-0005-0000-0000-0000BC120000}"/>
    <cellStyle name="Huomautus 8 5 2" xfId="17295" xr:uid="{6CA9D953-AB1D-4511-AA3C-1C13E0460E78}"/>
    <cellStyle name="Huomautus 8 6" xfId="4738" xr:uid="{00000000-0005-0000-0000-0000BD120000}"/>
    <cellStyle name="Huomautus 8 6 2" xfId="17296" xr:uid="{8BE1C1D3-46A6-405F-9E20-F4B650F8FDB2}"/>
    <cellStyle name="Huomautus 8 7" xfId="17287" xr:uid="{1FEE92A8-2150-494D-9B6D-06B2E0E1C89F}"/>
    <cellStyle name="Huomautus 9" xfId="4739" xr:uid="{00000000-0005-0000-0000-0000BE120000}"/>
    <cellStyle name="Huomautus 9 2" xfId="4740" xr:uid="{00000000-0005-0000-0000-0000BF120000}"/>
    <cellStyle name="Huomautus 9 2 2" xfId="4741" xr:uid="{00000000-0005-0000-0000-0000C0120000}"/>
    <cellStyle name="Huomautus 9 2 2 2" xfId="17299" xr:uid="{EA75F1CF-CD47-4BF4-949A-F68F51E36182}"/>
    <cellStyle name="Huomautus 9 2 3" xfId="4742" xr:uid="{00000000-0005-0000-0000-0000C1120000}"/>
    <cellStyle name="Huomautus 9 2 3 2" xfId="17300" xr:uid="{FAC54216-49F8-49D8-BAD1-65DFB7CF4D35}"/>
    <cellStyle name="Huomautus 9 2 4" xfId="4743" xr:uid="{00000000-0005-0000-0000-0000C2120000}"/>
    <cellStyle name="Huomautus 9 2 4 2" xfId="17301" xr:uid="{000EDBB2-2D9C-44F5-865A-332812FAEB0E}"/>
    <cellStyle name="Huomautus 9 2 5" xfId="4744" xr:uid="{00000000-0005-0000-0000-0000C3120000}"/>
    <cellStyle name="Huomautus 9 2 5 2" xfId="17302" xr:uid="{9753AC55-19FF-4E1A-A251-C8D0C4EC1081}"/>
    <cellStyle name="Huomautus 9 2 6" xfId="17298" xr:uid="{3D4C60E4-8908-4B14-9813-F6B37177AE43}"/>
    <cellStyle name="Huomautus 9 3" xfId="4745" xr:uid="{00000000-0005-0000-0000-0000C4120000}"/>
    <cellStyle name="Huomautus 9 3 2" xfId="17303" xr:uid="{F58E5662-5931-4952-AE2E-1EFEE55672ED}"/>
    <cellStyle name="Huomautus 9 4" xfId="4746" xr:uid="{00000000-0005-0000-0000-0000C5120000}"/>
    <cellStyle name="Huomautus 9 4 2" xfId="17304" xr:uid="{E86F56F1-0530-49D7-9C44-601059CC199B}"/>
    <cellStyle name="Huomautus 9 5" xfId="4747" xr:uid="{00000000-0005-0000-0000-0000C6120000}"/>
    <cellStyle name="Huomautus 9 5 2" xfId="17305" xr:uid="{E2DA4C2D-4B0C-474B-8A04-26282B074B41}"/>
    <cellStyle name="Huomautus 9 6" xfId="4748" xr:uid="{00000000-0005-0000-0000-0000C7120000}"/>
    <cellStyle name="Huomautus 9 6 2" xfId="17306" xr:uid="{8932030A-CD9D-4107-BD01-AF92405C382F}"/>
    <cellStyle name="Huomautus 9 7" xfId="17297" xr:uid="{7D84F7F0-66B7-40C9-A2AC-CC29851DEE6D}"/>
    <cellStyle name="Huomautus_PGM_CHECK" xfId="14861" xr:uid="{00000000-0005-0000-0000-0000C8120000}"/>
    <cellStyle name="Huono" xfId="4749" xr:uid="{00000000-0005-0000-0000-0000C9120000}"/>
    <cellStyle name="hvb mjhgvhgv" xfId="4750" xr:uid="{00000000-0005-0000-0000-0000CA120000}"/>
    <cellStyle name="Hyperlink 2" xfId="4751" xr:uid="{00000000-0005-0000-0000-0000CB120000}"/>
    <cellStyle name="Hyperlink 3" xfId="4752" xr:uid="{00000000-0005-0000-0000-0000CC120000}"/>
    <cellStyle name="Hyperlink_Italy RT - TNC 2013_JUN" xfId="4753" xr:uid="{00000000-0005-0000-0000-0000CD120000}"/>
    <cellStyle name="Hyvä" xfId="4754" xr:uid="{00000000-0005-0000-0000-0000CE120000}"/>
    <cellStyle name="Incorrecto" xfId="4755" xr:uid="{00000000-0005-0000-0000-0000CF120000}"/>
    <cellStyle name="Indata" xfId="4756" xr:uid="{00000000-0005-0000-0000-0000D0120000}"/>
    <cellStyle name="Indata 10" xfId="4757" xr:uid="{00000000-0005-0000-0000-0000D1120000}"/>
    <cellStyle name="Indata 10 2" xfId="4758" xr:uid="{00000000-0005-0000-0000-0000D2120000}"/>
    <cellStyle name="Indata 10 2 2" xfId="4759" xr:uid="{00000000-0005-0000-0000-0000D3120000}"/>
    <cellStyle name="Indata 10 2 2 2" xfId="17310" xr:uid="{D1FD5C72-DD5A-4BFE-A5DC-78A888F3F5AF}"/>
    <cellStyle name="Indata 10 2 3" xfId="4760" xr:uid="{00000000-0005-0000-0000-0000D4120000}"/>
    <cellStyle name="Indata 10 2 3 2" xfId="17311" xr:uid="{7A6AA657-A824-4664-8546-226BBACBD6C9}"/>
    <cellStyle name="Indata 10 2 4" xfId="4761" xr:uid="{00000000-0005-0000-0000-0000D5120000}"/>
    <cellStyle name="Indata 10 2 4 2" xfId="17312" xr:uid="{8D5E4F80-585E-4229-8491-48BA89C14733}"/>
    <cellStyle name="Indata 10 2 5" xfId="4762" xr:uid="{00000000-0005-0000-0000-0000D6120000}"/>
    <cellStyle name="Indata 10 2 5 2" xfId="17313" xr:uid="{80EB9DA8-C0C3-4D2A-8228-51F76C539D1D}"/>
    <cellStyle name="Indata 10 2 6" xfId="17309" xr:uid="{5546BD61-2AB5-4902-A2CB-723E2606B5F1}"/>
    <cellStyle name="Indata 10 3" xfId="4763" xr:uid="{00000000-0005-0000-0000-0000D7120000}"/>
    <cellStyle name="Indata 10 3 2" xfId="17314" xr:uid="{DE38D677-69C0-4670-BBD5-5B7346015E7A}"/>
    <cellStyle name="Indata 10 4" xfId="4764" xr:uid="{00000000-0005-0000-0000-0000D8120000}"/>
    <cellStyle name="Indata 10 4 2" xfId="17315" xr:uid="{A286C736-E46A-4A2A-ACBF-CFDFDBBC3A19}"/>
    <cellStyle name="Indata 10 5" xfId="4765" xr:uid="{00000000-0005-0000-0000-0000D9120000}"/>
    <cellStyle name="Indata 10 5 2" xfId="17316" xr:uid="{0172FBC8-96B5-4992-A077-B7EDA6068ECC}"/>
    <cellStyle name="Indata 10 6" xfId="4766" xr:uid="{00000000-0005-0000-0000-0000DA120000}"/>
    <cellStyle name="Indata 10 6 2" xfId="17317" xr:uid="{3016CA15-CCBF-4C06-91DA-DCEECCEF6D53}"/>
    <cellStyle name="Indata 10 7" xfId="17308" xr:uid="{EAD294AA-AAF5-40AF-89FF-AACC123F2B8E}"/>
    <cellStyle name="Indata 11" xfId="4767" xr:uid="{00000000-0005-0000-0000-0000DB120000}"/>
    <cellStyle name="Indata 11 2" xfId="4768" xr:uid="{00000000-0005-0000-0000-0000DC120000}"/>
    <cellStyle name="Indata 11 2 2" xfId="4769" xr:uid="{00000000-0005-0000-0000-0000DD120000}"/>
    <cellStyle name="Indata 11 2 2 2" xfId="17320" xr:uid="{93EB0711-00A5-4CC8-A9AD-E21302E32557}"/>
    <cellStyle name="Indata 11 2 3" xfId="4770" xr:uid="{00000000-0005-0000-0000-0000DE120000}"/>
    <cellStyle name="Indata 11 2 3 2" xfId="17321" xr:uid="{4AE5D340-F0B1-496E-8FC3-30B4FD114F73}"/>
    <cellStyle name="Indata 11 2 4" xfId="4771" xr:uid="{00000000-0005-0000-0000-0000DF120000}"/>
    <cellStyle name="Indata 11 2 4 2" xfId="17322" xr:uid="{CA5026C0-22F8-4B25-BB59-E9F6DED26074}"/>
    <cellStyle name="Indata 11 2 5" xfId="4772" xr:uid="{00000000-0005-0000-0000-0000E0120000}"/>
    <cellStyle name="Indata 11 2 5 2" xfId="17323" xr:uid="{E4C7C7A8-C92B-42AD-808F-C79E8BE9957F}"/>
    <cellStyle name="Indata 11 2 6" xfId="17319" xr:uid="{056928E7-0AF0-41BB-B283-3F0878F15AFC}"/>
    <cellStyle name="Indata 11 3" xfId="4773" xr:uid="{00000000-0005-0000-0000-0000E1120000}"/>
    <cellStyle name="Indata 11 3 2" xfId="17324" xr:uid="{4D580F94-109E-45C4-BAF7-A712D846E661}"/>
    <cellStyle name="Indata 11 4" xfId="4774" xr:uid="{00000000-0005-0000-0000-0000E2120000}"/>
    <cellStyle name="Indata 11 4 2" xfId="17325" xr:uid="{F87834E5-13AB-4216-BF1D-6953BFF6A9B9}"/>
    <cellStyle name="Indata 11 5" xfId="4775" xr:uid="{00000000-0005-0000-0000-0000E3120000}"/>
    <cellStyle name="Indata 11 5 2" xfId="17326" xr:uid="{A28D86C4-8DED-4BEA-9285-5B2D71AE1209}"/>
    <cellStyle name="Indata 11 6" xfId="4776" xr:uid="{00000000-0005-0000-0000-0000E4120000}"/>
    <cellStyle name="Indata 11 6 2" xfId="17327" xr:uid="{1128EB4D-AAAA-4864-AD09-431533E891B5}"/>
    <cellStyle name="Indata 11 7" xfId="17318" xr:uid="{0AF81AFF-6579-4294-BB8B-EF3676AEFD5C}"/>
    <cellStyle name="Indata 12" xfId="4777" xr:uid="{00000000-0005-0000-0000-0000E5120000}"/>
    <cellStyle name="Indata 12 2" xfId="4778" xr:uid="{00000000-0005-0000-0000-0000E6120000}"/>
    <cellStyle name="Indata 12 2 2" xfId="4779" xr:uid="{00000000-0005-0000-0000-0000E7120000}"/>
    <cellStyle name="Indata 12 2 2 2" xfId="17330" xr:uid="{74424B6B-9A10-4DE9-93A9-CAFF07AC8C3D}"/>
    <cellStyle name="Indata 12 2 3" xfId="4780" xr:uid="{00000000-0005-0000-0000-0000E8120000}"/>
    <cellStyle name="Indata 12 2 3 2" xfId="17331" xr:uid="{D40259CA-54F8-4895-B64F-620DA0568D10}"/>
    <cellStyle name="Indata 12 2 4" xfId="4781" xr:uid="{00000000-0005-0000-0000-0000E9120000}"/>
    <cellStyle name="Indata 12 2 4 2" xfId="17332" xr:uid="{50353B6A-FA7D-44DB-B4C3-6C88A730948E}"/>
    <cellStyle name="Indata 12 2 5" xfId="4782" xr:uid="{00000000-0005-0000-0000-0000EA120000}"/>
    <cellStyle name="Indata 12 2 5 2" xfId="17333" xr:uid="{5F59B6F7-2A56-46DB-B9A4-96AE2B0D1A82}"/>
    <cellStyle name="Indata 12 2 6" xfId="17329" xr:uid="{F3B2A335-4E68-4207-BA76-7DFC8AFD7913}"/>
    <cellStyle name="Indata 12 3" xfId="4783" xr:uid="{00000000-0005-0000-0000-0000EB120000}"/>
    <cellStyle name="Indata 12 3 2" xfId="17334" xr:uid="{BB221A08-2B86-470B-B095-6D3654300462}"/>
    <cellStyle name="Indata 12 4" xfId="4784" xr:uid="{00000000-0005-0000-0000-0000EC120000}"/>
    <cellStyle name="Indata 12 4 2" xfId="17335" xr:uid="{FAE8E9EA-09C3-447D-B756-2E38922EC709}"/>
    <cellStyle name="Indata 12 5" xfId="4785" xr:uid="{00000000-0005-0000-0000-0000ED120000}"/>
    <cellStyle name="Indata 12 5 2" xfId="17336" xr:uid="{1252CA9D-A460-4DEF-ADE9-FF0686375DEF}"/>
    <cellStyle name="Indata 12 6" xfId="4786" xr:uid="{00000000-0005-0000-0000-0000EE120000}"/>
    <cellStyle name="Indata 12 6 2" xfId="17337" xr:uid="{95AFE48E-F36F-4624-A52B-EBF1C53F4C91}"/>
    <cellStyle name="Indata 12 7" xfId="17328" xr:uid="{A7816EE4-AC1E-478F-A0A2-338301889A59}"/>
    <cellStyle name="Indata 13" xfId="4787" xr:uid="{00000000-0005-0000-0000-0000EF120000}"/>
    <cellStyle name="Indata 13 2" xfId="4788" xr:uid="{00000000-0005-0000-0000-0000F0120000}"/>
    <cellStyle name="Indata 13 2 2" xfId="4789" xr:uid="{00000000-0005-0000-0000-0000F1120000}"/>
    <cellStyle name="Indata 13 2 2 2" xfId="17340" xr:uid="{B378BD93-52BC-42C4-B974-96B1AA3A5467}"/>
    <cellStyle name="Indata 13 2 3" xfId="4790" xr:uid="{00000000-0005-0000-0000-0000F2120000}"/>
    <cellStyle name="Indata 13 2 3 2" xfId="17341" xr:uid="{3765D3CC-1579-4F21-8F7F-9579774F54F7}"/>
    <cellStyle name="Indata 13 2 4" xfId="4791" xr:uid="{00000000-0005-0000-0000-0000F3120000}"/>
    <cellStyle name="Indata 13 2 4 2" xfId="17342" xr:uid="{293AC539-A43E-4D2E-BE87-8C95666FCFBB}"/>
    <cellStyle name="Indata 13 2 5" xfId="4792" xr:uid="{00000000-0005-0000-0000-0000F4120000}"/>
    <cellStyle name="Indata 13 2 5 2" xfId="17343" xr:uid="{2DA4D127-5488-4761-8CF6-A1C254BBBF5B}"/>
    <cellStyle name="Indata 13 2 6" xfId="17339" xr:uid="{ABC2B037-4EC4-46AF-A0AB-6782245E010F}"/>
    <cellStyle name="Indata 13 3" xfId="4793" xr:uid="{00000000-0005-0000-0000-0000F5120000}"/>
    <cellStyle name="Indata 13 3 2" xfId="17344" xr:uid="{E7AE4875-9DA5-43E1-8F90-65981DF5DAF6}"/>
    <cellStyle name="Indata 13 4" xfId="4794" xr:uid="{00000000-0005-0000-0000-0000F6120000}"/>
    <cellStyle name="Indata 13 4 2" xfId="17345" xr:uid="{B5519E1D-897A-4842-994B-016C2707440E}"/>
    <cellStyle name="Indata 13 5" xfId="4795" xr:uid="{00000000-0005-0000-0000-0000F7120000}"/>
    <cellStyle name="Indata 13 5 2" xfId="17346" xr:uid="{0DB55516-30AD-4A30-9248-D3F6B86693EA}"/>
    <cellStyle name="Indata 13 6" xfId="4796" xr:uid="{00000000-0005-0000-0000-0000F8120000}"/>
    <cellStyle name="Indata 13 6 2" xfId="17347" xr:uid="{8C007A72-704A-49BC-A000-E7E696D39363}"/>
    <cellStyle name="Indata 13 7" xfId="17338" xr:uid="{3B0B39A1-D303-4D3E-A12C-A7F75303A88C}"/>
    <cellStyle name="Indata 14" xfId="4797" xr:uid="{00000000-0005-0000-0000-0000F9120000}"/>
    <cellStyle name="Indata 14 2" xfId="4798" xr:uid="{00000000-0005-0000-0000-0000FA120000}"/>
    <cellStyle name="Indata 14 2 2" xfId="4799" xr:uid="{00000000-0005-0000-0000-0000FB120000}"/>
    <cellStyle name="Indata 14 2 2 2" xfId="17350" xr:uid="{8842F7F4-B91A-45E2-9DC5-4739B6563B77}"/>
    <cellStyle name="Indata 14 2 3" xfId="4800" xr:uid="{00000000-0005-0000-0000-0000FC120000}"/>
    <cellStyle name="Indata 14 2 3 2" xfId="17351" xr:uid="{7339E88D-F1D9-4697-ACB5-C0039B2FD1D8}"/>
    <cellStyle name="Indata 14 2 4" xfId="4801" xr:uid="{00000000-0005-0000-0000-0000FD120000}"/>
    <cellStyle name="Indata 14 2 4 2" xfId="17352" xr:uid="{F12CAEA0-6DE8-4920-9A87-90683A50D72C}"/>
    <cellStyle name="Indata 14 2 5" xfId="4802" xr:uid="{00000000-0005-0000-0000-0000FE120000}"/>
    <cellStyle name="Indata 14 2 5 2" xfId="17353" xr:uid="{DF6E2162-B5B7-4DAD-9796-52AA02825C3A}"/>
    <cellStyle name="Indata 14 2 6" xfId="17349" xr:uid="{FA251DCE-15A5-4C8B-A104-1FD0B332D1D4}"/>
    <cellStyle name="Indata 14 3" xfId="4803" xr:uid="{00000000-0005-0000-0000-0000FF120000}"/>
    <cellStyle name="Indata 14 3 2" xfId="17354" xr:uid="{20C3CC4F-463B-4AD5-B5D6-A2F014ACC163}"/>
    <cellStyle name="Indata 14 4" xfId="4804" xr:uid="{00000000-0005-0000-0000-000000130000}"/>
    <cellStyle name="Indata 14 4 2" xfId="17355" xr:uid="{A2C246CE-C066-46A0-A177-D012B1E1F1E4}"/>
    <cellStyle name="Indata 14 5" xfId="4805" xr:uid="{00000000-0005-0000-0000-000001130000}"/>
    <cellStyle name="Indata 14 5 2" xfId="17356" xr:uid="{1F37AAEA-7373-4DDD-82E2-C5C4BB3B7CA3}"/>
    <cellStyle name="Indata 14 6" xfId="4806" xr:uid="{00000000-0005-0000-0000-000002130000}"/>
    <cellStyle name="Indata 14 6 2" xfId="17357" xr:uid="{3F3341BE-C5AE-44ED-96C8-ACBC5E7A6175}"/>
    <cellStyle name="Indata 14 7" xfId="17348" xr:uid="{25C3B7DA-4461-4697-9FF2-8291DF743299}"/>
    <cellStyle name="Indata 15" xfId="4807" xr:uid="{00000000-0005-0000-0000-000003130000}"/>
    <cellStyle name="Indata 15 2" xfId="4808" xr:uid="{00000000-0005-0000-0000-000004130000}"/>
    <cellStyle name="Indata 15 2 2" xfId="4809" xr:uid="{00000000-0005-0000-0000-000005130000}"/>
    <cellStyle name="Indata 15 2 2 2" xfId="17360" xr:uid="{1A60C5A9-7D89-4523-AF4E-3CEF4A7AACE4}"/>
    <cellStyle name="Indata 15 2 3" xfId="4810" xr:uid="{00000000-0005-0000-0000-000006130000}"/>
    <cellStyle name="Indata 15 2 3 2" xfId="17361" xr:uid="{549F9B84-F0DB-4C3F-A4F4-C7D57FE863E4}"/>
    <cellStyle name="Indata 15 2 4" xfId="4811" xr:uid="{00000000-0005-0000-0000-000007130000}"/>
    <cellStyle name="Indata 15 2 4 2" xfId="17362" xr:uid="{7311156D-D4C0-4945-A8FD-1D2DB726582C}"/>
    <cellStyle name="Indata 15 2 5" xfId="4812" xr:uid="{00000000-0005-0000-0000-000008130000}"/>
    <cellStyle name="Indata 15 2 5 2" xfId="17363" xr:uid="{E9CE5D01-125B-4833-BF7A-0C1B5BCA1C17}"/>
    <cellStyle name="Indata 15 2 6" xfId="17359" xr:uid="{BB529695-AC30-432E-B58B-1DE6FFB046CE}"/>
    <cellStyle name="Indata 15 3" xfId="4813" xr:uid="{00000000-0005-0000-0000-000009130000}"/>
    <cellStyle name="Indata 15 3 2" xfId="17364" xr:uid="{C80B58CA-7766-43F4-AA6E-BC02F3F220EC}"/>
    <cellStyle name="Indata 15 4" xfId="4814" xr:uid="{00000000-0005-0000-0000-00000A130000}"/>
    <cellStyle name="Indata 15 4 2" xfId="17365" xr:uid="{289E63B9-6F79-4B13-B5C0-F4C1FB7EFBA1}"/>
    <cellStyle name="Indata 15 5" xfId="4815" xr:uid="{00000000-0005-0000-0000-00000B130000}"/>
    <cellStyle name="Indata 15 5 2" xfId="17366" xr:uid="{7361349B-3E8E-4893-8050-CE3296699FF3}"/>
    <cellStyle name="Indata 15 6" xfId="4816" xr:uid="{00000000-0005-0000-0000-00000C130000}"/>
    <cellStyle name="Indata 15 6 2" xfId="17367" xr:uid="{C328E09B-9D9F-46BA-AEE5-ADD3013CB499}"/>
    <cellStyle name="Indata 15 7" xfId="17358" xr:uid="{FA9C0151-2812-41BF-A56F-A99A9B08319B}"/>
    <cellStyle name="Indata 16" xfId="4817" xr:uid="{00000000-0005-0000-0000-00000D130000}"/>
    <cellStyle name="Indata 16 2" xfId="4818" xr:uid="{00000000-0005-0000-0000-00000E130000}"/>
    <cellStyle name="Indata 16 2 2" xfId="4819" xr:uid="{00000000-0005-0000-0000-00000F130000}"/>
    <cellStyle name="Indata 16 2 2 2" xfId="17370" xr:uid="{C3DBA4A2-3EC8-461D-B00E-545225393D6E}"/>
    <cellStyle name="Indata 16 2 3" xfId="4820" xr:uid="{00000000-0005-0000-0000-000010130000}"/>
    <cellStyle name="Indata 16 2 3 2" xfId="17371" xr:uid="{A4F3ACF2-7D6E-4E7D-8A8C-BDA80BBB42ED}"/>
    <cellStyle name="Indata 16 2 4" xfId="4821" xr:uid="{00000000-0005-0000-0000-000011130000}"/>
    <cellStyle name="Indata 16 2 4 2" xfId="17372" xr:uid="{87F774CB-FA17-48F6-B97A-DAB678BB2200}"/>
    <cellStyle name="Indata 16 2 5" xfId="4822" xr:uid="{00000000-0005-0000-0000-000012130000}"/>
    <cellStyle name="Indata 16 2 5 2" xfId="17373" xr:uid="{5EBD5B23-BDB8-4A63-BDAA-094345818819}"/>
    <cellStyle name="Indata 16 2 6" xfId="17369" xr:uid="{A70F35C0-96AE-4070-A856-91EB39849C7B}"/>
    <cellStyle name="Indata 16 3" xfId="4823" xr:uid="{00000000-0005-0000-0000-000013130000}"/>
    <cellStyle name="Indata 16 3 2" xfId="17374" xr:uid="{1B43F12A-0E50-4BEA-8A7E-72EF78F6B94D}"/>
    <cellStyle name="Indata 16 4" xfId="4824" xr:uid="{00000000-0005-0000-0000-000014130000}"/>
    <cellStyle name="Indata 16 4 2" xfId="17375" xr:uid="{E38E53E2-122D-47C1-9BA1-FBEDBBA65ABB}"/>
    <cellStyle name="Indata 16 5" xfId="4825" xr:uid="{00000000-0005-0000-0000-000015130000}"/>
    <cellStyle name="Indata 16 5 2" xfId="17376" xr:uid="{88B1D509-22A1-4792-BCA4-C42258D2785B}"/>
    <cellStyle name="Indata 16 6" xfId="4826" xr:uid="{00000000-0005-0000-0000-000016130000}"/>
    <cellStyle name="Indata 16 6 2" xfId="17377" xr:uid="{B553FD51-D866-463A-8F62-4C2A8A284507}"/>
    <cellStyle name="Indata 16 7" xfId="17368" xr:uid="{C9BBC65B-4C95-48D3-80E0-9016560D48F9}"/>
    <cellStyle name="Indata 17" xfId="4827" xr:uid="{00000000-0005-0000-0000-000017130000}"/>
    <cellStyle name="Indata 17 2" xfId="4828" xr:uid="{00000000-0005-0000-0000-000018130000}"/>
    <cellStyle name="Indata 17 2 2" xfId="4829" xr:uid="{00000000-0005-0000-0000-000019130000}"/>
    <cellStyle name="Indata 17 2 2 2" xfId="17380" xr:uid="{5C19ACEC-6191-4BB8-924B-43545E5F2DAF}"/>
    <cellStyle name="Indata 17 2 3" xfId="4830" xr:uid="{00000000-0005-0000-0000-00001A130000}"/>
    <cellStyle name="Indata 17 2 3 2" xfId="17381" xr:uid="{ED65BE42-0E24-4E36-AAFF-55EBAD10364C}"/>
    <cellStyle name="Indata 17 2 4" xfId="4831" xr:uid="{00000000-0005-0000-0000-00001B130000}"/>
    <cellStyle name="Indata 17 2 4 2" xfId="17382" xr:uid="{7A6B5085-2519-4993-9932-A9761F9ACD74}"/>
    <cellStyle name="Indata 17 2 5" xfId="4832" xr:uid="{00000000-0005-0000-0000-00001C130000}"/>
    <cellStyle name="Indata 17 2 5 2" xfId="17383" xr:uid="{20799EB7-E007-4194-B1AD-64CDBBBA8038}"/>
    <cellStyle name="Indata 17 2 6" xfId="17379" xr:uid="{7039A254-03E1-4509-AA20-94E0592C8AEB}"/>
    <cellStyle name="Indata 17 3" xfId="4833" xr:uid="{00000000-0005-0000-0000-00001D130000}"/>
    <cellStyle name="Indata 17 3 2" xfId="17384" xr:uid="{D4B8F201-C42A-438F-A58B-387D45A2D448}"/>
    <cellStyle name="Indata 17 4" xfId="4834" xr:uid="{00000000-0005-0000-0000-00001E130000}"/>
    <cellStyle name="Indata 17 4 2" xfId="17385" xr:uid="{ECFF9633-94CA-45B0-B334-A2C107C64170}"/>
    <cellStyle name="Indata 17 5" xfId="4835" xr:uid="{00000000-0005-0000-0000-00001F130000}"/>
    <cellStyle name="Indata 17 5 2" xfId="17386" xr:uid="{497D4F03-BFF6-475B-A3D7-592110CC3E4C}"/>
    <cellStyle name="Indata 17 6" xfId="4836" xr:uid="{00000000-0005-0000-0000-000020130000}"/>
    <cellStyle name="Indata 17 6 2" xfId="17387" xr:uid="{77B474C1-23D6-424C-AE54-A6E98A3E236E}"/>
    <cellStyle name="Indata 17 7" xfId="17378" xr:uid="{FBA57A29-2482-4885-A497-93D60CD59249}"/>
    <cellStyle name="Indata 18" xfId="4837" xr:uid="{00000000-0005-0000-0000-000021130000}"/>
    <cellStyle name="Indata 18 2" xfId="4838" xr:uid="{00000000-0005-0000-0000-000022130000}"/>
    <cellStyle name="Indata 18 2 2" xfId="4839" xr:uid="{00000000-0005-0000-0000-000023130000}"/>
    <cellStyle name="Indata 18 2 2 2" xfId="17390" xr:uid="{A44103EB-C939-49E6-961E-58D8EDE91151}"/>
    <cellStyle name="Indata 18 2 3" xfId="4840" xr:uid="{00000000-0005-0000-0000-000024130000}"/>
    <cellStyle name="Indata 18 2 3 2" xfId="17391" xr:uid="{20182119-DC70-4B76-A1B9-2319B25612BA}"/>
    <cellStyle name="Indata 18 2 4" xfId="4841" xr:uid="{00000000-0005-0000-0000-000025130000}"/>
    <cellStyle name="Indata 18 2 4 2" xfId="17392" xr:uid="{D672C03A-4080-4D23-A9A7-5B941C91B447}"/>
    <cellStyle name="Indata 18 2 5" xfId="4842" xr:uid="{00000000-0005-0000-0000-000026130000}"/>
    <cellStyle name="Indata 18 2 5 2" xfId="17393" xr:uid="{6A1FE778-DBE8-418E-B264-88C6F483EFFD}"/>
    <cellStyle name="Indata 18 2 6" xfId="17389" xr:uid="{D32DF12B-B34F-49C2-8937-4B48F308E268}"/>
    <cellStyle name="Indata 18 3" xfId="4843" xr:uid="{00000000-0005-0000-0000-000027130000}"/>
    <cellStyle name="Indata 18 3 2" xfId="17394" xr:uid="{75ED8E2F-13AC-4803-BBF9-C70E3FE994F4}"/>
    <cellStyle name="Indata 18 4" xfId="4844" xr:uid="{00000000-0005-0000-0000-000028130000}"/>
    <cellStyle name="Indata 18 4 2" xfId="17395" xr:uid="{2AB03101-8C17-425B-AAF8-B21E54B5233D}"/>
    <cellStyle name="Indata 18 5" xfId="4845" xr:uid="{00000000-0005-0000-0000-000029130000}"/>
    <cellStyle name="Indata 18 5 2" xfId="17396" xr:uid="{A030A6C3-7170-48E0-BCB1-2A5AA62FFF3F}"/>
    <cellStyle name="Indata 18 6" xfId="4846" xr:uid="{00000000-0005-0000-0000-00002A130000}"/>
    <cellStyle name="Indata 18 6 2" xfId="17397" xr:uid="{F46D6047-D3E3-4749-B3A4-63B16BE07ABA}"/>
    <cellStyle name="Indata 18 7" xfId="17388" xr:uid="{DA2DED2D-3F79-420C-B2AF-80B4BECE7F37}"/>
    <cellStyle name="Indata 19" xfId="4847" xr:uid="{00000000-0005-0000-0000-00002B130000}"/>
    <cellStyle name="Indata 19 2" xfId="4848" xr:uid="{00000000-0005-0000-0000-00002C130000}"/>
    <cellStyle name="Indata 19 2 2" xfId="17399" xr:uid="{447ABD5B-C8C8-42DE-B02B-EAEA989E1319}"/>
    <cellStyle name="Indata 19 3" xfId="4849" xr:uid="{00000000-0005-0000-0000-00002D130000}"/>
    <cellStyle name="Indata 19 3 2" xfId="17400" xr:uid="{C17BFCF0-3258-422E-96E8-A23BAB4DC950}"/>
    <cellStyle name="Indata 19 4" xfId="4850" xr:uid="{00000000-0005-0000-0000-00002E130000}"/>
    <cellStyle name="Indata 19 4 2" xfId="17401" xr:uid="{64C583EB-2A34-4C1D-A82E-EA167B37ECDC}"/>
    <cellStyle name="Indata 19 5" xfId="4851" xr:uid="{00000000-0005-0000-0000-00002F130000}"/>
    <cellStyle name="Indata 19 5 2" xfId="17402" xr:uid="{CAEE80D6-B534-4236-8DF4-871789A5A3EF}"/>
    <cellStyle name="Indata 19 6" xfId="17398" xr:uid="{EF3096C2-6679-4B33-81D7-698323EBC984}"/>
    <cellStyle name="Indata 2" xfId="4852" xr:uid="{00000000-0005-0000-0000-000030130000}"/>
    <cellStyle name="Indata 2 2" xfId="4853" xr:uid="{00000000-0005-0000-0000-000031130000}"/>
    <cellStyle name="Indata 2 2 2" xfId="4854" xr:uid="{00000000-0005-0000-0000-000032130000}"/>
    <cellStyle name="Indata 2 2 2 2" xfId="17405" xr:uid="{5CBE6E0F-A95A-44CF-AC7F-B4FDDAA17FE0}"/>
    <cellStyle name="Indata 2 2 3" xfId="4855" xr:uid="{00000000-0005-0000-0000-000033130000}"/>
    <cellStyle name="Indata 2 2 3 2" xfId="17406" xr:uid="{D385C054-4037-419D-A8D2-2F9D07C571BB}"/>
    <cellStyle name="Indata 2 2 4" xfId="4856" xr:uid="{00000000-0005-0000-0000-000034130000}"/>
    <cellStyle name="Indata 2 2 4 2" xfId="17407" xr:uid="{8E4A1399-D84C-4BDD-9519-CD4DE080037C}"/>
    <cellStyle name="Indata 2 2 5" xfId="4857" xr:uid="{00000000-0005-0000-0000-000035130000}"/>
    <cellStyle name="Indata 2 2 5 2" xfId="17408" xr:uid="{E4C7D707-6509-47E7-98EF-966BAC7C6D38}"/>
    <cellStyle name="Indata 2 2 6" xfId="17404" xr:uid="{78406EF6-BA5D-493B-91FF-D26E563F10CF}"/>
    <cellStyle name="Indata 2 3" xfId="4858" xr:uid="{00000000-0005-0000-0000-000036130000}"/>
    <cellStyle name="Indata 2 3 2" xfId="17409" xr:uid="{D963EE84-1413-416B-903B-4FAE05FDF2E2}"/>
    <cellStyle name="Indata 2 4" xfId="4859" xr:uid="{00000000-0005-0000-0000-000037130000}"/>
    <cellStyle name="Indata 2 4 2" xfId="17410" xr:uid="{B94B45ED-B532-4D69-8D9F-E80F455FEF3B}"/>
    <cellStyle name="Indata 2 5" xfId="4860" xr:uid="{00000000-0005-0000-0000-000038130000}"/>
    <cellStyle name="Indata 2 5 2" xfId="17411" xr:uid="{4F19BBA6-E655-4DA1-A27E-DCECED4D9C5B}"/>
    <cellStyle name="Indata 2 6" xfId="4861" xr:uid="{00000000-0005-0000-0000-000039130000}"/>
    <cellStyle name="Indata 2 6 2" xfId="17412" xr:uid="{FF227B43-8993-4ADE-A3CE-548750FD14C4}"/>
    <cellStyle name="Indata 2 7" xfId="17403" xr:uid="{F3A342C3-1020-47DD-8A57-A53B22743A68}"/>
    <cellStyle name="Indata 20" xfId="4862" xr:uid="{00000000-0005-0000-0000-00003A130000}"/>
    <cellStyle name="Indata 20 2" xfId="17413" xr:uid="{67CEB750-7185-4324-AAE3-03A765B54EED}"/>
    <cellStyle name="Indata 21" xfId="4863" xr:uid="{00000000-0005-0000-0000-00003B130000}"/>
    <cellStyle name="Indata 21 2" xfId="17414" xr:uid="{AD71D5D3-AEA2-4B99-A923-F68D1AB06DE9}"/>
    <cellStyle name="Indata 22" xfId="4864" xr:uid="{00000000-0005-0000-0000-00003C130000}"/>
    <cellStyle name="Indata 22 2" xfId="17415" xr:uid="{06E2AABF-9AEF-4321-BE4B-EC0972740D4C}"/>
    <cellStyle name="Indata 23" xfId="4865" xr:uid="{00000000-0005-0000-0000-00003D130000}"/>
    <cellStyle name="Indata 23 2" xfId="17416" xr:uid="{69DAD009-439F-4DF4-9439-7FB4C625EEF4}"/>
    <cellStyle name="Indata 24" xfId="17307" xr:uid="{7AAF3BAA-58F6-401C-A67A-C3239C656E6A}"/>
    <cellStyle name="Indata 3" xfId="4866" xr:uid="{00000000-0005-0000-0000-00003E130000}"/>
    <cellStyle name="Indata 3 2" xfId="4867" xr:uid="{00000000-0005-0000-0000-00003F130000}"/>
    <cellStyle name="Indata 3 2 2" xfId="4868" xr:uid="{00000000-0005-0000-0000-000040130000}"/>
    <cellStyle name="Indata 3 2 2 2" xfId="17419" xr:uid="{209A950D-A237-43CB-954E-961D8CA853D0}"/>
    <cellStyle name="Indata 3 2 3" xfId="4869" xr:uid="{00000000-0005-0000-0000-000041130000}"/>
    <cellStyle name="Indata 3 2 3 2" xfId="17420" xr:uid="{6EE38AAA-C168-404C-AF76-82F90622AEF9}"/>
    <cellStyle name="Indata 3 2 4" xfId="4870" xr:uid="{00000000-0005-0000-0000-000042130000}"/>
    <cellStyle name="Indata 3 2 4 2" xfId="17421" xr:uid="{F6A9DEE1-8F9C-44B3-9DBA-85CBDC6CCF06}"/>
    <cellStyle name="Indata 3 2 5" xfId="4871" xr:uid="{00000000-0005-0000-0000-000043130000}"/>
    <cellStyle name="Indata 3 2 5 2" xfId="17422" xr:uid="{AC051C74-8A0B-4331-802E-4EC2A0D3FE08}"/>
    <cellStyle name="Indata 3 2 6" xfId="17418" xr:uid="{B6DF6F67-A160-428B-A098-9E79BB2EDF4B}"/>
    <cellStyle name="Indata 3 3" xfId="4872" xr:uid="{00000000-0005-0000-0000-000044130000}"/>
    <cellStyle name="Indata 3 3 2" xfId="17423" xr:uid="{C6AEF0C5-F767-4E18-85C3-23552352876D}"/>
    <cellStyle name="Indata 3 4" xfId="4873" xr:uid="{00000000-0005-0000-0000-000045130000}"/>
    <cellStyle name="Indata 3 4 2" xfId="17424" xr:uid="{B725722D-E41D-4740-B956-28C470EE449D}"/>
    <cellStyle name="Indata 3 5" xfId="4874" xr:uid="{00000000-0005-0000-0000-000046130000}"/>
    <cellStyle name="Indata 3 5 2" xfId="17425" xr:uid="{6E9C7314-6BBD-4835-881A-C7A0605D6826}"/>
    <cellStyle name="Indata 3 6" xfId="4875" xr:uid="{00000000-0005-0000-0000-000047130000}"/>
    <cellStyle name="Indata 3 6 2" xfId="17426" xr:uid="{0D8E9FE2-ED9D-472A-9016-B146E6296145}"/>
    <cellStyle name="Indata 3 7" xfId="17417" xr:uid="{48A4A218-F94B-4DB9-9610-A78331944689}"/>
    <cellStyle name="Indata 4" xfId="4876" xr:uid="{00000000-0005-0000-0000-000048130000}"/>
    <cellStyle name="Indata 4 2" xfId="4877" xr:uid="{00000000-0005-0000-0000-000049130000}"/>
    <cellStyle name="Indata 4 2 2" xfId="4878" xr:uid="{00000000-0005-0000-0000-00004A130000}"/>
    <cellStyle name="Indata 4 2 2 2" xfId="17429" xr:uid="{2A7F9F25-EA7E-4A20-9FAB-05C1E4DAC603}"/>
    <cellStyle name="Indata 4 2 3" xfId="4879" xr:uid="{00000000-0005-0000-0000-00004B130000}"/>
    <cellStyle name="Indata 4 2 3 2" xfId="17430" xr:uid="{CA99BCF0-C4FE-413E-BF0A-760AB8F71480}"/>
    <cellStyle name="Indata 4 2 4" xfId="4880" xr:uid="{00000000-0005-0000-0000-00004C130000}"/>
    <cellStyle name="Indata 4 2 4 2" xfId="17431" xr:uid="{26264BC6-774E-433E-8ACE-943BAF17A5D5}"/>
    <cellStyle name="Indata 4 2 5" xfId="4881" xr:uid="{00000000-0005-0000-0000-00004D130000}"/>
    <cellStyle name="Indata 4 2 5 2" xfId="17432" xr:uid="{9B9D3BFF-8A25-4CB5-9F40-8171DDFEFE99}"/>
    <cellStyle name="Indata 4 2 6" xfId="17428" xr:uid="{C571137B-6B4A-44F6-B98E-E338725D5D70}"/>
    <cellStyle name="Indata 4 3" xfId="4882" xr:uid="{00000000-0005-0000-0000-00004E130000}"/>
    <cellStyle name="Indata 4 3 2" xfId="17433" xr:uid="{64A2DF82-F6CA-4181-96BB-0076B5547616}"/>
    <cellStyle name="Indata 4 4" xfId="4883" xr:uid="{00000000-0005-0000-0000-00004F130000}"/>
    <cellStyle name="Indata 4 4 2" xfId="17434" xr:uid="{6E38252D-9C93-4BD8-B74F-60CB7BEB5820}"/>
    <cellStyle name="Indata 4 5" xfId="4884" xr:uid="{00000000-0005-0000-0000-000050130000}"/>
    <cellStyle name="Indata 4 5 2" xfId="17435" xr:uid="{4C526185-BAD5-42B8-A2E7-39E0D1B01FC2}"/>
    <cellStyle name="Indata 4 6" xfId="4885" xr:uid="{00000000-0005-0000-0000-000051130000}"/>
    <cellStyle name="Indata 4 6 2" xfId="17436" xr:uid="{349344DD-A603-479F-8B70-C4C946B84F69}"/>
    <cellStyle name="Indata 4 7" xfId="17427" xr:uid="{9B5DA3F7-884D-436E-BC0B-3BD6C232AAFC}"/>
    <cellStyle name="Indata 5" xfId="4886" xr:uid="{00000000-0005-0000-0000-000052130000}"/>
    <cellStyle name="Indata 5 2" xfId="4887" xr:uid="{00000000-0005-0000-0000-000053130000}"/>
    <cellStyle name="Indata 5 2 2" xfId="4888" xr:uid="{00000000-0005-0000-0000-000054130000}"/>
    <cellStyle name="Indata 5 2 2 2" xfId="17439" xr:uid="{490E950F-C2BD-4062-80AE-F032A667C6B2}"/>
    <cellStyle name="Indata 5 2 3" xfId="4889" xr:uid="{00000000-0005-0000-0000-000055130000}"/>
    <cellStyle name="Indata 5 2 3 2" xfId="17440" xr:uid="{945FBBE5-0EA6-476E-B2E8-E4D15516B879}"/>
    <cellStyle name="Indata 5 2 4" xfId="4890" xr:uid="{00000000-0005-0000-0000-000056130000}"/>
    <cellStyle name="Indata 5 2 4 2" xfId="17441" xr:uid="{2106A5F9-5C66-4AF8-B792-79C90B595696}"/>
    <cellStyle name="Indata 5 2 5" xfId="4891" xr:uid="{00000000-0005-0000-0000-000057130000}"/>
    <cellStyle name="Indata 5 2 5 2" xfId="17442" xr:uid="{EA8CA973-AD54-48DB-B368-86A898463094}"/>
    <cellStyle name="Indata 5 2 6" xfId="17438" xr:uid="{E9188F73-4C57-4198-881E-88A6CCD64BEC}"/>
    <cellStyle name="Indata 5 3" xfId="4892" xr:uid="{00000000-0005-0000-0000-000058130000}"/>
    <cellStyle name="Indata 5 3 2" xfId="17443" xr:uid="{A3EC0E69-212A-491F-9C6E-CC62DE991CD5}"/>
    <cellStyle name="Indata 5 4" xfId="4893" xr:uid="{00000000-0005-0000-0000-000059130000}"/>
    <cellStyle name="Indata 5 4 2" xfId="17444" xr:uid="{7891B6DD-7F4C-4404-B6BA-2EE56C7F8C6C}"/>
    <cellStyle name="Indata 5 5" xfId="4894" xr:uid="{00000000-0005-0000-0000-00005A130000}"/>
    <cellStyle name="Indata 5 5 2" xfId="17445" xr:uid="{4D2BFCC2-CDF2-4FFE-8914-AC0B84FE2460}"/>
    <cellStyle name="Indata 5 6" xfId="4895" xr:uid="{00000000-0005-0000-0000-00005B130000}"/>
    <cellStyle name="Indata 5 6 2" xfId="17446" xr:uid="{0CE6D39C-955C-452F-B031-F29F89847111}"/>
    <cellStyle name="Indata 5 7" xfId="17437" xr:uid="{CE787F5B-2077-46C3-8C1C-3272ECF73A9D}"/>
    <cellStyle name="Indata 6" xfId="4896" xr:uid="{00000000-0005-0000-0000-00005C130000}"/>
    <cellStyle name="Indata 6 2" xfId="4897" xr:uid="{00000000-0005-0000-0000-00005D130000}"/>
    <cellStyle name="Indata 6 2 2" xfId="4898" xr:uid="{00000000-0005-0000-0000-00005E130000}"/>
    <cellStyle name="Indata 6 2 2 2" xfId="17449" xr:uid="{98F2A4E3-2690-4B25-A31B-28A9384F5FC9}"/>
    <cellStyle name="Indata 6 2 3" xfId="4899" xr:uid="{00000000-0005-0000-0000-00005F130000}"/>
    <cellStyle name="Indata 6 2 3 2" xfId="17450" xr:uid="{67ED63BD-2AEF-4508-BCD4-95A2DAD86679}"/>
    <cellStyle name="Indata 6 2 4" xfId="4900" xr:uid="{00000000-0005-0000-0000-000060130000}"/>
    <cellStyle name="Indata 6 2 4 2" xfId="17451" xr:uid="{75B931EA-B633-48A4-8041-59504596C1EE}"/>
    <cellStyle name="Indata 6 2 5" xfId="4901" xr:uid="{00000000-0005-0000-0000-000061130000}"/>
    <cellStyle name="Indata 6 2 5 2" xfId="17452" xr:uid="{6D59C894-E522-418E-A7A0-4D851937737B}"/>
    <cellStyle name="Indata 6 2 6" xfId="17448" xr:uid="{C1CD969A-F660-4D78-982A-92B354BF0E61}"/>
    <cellStyle name="Indata 6 3" xfId="4902" xr:uid="{00000000-0005-0000-0000-000062130000}"/>
    <cellStyle name="Indata 6 3 2" xfId="17453" xr:uid="{8929F9F3-4EBD-4EE0-A07C-EC18E4E14796}"/>
    <cellStyle name="Indata 6 4" xfId="4903" xr:uid="{00000000-0005-0000-0000-000063130000}"/>
    <cellStyle name="Indata 6 4 2" xfId="17454" xr:uid="{8C702BE1-6E0D-477E-BFCF-51F149F1CF55}"/>
    <cellStyle name="Indata 6 5" xfId="4904" xr:uid="{00000000-0005-0000-0000-000064130000}"/>
    <cellStyle name="Indata 6 5 2" xfId="17455" xr:uid="{7BC62CAF-64CE-48AF-AC92-A07FE43317BC}"/>
    <cellStyle name="Indata 6 6" xfId="4905" xr:uid="{00000000-0005-0000-0000-000065130000}"/>
    <cellStyle name="Indata 6 6 2" xfId="17456" xr:uid="{49D94E46-EA82-4716-B9F0-C10B599E2D99}"/>
    <cellStyle name="Indata 6 7" xfId="17447" xr:uid="{0D85EB54-0DDB-4D82-8BD6-17036DA4C03E}"/>
    <cellStyle name="Indata 7" xfId="4906" xr:uid="{00000000-0005-0000-0000-000066130000}"/>
    <cellStyle name="Indata 7 2" xfId="4907" xr:uid="{00000000-0005-0000-0000-000067130000}"/>
    <cellStyle name="Indata 7 2 2" xfId="4908" xr:uid="{00000000-0005-0000-0000-000068130000}"/>
    <cellStyle name="Indata 7 2 2 2" xfId="17459" xr:uid="{4EAC6D0F-5062-4930-94E2-3F2995260899}"/>
    <cellStyle name="Indata 7 2 3" xfId="4909" xr:uid="{00000000-0005-0000-0000-000069130000}"/>
    <cellStyle name="Indata 7 2 3 2" xfId="17460" xr:uid="{5954DD46-65E9-4E1B-9102-DC7C69D5CFA1}"/>
    <cellStyle name="Indata 7 2 4" xfId="4910" xr:uid="{00000000-0005-0000-0000-00006A130000}"/>
    <cellStyle name="Indata 7 2 4 2" xfId="17461" xr:uid="{18938529-A006-482F-B3C6-6F7C1FD4315B}"/>
    <cellStyle name="Indata 7 2 5" xfId="4911" xr:uid="{00000000-0005-0000-0000-00006B130000}"/>
    <cellStyle name="Indata 7 2 5 2" xfId="17462" xr:uid="{3103DE4C-E02A-4EF2-92BE-CD34640BA9B8}"/>
    <cellStyle name="Indata 7 2 6" xfId="17458" xr:uid="{5AA3F781-D96B-4638-B05F-5606E00DF244}"/>
    <cellStyle name="Indata 7 3" xfId="4912" xr:uid="{00000000-0005-0000-0000-00006C130000}"/>
    <cellStyle name="Indata 7 3 2" xfId="17463" xr:uid="{3B578ED8-72FF-40B6-BECD-3BE79328EA4C}"/>
    <cellStyle name="Indata 7 4" xfId="4913" xr:uid="{00000000-0005-0000-0000-00006D130000}"/>
    <cellStyle name="Indata 7 4 2" xfId="17464" xr:uid="{966D4C24-2466-49E5-81D0-4F1919885895}"/>
    <cellStyle name="Indata 7 5" xfId="4914" xr:uid="{00000000-0005-0000-0000-00006E130000}"/>
    <cellStyle name="Indata 7 5 2" xfId="17465" xr:uid="{974DBA35-04DC-4794-AD3D-6A2EB08E1AEA}"/>
    <cellStyle name="Indata 7 6" xfId="4915" xr:uid="{00000000-0005-0000-0000-00006F130000}"/>
    <cellStyle name="Indata 7 6 2" xfId="17466" xr:uid="{2857B54B-F25A-49DC-AE5A-BCEB920088EB}"/>
    <cellStyle name="Indata 7 7" xfId="17457" xr:uid="{012F3F5E-BCBD-482E-806E-8ED47CBFC07D}"/>
    <cellStyle name="Indata 8" xfId="4916" xr:uid="{00000000-0005-0000-0000-000070130000}"/>
    <cellStyle name="Indata 8 2" xfId="4917" xr:uid="{00000000-0005-0000-0000-000071130000}"/>
    <cellStyle name="Indata 8 2 2" xfId="4918" xr:uid="{00000000-0005-0000-0000-000072130000}"/>
    <cellStyle name="Indata 8 2 2 2" xfId="17469" xr:uid="{0F22C857-BA81-4CAF-A2C1-CD6D0184B76B}"/>
    <cellStyle name="Indata 8 2 3" xfId="4919" xr:uid="{00000000-0005-0000-0000-000073130000}"/>
    <cellStyle name="Indata 8 2 3 2" xfId="17470" xr:uid="{FFBD7C3C-971B-4087-8481-213443AA2F07}"/>
    <cellStyle name="Indata 8 2 4" xfId="4920" xr:uid="{00000000-0005-0000-0000-000074130000}"/>
    <cellStyle name="Indata 8 2 4 2" xfId="17471" xr:uid="{DAAB0E29-EF55-4EB4-A6D1-DE301082A4DA}"/>
    <cellStyle name="Indata 8 2 5" xfId="4921" xr:uid="{00000000-0005-0000-0000-000075130000}"/>
    <cellStyle name="Indata 8 2 5 2" xfId="17472" xr:uid="{8672D0D7-0464-4523-B4BD-D8351E32260A}"/>
    <cellStyle name="Indata 8 2 6" xfId="17468" xr:uid="{D53463F1-2AD6-4922-82A4-74615C22640D}"/>
    <cellStyle name="Indata 8 3" xfId="4922" xr:uid="{00000000-0005-0000-0000-000076130000}"/>
    <cellStyle name="Indata 8 3 2" xfId="17473" xr:uid="{07A215E1-7F52-4229-9048-E2D0B3EF5751}"/>
    <cellStyle name="Indata 8 4" xfId="4923" xr:uid="{00000000-0005-0000-0000-000077130000}"/>
    <cellStyle name="Indata 8 4 2" xfId="17474" xr:uid="{236E82D1-A412-4557-A4A7-164B723E3BAF}"/>
    <cellStyle name="Indata 8 5" xfId="4924" xr:uid="{00000000-0005-0000-0000-000078130000}"/>
    <cellStyle name="Indata 8 5 2" xfId="17475" xr:uid="{DCE63EB5-B7DB-4BCE-A847-C9DC1764E6AD}"/>
    <cellStyle name="Indata 8 6" xfId="4925" xr:uid="{00000000-0005-0000-0000-000079130000}"/>
    <cellStyle name="Indata 8 6 2" xfId="17476" xr:uid="{409DE1F3-0C40-48AC-ABA2-24F7C5635FCE}"/>
    <cellStyle name="Indata 8 7" xfId="17467" xr:uid="{D9138CF0-B0BD-4737-88D7-E4B9FDB18E07}"/>
    <cellStyle name="Indata 9" xfId="4926" xr:uid="{00000000-0005-0000-0000-00007A130000}"/>
    <cellStyle name="Indata 9 2" xfId="4927" xr:uid="{00000000-0005-0000-0000-00007B130000}"/>
    <cellStyle name="Indata 9 2 2" xfId="4928" xr:uid="{00000000-0005-0000-0000-00007C130000}"/>
    <cellStyle name="Indata 9 2 2 2" xfId="17479" xr:uid="{4658A6EF-6D4D-42A0-AEE8-268B7B6D707C}"/>
    <cellStyle name="Indata 9 2 3" xfId="4929" xr:uid="{00000000-0005-0000-0000-00007D130000}"/>
    <cellStyle name="Indata 9 2 3 2" xfId="17480" xr:uid="{4869D60D-87E4-47E7-84A2-B6F143FCE96C}"/>
    <cellStyle name="Indata 9 2 4" xfId="4930" xr:uid="{00000000-0005-0000-0000-00007E130000}"/>
    <cellStyle name="Indata 9 2 4 2" xfId="17481" xr:uid="{B5F673BC-8D0E-4FEB-9C51-85864D75B3CD}"/>
    <cellStyle name="Indata 9 2 5" xfId="4931" xr:uid="{00000000-0005-0000-0000-00007F130000}"/>
    <cellStyle name="Indata 9 2 5 2" xfId="17482" xr:uid="{1E7AD187-1D78-4325-B496-2E5D4CE23D09}"/>
    <cellStyle name="Indata 9 2 6" xfId="17478" xr:uid="{B35F7550-5172-4B8B-8202-1D39937699CA}"/>
    <cellStyle name="Indata 9 3" xfId="4932" xr:uid="{00000000-0005-0000-0000-000080130000}"/>
    <cellStyle name="Indata 9 3 2" xfId="17483" xr:uid="{5FCEF672-325C-4889-8217-E6C064242E59}"/>
    <cellStyle name="Indata 9 4" xfId="4933" xr:uid="{00000000-0005-0000-0000-000081130000}"/>
    <cellStyle name="Indata 9 4 2" xfId="17484" xr:uid="{8401701D-FEB6-4216-8556-DA812F533DB4}"/>
    <cellStyle name="Indata 9 5" xfId="4934" xr:uid="{00000000-0005-0000-0000-000082130000}"/>
    <cellStyle name="Indata 9 5 2" xfId="17485" xr:uid="{4C003B79-7413-4B9A-AB5C-1E84DAC9AF1D}"/>
    <cellStyle name="Indata 9 6" xfId="4935" xr:uid="{00000000-0005-0000-0000-000083130000}"/>
    <cellStyle name="Indata 9 6 2" xfId="17486" xr:uid="{133A5870-944F-4188-91FF-4FDDCAD47724}"/>
    <cellStyle name="Indata 9 7" xfId="17477" xr:uid="{BD0E8EAE-3867-41EF-93A9-1F58578974D4}"/>
    <cellStyle name="Indata_PGM_CHECK" xfId="14840" xr:uid="{00000000-0005-0000-0000-000084130000}"/>
    <cellStyle name="Index FITT" xfId="4936" xr:uid="{00000000-0005-0000-0000-000085130000}"/>
    <cellStyle name="Input (StyleA)" xfId="4937" xr:uid="{00000000-0005-0000-0000-000086130000}"/>
    <cellStyle name="Input [yellow]" xfId="4938" xr:uid="{00000000-0005-0000-0000-000087130000}"/>
    <cellStyle name="Input 1" xfId="4939" xr:uid="{00000000-0005-0000-0000-000088130000}"/>
    <cellStyle name="Input 10" xfId="4940" xr:uid="{00000000-0005-0000-0000-000089130000}"/>
    <cellStyle name="Input 10 2" xfId="4941" xr:uid="{00000000-0005-0000-0000-00008A130000}"/>
    <cellStyle name="Input 10 2 2" xfId="4942" xr:uid="{00000000-0005-0000-0000-00008B130000}"/>
    <cellStyle name="Input 10 2 2 2" xfId="17489" xr:uid="{D59FE4AB-A91C-4706-AE99-4EF052180604}"/>
    <cellStyle name="Input 10 2 3" xfId="4943" xr:uid="{00000000-0005-0000-0000-00008C130000}"/>
    <cellStyle name="Input 10 2 3 2" xfId="17490" xr:uid="{71B539D6-02C8-44BA-8560-3D9B57CFB956}"/>
    <cellStyle name="Input 10 2 4" xfId="4944" xr:uid="{00000000-0005-0000-0000-00008D130000}"/>
    <cellStyle name="Input 10 2 4 2" xfId="17491" xr:uid="{4A504EC0-3F9D-4E29-B7FE-094D32B3D39E}"/>
    <cellStyle name="Input 10 2 5" xfId="4945" xr:uid="{00000000-0005-0000-0000-00008E130000}"/>
    <cellStyle name="Input 10 2 5 2" xfId="17492" xr:uid="{AAE44719-395B-4040-9017-E0021A9D4591}"/>
    <cellStyle name="Input 10 2 6" xfId="17488" xr:uid="{63CDBFCB-3F4D-46F7-815D-4066A8806D3F}"/>
    <cellStyle name="Input 10 3" xfId="4946" xr:uid="{00000000-0005-0000-0000-00008F130000}"/>
    <cellStyle name="Input 10 3 2" xfId="17493" xr:uid="{F56C48BB-DDF1-409D-BFB2-379A1D5C71BF}"/>
    <cellStyle name="Input 10 4" xfId="4947" xr:uid="{00000000-0005-0000-0000-000090130000}"/>
    <cellStyle name="Input 10 4 2" xfId="17494" xr:uid="{30813BF7-8E2A-4109-9E1B-297186AF777F}"/>
    <cellStyle name="Input 10 5" xfId="4948" xr:uid="{00000000-0005-0000-0000-000091130000}"/>
    <cellStyle name="Input 10 5 2" xfId="17495" xr:uid="{6BF0F873-2576-472F-B13D-1002DE9CF1E3}"/>
    <cellStyle name="Input 10 6" xfId="4949" xr:uid="{00000000-0005-0000-0000-000092130000}"/>
    <cellStyle name="Input 10 6 2" xfId="17496" xr:uid="{12F4DEB7-43A7-45D2-9837-70B2CCFA0DF5}"/>
    <cellStyle name="Input 10 7" xfId="17487" xr:uid="{27CE6009-C69E-4694-8181-FE16F899DD2E}"/>
    <cellStyle name="Input 11" xfId="4950" xr:uid="{00000000-0005-0000-0000-000093130000}"/>
    <cellStyle name="Input 11 2" xfId="4951" xr:uid="{00000000-0005-0000-0000-000094130000}"/>
    <cellStyle name="Input 11 2 2" xfId="4952" xr:uid="{00000000-0005-0000-0000-000095130000}"/>
    <cellStyle name="Input 11 2 2 2" xfId="17499" xr:uid="{A6FAC86D-A5DA-47C7-8173-213560950C7A}"/>
    <cellStyle name="Input 11 2 3" xfId="4953" xr:uid="{00000000-0005-0000-0000-000096130000}"/>
    <cellStyle name="Input 11 2 3 2" xfId="17500" xr:uid="{26B0E150-E497-4096-9C04-6465144939A0}"/>
    <cellStyle name="Input 11 2 4" xfId="4954" xr:uid="{00000000-0005-0000-0000-000097130000}"/>
    <cellStyle name="Input 11 2 4 2" xfId="17501" xr:uid="{38EF0881-5B57-489C-8D58-E65D16C63168}"/>
    <cellStyle name="Input 11 2 5" xfId="4955" xr:uid="{00000000-0005-0000-0000-000098130000}"/>
    <cellStyle name="Input 11 2 5 2" xfId="17502" xr:uid="{6E14F837-9B44-41A8-9466-97A727E6F0DE}"/>
    <cellStyle name="Input 11 2 6" xfId="17498" xr:uid="{ABC09411-D3AC-4109-BE5B-58A8C786EC9E}"/>
    <cellStyle name="Input 11 3" xfId="4956" xr:uid="{00000000-0005-0000-0000-000099130000}"/>
    <cellStyle name="Input 11 3 2" xfId="17503" xr:uid="{C65FFBC4-3321-4797-91E3-37E5651F0CD3}"/>
    <cellStyle name="Input 11 4" xfId="4957" xr:uid="{00000000-0005-0000-0000-00009A130000}"/>
    <cellStyle name="Input 11 4 2" xfId="17504" xr:uid="{8D426F60-4EC1-44A8-9CE4-2B3677B4403C}"/>
    <cellStyle name="Input 11 5" xfId="4958" xr:uid="{00000000-0005-0000-0000-00009B130000}"/>
    <cellStyle name="Input 11 5 2" xfId="17505" xr:uid="{5E60D416-0403-4C91-A52D-94DFCC55FE75}"/>
    <cellStyle name="Input 11 6" xfId="4959" xr:uid="{00000000-0005-0000-0000-00009C130000}"/>
    <cellStyle name="Input 11 6 2" xfId="17506" xr:uid="{964948CD-A9B4-49B8-9F6C-CD1D518EBB7E}"/>
    <cellStyle name="Input 11 7" xfId="17497" xr:uid="{B740C9AF-66C4-403E-8E6E-5B5BB8AA8E8C}"/>
    <cellStyle name="Input 12" xfId="4960" xr:uid="{00000000-0005-0000-0000-00009D130000}"/>
    <cellStyle name="Input 12 2" xfId="4961" xr:uid="{00000000-0005-0000-0000-00009E130000}"/>
    <cellStyle name="Input 12 2 2" xfId="4962" xr:uid="{00000000-0005-0000-0000-00009F130000}"/>
    <cellStyle name="Input 12 2 2 2" xfId="17509" xr:uid="{D834F03E-52E1-4B6B-BF2B-11C74277AD4E}"/>
    <cellStyle name="Input 12 2 3" xfId="4963" xr:uid="{00000000-0005-0000-0000-0000A0130000}"/>
    <cellStyle name="Input 12 2 3 2" xfId="17510" xr:uid="{85D3731B-410E-46FF-B71D-EB2794F91008}"/>
    <cellStyle name="Input 12 2 4" xfId="4964" xr:uid="{00000000-0005-0000-0000-0000A1130000}"/>
    <cellStyle name="Input 12 2 4 2" xfId="17511" xr:uid="{89C0B691-A2C1-48A4-8B7C-0487F5ABEC35}"/>
    <cellStyle name="Input 12 2 5" xfId="4965" xr:uid="{00000000-0005-0000-0000-0000A2130000}"/>
    <cellStyle name="Input 12 2 5 2" xfId="17512" xr:uid="{5FADE7AF-6CEC-47B8-BDB2-91239E3CD3EF}"/>
    <cellStyle name="Input 12 2 6" xfId="17508" xr:uid="{676DBC44-6CBA-44D0-B8CE-C59BD6CD8961}"/>
    <cellStyle name="Input 12 3" xfId="4966" xr:uid="{00000000-0005-0000-0000-0000A3130000}"/>
    <cellStyle name="Input 12 3 2" xfId="17513" xr:uid="{099FF68D-F137-4DE4-BCFD-55876C234FCF}"/>
    <cellStyle name="Input 12 4" xfId="4967" xr:uid="{00000000-0005-0000-0000-0000A4130000}"/>
    <cellStyle name="Input 12 4 2" xfId="17514" xr:uid="{ACA66961-95DF-4673-A973-2B0948A674E4}"/>
    <cellStyle name="Input 12 5" xfId="4968" xr:uid="{00000000-0005-0000-0000-0000A5130000}"/>
    <cellStyle name="Input 12 5 2" xfId="17515" xr:uid="{348BB0DE-14FF-40EB-86A5-7E0B8B295790}"/>
    <cellStyle name="Input 12 6" xfId="4969" xr:uid="{00000000-0005-0000-0000-0000A6130000}"/>
    <cellStyle name="Input 12 6 2" xfId="17516" xr:uid="{BC27599B-95D0-499C-8801-0CF64D360F78}"/>
    <cellStyle name="Input 12 7" xfId="17507" xr:uid="{4CF5E151-1CC4-47FB-9106-E75555A0854E}"/>
    <cellStyle name="Input 13" xfId="4970" xr:uid="{00000000-0005-0000-0000-0000A7130000}"/>
    <cellStyle name="Input 13 2" xfId="4971" xr:uid="{00000000-0005-0000-0000-0000A8130000}"/>
    <cellStyle name="Input 13 2 2" xfId="4972" xr:uid="{00000000-0005-0000-0000-0000A9130000}"/>
    <cellStyle name="Input 13 2 2 2" xfId="17519" xr:uid="{342B5812-4342-44E2-95FE-232E4D68A9FA}"/>
    <cellStyle name="Input 13 2 3" xfId="4973" xr:uid="{00000000-0005-0000-0000-0000AA130000}"/>
    <cellStyle name="Input 13 2 3 2" xfId="17520" xr:uid="{0646FF74-402C-4C58-A7E3-04B89C6FDDFF}"/>
    <cellStyle name="Input 13 2 4" xfId="4974" xr:uid="{00000000-0005-0000-0000-0000AB130000}"/>
    <cellStyle name="Input 13 2 4 2" xfId="17521" xr:uid="{16A51BA8-4D99-45D7-B857-C6616BEEFB85}"/>
    <cellStyle name="Input 13 2 5" xfId="4975" xr:uid="{00000000-0005-0000-0000-0000AC130000}"/>
    <cellStyle name="Input 13 2 5 2" xfId="17522" xr:uid="{90A61EF2-F506-4B53-8A38-96F913BC3FBA}"/>
    <cellStyle name="Input 13 2 6" xfId="17518" xr:uid="{548B4E43-AB3A-4BBF-BFEE-B4F452F1789C}"/>
    <cellStyle name="Input 13 3" xfId="4976" xr:uid="{00000000-0005-0000-0000-0000AD130000}"/>
    <cellStyle name="Input 13 3 2" xfId="17523" xr:uid="{BCBAA5BD-4CC4-4033-91D4-EC6C80AA8E69}"/>
    <cellStyle name="Input 13 4" xfId="4977" xr:uid="{00000000-0005-0000-0000-0000AE130000}"/>
    <cellStyle name="Input 13 4 2" xfId="17524" xr:uid="{46B2BE1A-1A92-49E2-80F7-D1A4F5AFD4AF}"/>
    <cellStyle name="Input 13 5" xfId="4978" xr:uid="{00000000-0005-0000-0000-0000AF130000}"/>
    <cellStyle name="Input 13 5 2" xfId="17525" xr:uid="{F5EBCB5F-A6A8-42C0-B09E-85C6788FED22}"/>
    <cellStyle name="Input 13 6" xfId="4979" xr:uid="{00000000-0005-0000-0000-0000B0130000}"/>
    <cellStyle name="Input 13 6 2" xfId="17526" xr:uid="{6679F72B-F81F-4177-8015-4990E400882C}"/>
    <cellStyle name="Input 13 7" xfId="17517" xr:uid="{4796F0A1-EB76-4CCC-BA86-BCF00496D8EB}"/>
    <cellStyle name="Input 14" xfId="4980" xr:uid="{00000000-0005-0000-0000-0000B1130000}"/>
    <cellStyle name="Input 14 2" xfId="4981" xr:uid="{00000000-0005-0000-0000-0000B2130000}"/>
    <cellStyle name="Input 14 2 2" xfId="4982" xr:uid="{00000000-0005-0000-0000-0000B3130000}"/>
    <cellStyle name="Input 14 2 2 2" xfId="17529" xr:uid="{7ECF16F5-71AC-49F5-BDC5-D4FCF88F3E4C}"/>
    <cellStyle name="Input 14 2 3" xfId="4983" xr:uid="{00000000-0005-0000-0000-0000B4130000}"/>
    <cellStyle name="Input 14 2 3 2" xfId="17530" xr:uid="{18D5E118-84ED-4E1C-8064-9D99153DF9E3}"/>
    <cellStyle name="Input 14 2 4" xfId="4984" xr:uid="{00000000-0005-0000-0000-0000B5130000}"/>
    <cellStyle name="Input 14 2 4 2" xfId="17531" xr:uid="{C85A9215-6844-48B3-94B8-E2B9AC5AED3F}"/>
    <cellStyle name="Input 14 2 5" xfId="4985" xr:uid="{00000000-0005-0000-0000-0000B6130000}"/>
    <cellStyle name="Input 14 2 5 2" xfId="17532" xr:uid="{0CA6648C-516C-4382-BD1F-7E8B7F67BBAC}"/>
    <cellStyle name="Input 14 2 6" xfId="17528" xr:uid="{D8745B14-03D8-43C8-B154-5FA986D9FFE2}"/>
    <cellStyle name="Input 14 3" xfId="4986" xr:uid="{00000000-0005-0000-0000-0000B7130000}"/>
    <cellStyle name="Input 14 3 2" xfId="17533" xr:uid="{96542D3C-9C25-425E-ADC1-9A6FC1EF567F}"/>
    <cellStyle name="Input 14 4" xfId="4987" xr:uid="{00000000-0005-0000-0000-0000B8130000}"/>
    <cellStyle name="Input 14 4 2" xfId="17534" xr:uid="{3E1453AA-0EBA-483B-A2AB-A59173768A2F}"/>
    <cellStyle name="Input 14 5" xfId="4988" xr:uid="{00000000-0005-0000-0000-0000B9130000}"/>
    <cellStyle name="Input 14 5 2" xfId="17535" xr:uid="{9219F895-6B41-48A2-92F0-0A89E125B6D0}"/>
    <cellStyle name="Input 14 6" xfId="4989" xr:uid="{00000000-0005-0000-0000-0000BA130000}"/>
    <cellStyle name="Input 14 6 2" xfId="17536" xr:uid="{F88D26EB-0089-401F-9880-000DED42D6F7}"/>
    <cellStyle name="Input 14 7" xfId="17527" xr:uid="{47BEAE62-93F2-447E-8941-3C7307D9D38D}"/>
    <cellStyle name="Input 15" xfId="4990" xr:uid="{00000000-0005-0000-0000-0000BB130000}"/>
    <cellStyle name="Input 15 2" xfId="4991" xr:uid="{00000000-0005-0000-0000-0000BC130000}"/>
    <cellStyle name="Input 15 2 2" xfId="4992" xr:uid="{00000000-0005-0000-0000-0000BD130000}"/>
    <cellStyle name="Input 15 2 2 2" xfId="17539" xr:uid="{417C1DCA-8D01-4297-B4DE-D3401F8E0AB2}"/>
    <cellStyle name="Input 15 2 3" xfId="4993" xr:uid="{00000000-0005-0000-0000-0000BE130000}"/>
    <cellStyle name="Input 15 2 3 2" xfId="17540" xr:uid="{9381622F-5F71-4BBB-9737-F48905700337}"/>
    <cellStyle name="Input 15 2 4" xfId="4994" xr:uid="{00000000-0005-0000-0000-0000BF130000}"/>
    <cellStyle name="Input 15 2 4 2" xfId="17541" xr:uid="{996CAE6A-E4D5-4C23-97E9-324F95B0F151}"/>
    <cellStyle name="Input 15 2 5" xfId="4995" xr:uid="{00000000-0005-0000-0000-0000C0130000}"/>
    <cellStyle name="Input 15 2 5 2" xfId="17542" xr:uid="{29A8912F-A2D0-4E2C-A37E-23E237202587}"/>
    <cellStyle name="Input 15 2 6" xfId="17538" xr:uid="{DB64C4AD-DF23-497D-8856-423F7192EE93}"/>
    <cellStyle name="Input 15 3" xfId="4996" xr:uid="{00000000-0005-0000-0000-0000C1130000}"/>
    <cellStyle name="Input 15 3 2" xfId="17543" xr:uid="{98EA9631-A980-4F61-8769-3D0D612F5C8B}"/>
    <cellStyle name="Input 15 4" xfId="4997" xr:uid="{00000000-0005-0000-0000-0000C2130000}"/>
    <cellStyle name="Input 15 4 2" xfId="17544" xr:uid="{F760DC85-E6EA-4CBB-9ECD-2488D3016711}"/>
    <cellStyle name="Input 15 5" xfId="4998" xr:uid="{00000000-0005-0000-0000-0000C3130000}"/>
    <cellStyle name="Input 15 5 2" xfId="17545" xr:uid="{745EAD87-A88E-46F2-8547-F5202ECE9105}"/>
    <cellStyle name="Input 15 6" xfId="4999" xr:uid="{00000000-0005-0000-0000-0000C4130000}"/>
    <cellStyle name="Input 15 6 2" xfId="17546" xr:uid="{11B82659-7204-4C59-8C6D-09AA671AC8F9}"/>
    <cellStyle name="Input 15 7" xfId="17537" xr:uid="{FE0C832A-9BAC-4435-B498-34054832D180}"/>
    <cellStyle name="Input 16" xfId="5000" xr:uid="{00000000-0005-0000-0000-0000C5130000}"/>
    <cellStyle name="Input 16 2" xfId="5001" xr:uid="{00000000-0005-0000-0000-0000C6130000}"/>
    <cellStyle name="Input 16 2 2" xfId="5002" xr:uid="{00000000-0005-0000-0000-0000C7130000}"/>
    <cellStyle name="Input 16 2 2 2" xfId="17549" xr:uid="{89BEC5B7-C02F-4290-85E6-3D159B58F378}"/>
    <cellStyle name="Input 16 2 3" xfId="5003" xr:uid="{00000000-0005-0000-0000-0000C8130000}"/>
    <cellStyle name="Input 16 2 3 2" xfId="17550" xr:uid="{1D426E1C-51DE-4369-8A2B-686381AEF142}"/>
    <cellStyle name="Input 16 2 4" xfId="5004" xr:uid="{00000000-0005-0000-0000-0000C9130000}"/>
    <cellStyle name="Input 16 2 4 2" xfId="17551" xr:uid="{8D6162CB-BB35-436B-B814-AD44122A3183}"/>
    <cellStyle name="Input 16 2 5" xfId="5005" xr:uid="{00000000-0005-0000-0000-0000CA130000}"/>
    <cellStyle name="Input 16 2 5 2" xfId="17552" xr:uid="{E23E76CE-3CED-494B-80D3-61B702F6F409}"/>
    <cellStyle name="Input 16 2 6" xfId="17548" xr:uid="{7A0BED2D-C497-4036-B48D-AF6B174FE035}"/>
    <cellStyle name="Input 16 3" xfId="5006" xr:uid="{00000000-0005-0000-0000-0000CB130000}"/>
    <cellStyle name="Input 16 3 2" xfId="17553" xr:uid="{B588C9F2-CF51-4047-AE4F-8EBBFB0772C3}"/>
    <cellStyle name="Input 16 4" xfId="5007" xr:uid="{00000000-0005-0000-0000-0000CC130000}"/>
    <cellStyle name="Input 16 4 2" xfId="17554" xr:uid="{6454AA95-79CC-407B-B6EF-CCF24F18A918}"/>
    <cellStyle name="Input 16 5" xfId="5008" xr:uid="{00000000-0005-0000-0000-0000CD130000}"/>
    <cellStyle name="Input 16 5 2" xfId="17555" xr:uid="{8F2D78E9-344A-4104-923D-DF50ABDA3EA1}"/>
    <cellStyle name="Input 16 6" xfId="5009" xr:uid="{00000000-0005-0000-0000-0000CE130000}"/>
    <cellStyle name="Input 16 6 2" xfId="17556" xr:uid="{3AACF376-3841-4831-A2BF-5020C11958A7}"/>
    <cellStyle name="Input 16 7" xfId="17547" xr:uid="{5548EA5E-5C75-4764-A14D-33EA27A4EF68}"/>
    <cellStyle name="Input 17" xfId="5010" xr:uid="{00000000-0005-0000-0000-0000CF130000}"/>
    <cellStyle name="Input 17 2" xfId="5011" xr:uid="{00000000-0005-0000-0000-0000D0130000}"/>
    <cellStyle name="Input 17 2 2" xfId="17558" xr:uid="{8773785E-191F-4345-80F9-3B6056A26015}"/>
    <cellStyle name="Input 17 3" xfId="5012" xr:uid="{00000000-0005-0000-0000-0000D1130000}"/>
    <cellStyle name="Input 17 3 2" xfId="17559" xr:uid="{9A270ADB-039B-4A01-9845-C36A167AA660}"/>
    <cellStyle name="Input 17 4" xfId="5013" xr:uid="{00000000-0005-0000-0000-0000D2130000}"/>
    <cellStyle name="Input 17 4 2" xfId="17560" xr:uid="{A8789F20-4BBF-4A96-ACB9-07888CE0DE33}"/>
    <cellStyle name="Input 17 5" xfId="5014" xr:uid="{00000000-0005-0000-0000-0000D3130000}"/>
    <cellStyle name="Input 17 5 2" xfId="17561" xr:uid="{893F9816-3B62-4F4C-AE68-98EE7B995C84}"/>
    <cellStyle name="Input 17 6" xfId="17557" xr:uid="{43226BB0-ECEB-4F14-B9DF-D6142EC120FE}"/>
    <cellStyle name="Input 18" xfId="5015" xr:uid="{00000000-0005-0000-0000-0000D4130000}"/>
    <cellStyle name="Input 18 2" xfId="5016" xr:uid="{00000000-0005-0000-0000-0000D5130000}"/>
    <cellStyle name="Input 18 2 2" xfId="17563" xr:uid="{E82FE449-841F-478E-8EF4-B25BED2A3FD8}"/>
    <cellStyle name="Input 18 3" xfId="5017" xr:uid="{00000000-0005-0000-0000-0000D6130000}"/>
    <cellStyle name="Input 18 3 2" xfId="17564" xr:uid="{1F3A35CE-C796-4683-A4CF-A216F63D06DB}"/>
    <cellStyle name="Input 18 4" xfId="5018" xr:uid="{00000000-0005-0000-0000-0000D7130000}"/>
    <cellStyle name="Input 18 4 2" xfId="17565" xr:uid="{1C1C4B63-326C-4CC0-B8DF-8D55319DE4D7}"/>
    <cellStyle name="Input 18 5" xfId="5019" xr:uid="{00000000-0005-0000-0000-0000D8130000}"/>
    <cellStyle name="Input 18 5 2" xfId="17566" xr:uid="{AC9DADFC-A3C1-469B-A40E-F3985CB698C3}"/>
    <cellStyle name="Input 18 6" xfId="17562" xr:uid="{09541F4D-5576-4023-AAEC-0166C09B602E}"/>
    <cellStyle name="Input 19" xfId="5020" xr:uid="{00000000-0005-0000-0000-0000D9130000}"/>
    <cellStyle name="Input 19 2" xfId="17567" xr:uid="{94D44172-E97F-4E2D-8C9C-500E3EF10F0B}"/>
    <cellStyle name="Input 2" xfId="5021" xr:uid="{00000000-0005-0000-0000-0000DA130000}"/>
    <cellStyle name="Input 2 2" xfId="5022" xr:uid="{00000000-0005-0000-0000-0000DB130000}"/>
    <cellStyle name="Input 2 2 2" xfId="5023" xr:uid="{00000000-0005-0000-0000-0000DC130000}"/>
    <cellStyle name="Input 2 2 2 2" xfId="17569" xr:uid="{4478B609-00EC-41E0-949E-3BA921127566}"/>
    <cellStyle name="Input 2 2 3" xfId="5024" xr:uid="{00000000-0005-0000-0000-0000DD130000}"/>
    <cellStyle name="Input 2 2 3 2" xfId="17570" xr:uid="{67833095-23EF-4C6B-8EBA-B80982431CCB}"/>
    <cellStyle name="Input 2 2 4" xfId="5025" xr:uid="{00000000-0005-0000-0000-0000DE130000}"/>
    <cellStyle name="Input 2 2 4 2" xfId="17571" xr:uid="{B4027D5F-AD5C-4C7B-A8E0-0E4EAC6824FE}"/>
    <cellStyle name="Input 2 2 5" xfId="5026" xr:uid="{00000000-0005-0000-0000-0000DF130000}"/>
    <cellStyle name="Input 2 2 5 2" xfId="17572" xr:uid="{2684A029-2EB6-4739-B50E-1B0351FAB654}"/>
    <cellStyle name="Input 2 2 6" xfId="17568" xr:uid="{B5694E6A-B887-4E01-8309-0C7FA52FFB25}"/>
    <cellStyle name="Input 2 3" xfId="5027" xr:uid="{00000000-0005-0000-0000-0000E0130000}"/>
    <cellStyle name="Input 2_KTR An-Abflug" xfId="14659" xr:uid="{00000000-0005-0000-0000-0000E1130000}"/>
    <cellStyle name="Input 20" xfId="5028" xr:uid="{00000000-0005-0000-0000-0000E2130000}"/>
    <cellStyle name="Input 20 2" xfId="17573" xr:uid="{98044055-8CF1-41FC-9B72-857D684174FE}"/>
    <cellStyle name="Input 21" xfId="5029" xr:uid="{00000000-0005-0000-0000-0000E3130000}"/>
    <cellStyle name="Input 21 2" xfId="17574" xr:uid="{86EB4394-2B16-4AD2-8E4F-0A5CD7E43B73}"/>
    <cellStyle name="Input 22" xfId="5030" xr:uid="{00000000-0005-0000-0000-0000E4130000}"/>
    <cellStyle name="Input 22 2" xfId="17575" xr:uid="{827B013D-9E5A-47AB-897D-A9AB4BC815C9}"/>
    <cellStyle name="Input 23" xfId="5031" xr:uid="{00000000-0005-0000-0000-0000E5130000}"/>
    <cellStyle name="Input 23 2" xfId="17576" xr:uid="{A3C7ED77-1185-4D9A-B911-B2AE4DF36153}"/>
    <cellStyle name="Input 24" xfId="5032" xr:uid="{00000000-0005-0000-0000-0000E6130000}"/>
    <cellStyle name="Input 24 2" xfId="17577" xr:uid="{54D91481-C067-4A81-923F-8A05E37E1F8F}"/>
    <cellStyle name="Input 3" xfId="5033" xr:uid="{00000000-0005-0000-0000-0000E7130000}"/>
    <cellStyle name="Input 3 2" xfId="5034" xr:uid="{00000000-0005-0000-0000-0000E8130000}"/>
    <cellStyle name="Input 3 2 2" xfId="5035" xr:uid="{00000000-0005-0000-0000-0000E9130000}"/>
    <cellStyle name="Input 3 2 3" xfId="5036" xr:uid="{00000000-0005-0000-0000-0000EA130000}"/>
    <cellStyle name="Input 3 2 3 2" xfId="17579" xr:uid="{C44C3C52-9272-4A69-8BAC-FD2604EAD070}"/>
    <cellStyle name="Input 3 2 4" xfId="5037" xr:uid="{00000000-0005-0000-0000-0000EB130000}"/>
    <cellStyle name="Input 3 2 4 2" xfId="17580" xr:uid="{1C82956B-49A5-4C21-BF6F-768FE4C50A79}"/>
    <cellStyle name="Input 3 2 5" xfId="5038" xr:uid="{00000000-0005-0000-0000-0000EC130000}"/>
    <cellStyle name="Input 3 2 5 2" xfId="17581" xr:uid="{FACE7F16-462A-4050-A8A2-EC48339B0D05}"/>
    <cellStyle name="Input 3 2 6" xfId="5039" xr:uid="{00000000-0005-0000-0000-0000ED130000}"/>
    <cellStyle name="Input 3 2 6 2" xfId="17582" xr:uid="{ED540655-5B22-4570-BF5D-364CC771E580}"/>
    <cellStyle name="Input 3 2 7" xfId="17578" xr:uid="{01D64F9B-368B-4947-B057-E6BFB4BBAA06}"/>
    <cellStyle name="Input 3 3" xfId="5040" xr:uid="{00000000-0005-0000-0000-0000EE130000}"/>
    <cellStyle name="Input 3 3 2" xfId="5041" xr:uid="{00000000-0005-0000-0000-0000EF130000}"/>
    <cellStyle name="Input 3 3 2 2" xfId="5042" xr:uid="{00000000-0005-0000-0000-0000F0130000}"/>
    <cellStyle name="Input 3 3 2 2 2" xfId="17584" xr:uid="{1F8888C1-5B01-4865-B8C0-D2B88BA8ED06}"/>
    <cellStyle name="Input 3 3 2 3" xfId="5043" xr:uid="{00000000-0005-0000-0000-0000F1130000}"/>
    <cellStyle name="Input 3 3 2 3 2" xfId="17585" xr:uid="{8801A18C-6E25-45E6-9F32-E32BB42E3FC3}"/>
    <cellStyle name="Input 3 3 2 4" xfId="17583" xr:uid="{A0C6F9B9-F5E2-49FD-9C49-1668FF20B994}"/>
    <cellStyle name="Input 3_KTR An-Abflug" xfId="14853" xr:uid="{00000000-0005-0000-0000-0000F2130000}"/>
    <cellStyle name="Input 4" xfId="5044" xr:uid="{00000000-0005-0000-0000-0000F3130000}"/>
    <cellStyle name="Input 4 2" xfId="5045" xr:uid="{00000000-0005-0000-0000-0000F4130000}"/>
    <cellStyle name="Input 4 2 2" xfId="5046" xr:uid="{00000000-0005-0000-0000-0000F5130000}"/>
    <cellStyle name="Input 4 2 3" xfId="5047" xr:uid="{00000000-0005-0000-0000-0000F6130000}"/>
    <cellStyle name="Input 4 2 3 2" xfId="17587" xr:uid="{79F95E9D-9A78-4CB6-A545-3BDC76B3CDFD}"/>
    <cellStyle name="Input 4 2 4" xfId="5048" xr:uid="{00000000-0005-0000-0000-0000F7130000}"/>
    <cellStyle name="Input 4 2 4 2" xfId="17588" xr:uid="{27816DAF-BB88-439D-9A78-B1D1C805823B}"/>
    <cellStyle name="Input 4 2 5" xfId="5049" xr:uid="{00000000-0005-0000-0000-0000F8130000}"/>
    <cellStyle name="Input 4 2 5 2" xfId="17589" xr:uid="{3B3A7171-9942-4553-BB87-623F5F26AACF}"/>
    <cellStyle name="Input 4 2 6" xfId="5050" xr:uid="{00000000-0005-0000-0000-0000F9130000}"/>
    <cellStyle name="Input 4 2 6 2" xfId="17590" xr:uid="{47885E80-8BE5-49B3-BA39-86F99ADDD31D}"/>
    <cellStyle name="Input 4 2 7" xfId="17586" xr:uid="{930A5E6A-0442-4973-BC7D-59A869B91096}"/>
    <cellStyle name="Input 4 3" xfId="5051" xr:uid="{00000000-0005-0000-0000-0000FA130000}"/>
    <cellStyle name="Input 4 3 2" xfId="5052" xr:uid="{00000000-0005-0000-0000-0000FB130000}"/>
    <cellStyle name="Input 4 3 2 2" xfId="5053" xr:uid="{00000000-0005-0000-0000-0000FC130000}"/>
    <cellStyle name="Input 4 3 2 2 2" xfId="17592" xr:uid="{4630F1D8-EC93-4B8C-8B02-15D78148482D}"/>
    <cellStyle name="Input 4 3 2 3" xfId="5054" xr:uid="{00000000-0005-0000-0000-0000FD130000}"/>
    <cellStyle name="Input 4 3 2 3 2" xfId="17593" xr:uid="{C000DC07-2525-4DBA-A5DA-D2CDA12AE164}"/>
    <cellStyle name="Input 4 3 2 4" xfId="17591" xr:uid="{E3FA7791-4AC0-4A04-898D-A0E0642DAD1B}"/>
    <cellStyle name="Input 4_KTR An-Abflug" xfId="14800" xr:uid="{00000000-0005-0000-0000-0000FE130000}"/>
    <cellStyle name="Input 5" xfId="5055" xr:uid="{00000000-0005-0000-0000-0000FF130000}"/>
    <cellStyle name="Input 5 2" xfId="5056" xr:uid="{00000000-0005-0000-0000-000000140000}"/>
    <cellStyle name="Input 5 2 2" xfId="5057" xr:uid="{00000000-0005-0000-0000-000001140000}"/>
    <cellStyle name="Input 5 2 2 2" xfId="17595" xr:uid="{E212842E-674D-4703-B652-4DE337CCBC61}"/>
    <cellStyle name="Input 5 2 3" xfId="5058" xr:uid="{00000000-0005-0000-0000-000002140000}"/>
    <cellStyle name="Input 5 2 3 2" xfId="17596" xr:uid="{EF9986D2-0B9B-4C08-B977-7C8132A5A5BE}"/>
    <cellStyle name="Input 5 2 4" xfId="5059" xr:uid="{00000000-0005-0000-0000-000003140000}"/>
    <cellStyle name="Input 5 2 4 2" xfId="17597" xr:uid="{7F7258E1-B554-4A65-BF6C-6273665E9F55}"/>
    <cellStyle name="Input 5 2 5" xfId="5060" xr:uid="{00000000-0005-0000-0000-000004140000}"/>
    <cellStyle name="Input 5 2 5 2" xfId="17598" xr:uid="{E643BD84-E134-4CF6-9928-03E15183C150}"/>
    <cellStyle name="Input 5 2 6" xfId="17594" xr:uid="{9623B66F-9C32-4198-A6D8-0DD16E599CA4}"/>
    <cellStyle name="Input 5 3" xfId="5061" xr:uid="{00000000-0005-0000-0000-000005140000}"/>
    <cellStyle name="Input 5_KTR An-Abflug" xfId="14674" xr:uid="{00000000-0005-0000-0000-000006140000}"/>
    <cellStyle name="Input 6" xfId="5062" xr:uid="{00000000-0005-0000-0000-000007140000}"/>
    <cellStyle name="Input 6 2" xfId="5063" xr:uid="{00000000-0005-0000-0000-000008140000}"/>
    <cellStyle name="Input 6 2 2" xfId="5064" xr:uid="{00000000-0005-0000-0000-000009140000}"/>
    <cellStyle name="Input 6 2 2 2" xfId="17600" xr:uid="{A4563121-F695-4638-BAE7-A5E182E74B8A}"/>
    <cellStyle name="Input 6 2 3" xfId="5065" xr:uid="{00000000-0005-0000-0000-00000A140000}"/>
    <cellStyle name="Input 6 2 3 2" xfId="17601" xr:uid="{95575387-7ED7-466C-BE07-0EFCBCDAF0D9}"/>
    <cellStyle name="Input 6 2 4" xfId="5066" xr:uid="{00000000-0005-0000-0000-00000B140000}"/>
    <cellStyle name="Input 6 2 4 2" xfId="17602" xr:uid="{EE8897CE-4614-4E4D-8EB4-472726BDB24C}"/>
    <cellStyle name="Input 6 2 5" xfId="5067" xr:uid="{00000000-0005-0000-0000-00000C140000}"/>
    <cellStyle name="Input 6 2 5 2" xfId="17603" xr:uid="{E684C81E-309A-43F4-8076-DCC81A226E20}"/>
    <cellStyle name="Input 6 2 6" xfId="17599" xr:uid="{1FD4846C-B3B2-4D70-92EE-C7C913A4F285}"/>
    <cellStyle name="Input 6 3" xfId="5068" xr:uid="{00000000-0005-0000-0000-00000D140000}"/>
    <cellStyle name="Input 6_KTR An-Abflug" xfId="14857" xr:uid="{00000000-0005-0000-0000-00000E140000}"/>
    <cellStyle name="Input 7" xfId="5069" xr:uid="{00000000-0005-0000-0000-00000F140000}"/>
    <cellStyle name="Input 7 2" xfId="5070" xr:uid="{00000000-0005-0000-0000-000010140000}"/>
    <cellStyle name="Input 7 2 2" xfId="5071" xr:uid="{00000000-0005-0000-0000-000011140000}"/>
    <cellStyle name="Input 7 2 2 2" xfId="17606" xr:uid="{E64FB083-BBDA-4A0E-99E8-C76FC1FB0CBC}"/>
    <cellStyle name="Input 7 2 3" xfId="5072" xr:uid="{00000000-0005-0000-0000-000012140000}"/>
    <cellStyle name="Input 7 2 3 2" xfId="17607" xr:uid="{EEC98169-682F-4A33-9D93-C69E98EB117B}"/>
    <cellStyle name="Input 7 2 4" xfId="5073" xr:uid="{00000000-0005-0000-0000-000013140000}"/>
    <cellStyle name="Input 7 2 4 2" xfId="17608" xr:uid="{0FA2B6EE-C2CC-4B50-BC3B-C4029BF2B619}"/>
    <cellStyle name="Input 7 2 5" xfId="5074" xr:uid="{00000000-0005-0000-0000-000014140000}"/>
    <cellStyle name="Input 7 2 5 2" xfId="17609" xr:uid="{71BA8416-3575-4A13-B737-B5E90D557E14}"/>
    <cellStyle name="Input 7 2 6" xfId="17605" xr:uid="{66C0CBC4-2A7D-490D-A676-EA60FEF0CCEB}"/>
    <cellStyle name="Input 7 3" xfId="5075" xr:uid="{00000000-0005-0000-0000-000015140000}"/>
    <cellStyle name="Input 7 3 2" xfId="17610" xr:uid="{F8E65239-A185-4D97-9F84-012BE8F2FBCD}"/>
    <cellStyle name="Input 7 4" xfId="5076" xr:uid="{00000000-0005-0000-0000-000016140000}"/>
    <cellStyle name="Input 7 4 2" xfId="17611" xr:uid="{20EEA452-D3E8-4C27-B04C-9A73A7A528F5}"/>
    <cellStyle name="Input 7 5" xfId="5077" xr:uid="{00000000-0005-0000-0000-000017140000}"/>
    <cellStyle name="Input 7 5 2" xfId="17612" xr:uid="{F40127F1-1C35-4046-81DF-3C707FC76270}"/>
    <cellStyle name="Input 7 6" xfId="5078" xr:uid="{00000000-0005-0000-0000-000018140000}"/>
    <cellStyle name="Input 7 6 2" xfId="17613" xr:uid="{389B0AD6-FE31-492E-AAF8-224F1296D400}"/>
    <cellStyle name="Input 7 7" xfId="17604" xr:uid="{F6721CB6-0D40-4C56-A28B-6035688EF461}"/>
    <cellStyle name="Input 8" xfId="5079" xr:uid="{00000000-0005-0000-0000-000019140000}"/>
    <cellStyle name="Input 8 2" xfId="5080" xr:uid="{00000000-0005-0000-0000-00001A140000}"/>
    <cellStyle name="Input 8 2 2" xfId="5081" xr:uid="{00000000-0005-0000-0000-00001B140000}"/>
    <cellStyle name="Input 8 2 2 2" xfId="17616" xr:uid="{F2BE8BA9-D4F4-49DA-8869-657D03FC5703}"/>
    <cellStyle name="Input 8 2 3" xfId="5082" xr:uid="{00000000-0005-0000-0000-00001C140000}"/>
    <cellStyle name="Input 8 2 3 2" xfId="17617" xr:uid="{2CDADD2C-A71C-47AD-85C6-0C0E3D9E5191}"/>
    <cellStyle name="Input 8 2 4" xfId="5083" xr:uid="{00000000-0005-0000-0000-00001D140000}"/>
    <cellStyle name="Input 8 2 4 2" xfId="17618" xr:uid="{BE55D313-41EA-4E49-9AFD-D1AB0CD5747D}"/>
    <cellStyle name="Input 8 2 5" xfId="5084" xr:uid="{00000000-0005-0000-0000-00001E140000}"/>
    <cellStyle name="Input 8 2 5 2" xfId="17619" xr:uid="{8C464BFC-BA8F-4B47-9321-859598FD612A}"/>
    <cellStyle name="Input 8 2 6" xfId="17615" xr:uid="{8121CD99-5CAD-412E-AD66-3FB336A01978}"/>
    <cellStyle name="Input 8 3" xfId="5085" xr:uid="{00000000-0005-0000-0000-00001F140000}"/>
    <cellStyle name="Input 8 3 2" xfId="17620" xr:uid="{7B3CBD9D-B75F-4F69-A37C-808DC2E99FC2}"/>
    <cellStyle name="Input 8 4" xfId="5086" xr:uid="{00000000-0005-0000-0000-000020140000}"/>
    <cellStyle name="Input 8 4 2" xfId="17621" xr:uid="{198D169A-B829-41AE-99D1-912D0375D1E0}"/>
    <cellStyle name="Input 8 5" xfId="5087" xr:uid="{00000000-0005-0000-0000-000021140000}"/>
    <cellStyle name="Input 8 5 2" xfId="17622" xr:uid="{76BA6DE7-DD8A-4DC7-B963-2AAB65A5AE56}"/>
    <cellStyle name="Input 8 6" xfId="5088" xr:uid="{00000000-0005-0000-0000-000022140000}"/>
    <cellStyle name="Input 8 6 2" xfId="17623" xr:uid="{E8FDEE5E-2D0A-4FFC-8F6B-B08AA8CE5DF2}"/>
    <cellStyle name="Input 8 7" xfId="17614" xr:uid="{580763B0-6330-4AFB-A5A2-55E1F0300347}"/>
    <cellStyle name="Input 9" xfId="5089" xr:uid="{00000000-0005-0000-0000-000023140000}"/>
    <cellStyle name="Input 9 2" xfId="5090" xr:uid="{00000000-0005-0000-0000-000024140000}"/>
    <cellStyle name="Input 9 2 2" xfId="5091" xr:uid="{00000000-0005-0000-0000-000025140000}"/>
    <cellStyle name="Input 9 2 2 2" xfId="17626" xr:uid="{8213DE64-3C14-4A4F-9A09-2A39F234FDBE}"/>
    <cellStyle name="Input 9 2 3" xfId="5092" xr:uid="{00000000-0005-0000-0000-000026140000}"/>
    <cellStyle name="Input 9 2 3 2" xfId="17627" xr:uid="{85F77DF9-FFD1-489A-933B-1193CB576371}"/>
    <cellStyle name="Input 9 2 4" xfId="5093" xr:uid="{00000000-0005-0000-0000-000027140000}"/>
    <cellStyle name="Input 9 2 4 2" xfId="17628" xr:uid="{08919F6C-D4F3-4B4F-89D6-225E12CED95B}"/>
    <cellStyle name="Input 9 2 5" xfId="5094" xr:uid="{00000000-0005-0000-0000-000028140000}"/>
    <cellStyle name="Input 9 2 5 2" xfId="17629" xr:uid="{7A4925DC-1E67-452B-B1F4-A9509A7A45A5}"/>
    <cellStyle name="Input 9 2 6" xfId="17625" xr:uid="{2AF48560-E2F6-442C-9D9E-868B52049BD0}"/>
    <cellStyle name="Input 9 3" xfId="5095" xr:uid="{00000000-0005-0000-0000-000029140000}"/>
    <cellStyle name="Input 9 3 2" xfId="17630" xr:uid="{2325D4FE-5CF6-463B-9CA4-3D303B73175A}"/>
    <cellStyle name="Input 9 4" xfId="5096" xr:uid="{00000000-0005-0000-0000-00002A140000}"/>
    <cellStyle name="Input 9 4 2" xfId="17631" xr:uid="{55F11A2D-B536-4070-B92D-4CA1B4A31AA2}"/>
    <cellStyle name="Input 9 5" xfId="5097" xr:uid="{00000000-0005-0000-0000-00002B140000}"/>
    <cellStyle name="Input 9 5 2" xfId="17632" xr:uid="{7CED35F3-AB6E-469E-BB6E-6B5DE81FE5E5}"/>
    <cellStyle name="Input 9 6" xfId="5098" xr:uid="{00000000-0005-0000-0000-00002C140000}"/>
    <cellStyle name="Input 9 6 2" xfId="17633" xr:uid="{902FAF62-2357-4AEC-8888-E0B6072A85C3}"/>
    <cellStyle name="Input 9 7" xfId="17624" xr:uid="{EB122C92-C7BD-41BC-BF5B-7FAAECF78968}"/>
    <cellStyle name="Input Cell" xfId="5099" xr:uid="{00000000-0005-0000-0000-00002D140000}"/>
    <cellStyle name="Input Cell 2" xfId="5100" xr:uid="{00000000-0005-0000-0000-00002E140000}"/>
    <cellStyle name="Input Cell 2 2" xfId="5101" xr:uid="{00000000-0005-0000-0000-00002F140000}"/>
    <cellStyle name="Input Cell 2 2 2" xfId="17636" xr:uid="{41E36418-B709-46C2-B218-8AF7C1C0FB55}"/>
    <cellStyle name="Input Cell 2 3" xfId="5102" xr:uid="{00000000-0005-0000-0000-000030140000}"/>
    <cellStyle name="Input Cell 2 3 2" xfId="17637" xr:uid="{F0B3F3B0-B445-43D5-B403-15E3E7D7CAF6}"/>
    <cellStyle name="Input Cell 2 4" xfId="17635" xr:uid="{4CBDD34B-6509-4A6C-AC7C-9CB1E6B89E0D}"/>
    <cellStyle name="Input Cell 3" xfId="5103" xr:uid="{00000000-0005-0000-0000-000031140000}"/>
    <cellStyle name="Input Cell 3 2" xfId="17638" xr:uid="{5D208ED4-1F74-40BA-8054-137B1ABFE9E8}"/>
    <cellStyle name="Input Cell 4" xfId="5104" xr:uid="{00000000-0005-0000-0000-000032140000}"/>
    <cellStyle name="Input Cell 4 2" xfId="17639" xr:uid="{D0513101-93B6-4389-AA13-ACD15F54ACFE}"/>
    <cellStyle name="Input Cell 5" xfId="5105" xr:uid="{00000000-0005-0000-0000-000033140000}"/>
    <cellStyle name="Input Cell 5 2" xfId="17640" xr:uid="{09B54F43-F676-4413-B88C-319DCAA99619}"/>
    <cellStyle name="Input Cell 6" xfId="5106" xr:uid="{00000000-0005-0000-0000-000034140000}"/>
    <cellStyle name="Input Cell 6 2" xfId="17641" xr:uid="{1DD2E67F-0D96-4750-A3E7-D5416D180343}"/>
    <cellStyle name="Input Cell 7" xfId="17634" xr:uid="{F0BE02AF-3891-4CB8-9754-E546DD96979D}"/>
    <cellStyle name="InputBlueFont" xfId="5107" xr:uid="{00000000-0005-0000-0000-000035140000}"/>
    <cellStyle name="Insatisfaisant 2" xfId="6" xr:uid="{00000000-0005-0000-0000-000036140000}"/>
    <cellStyle name="Insatisfaisant 2 2" xfId="5108" xr:uid="{00000000-0005-0000-0000-000037140000}"/>
    <cellStyle name="Insatisfaisant 3" xfId="5109" xr:uid="{00000000-0005-0000-0000-000038140000}"/>
    <cellStyle name="Insatisfaisant 3 2" xfId="5110" xr:uid="{00000000-0005-0000-0000-000039140000}"/>
    <cellStyle name="Insatisfaisant 4" xfId="5111" xr:uid="{00000000-0005-0000-0000-00003A140000}"/>
    <cellStyle name="Insatisfaisant 4 2" xfId="5112" xr:uid="{00000000-0005-0000-0000-00003B140000}"/>
    <cellStyle name="Insatisfaisant 4 3" xfId="5113" xr:uid="{00000000-0005-0000-0000-00003C140000}"/>
    <cellStyle name="Insatisfaisant 5" xfId="5114" xr:uid="{00000000-0005-0000-0000-00003D140000}"/>
    <cellStyle name="Instructions" xfId="5115" xr:uid="{00000000-0005-0000-0000-00003E140000}"/>
    <cellStyle name="Įspėjimo tekstas" xfId="5116" xr:uid="{00000000-0005-0000-0000-00003F140000}"/>
    <cellStyle name="Išvestis" xfId="5117" xr:uid="{00000000-0005-0000-0000-000040140000}"/>
    <cellStyle name="Išvestis 10" xfId="5118" xr:uid="{00000000-0005-0000-0000-000041140000}"/>
    <cellStyle name="Išvestis 10 2" xfId="5119" xr:uid="{00000000-0005-0000-0000-000042140000}"/>
    <cellStyle name="Išvestis 10 2 2" xfId="5120" xr:uid="{00000000-0005-0000-0000-000043140000}"/>
    <cellStyle name="Išvestis 10 2 2 2" xfId="17645" xr:uid="{3CB69A66-34AC-442B-AF18-7A00CF987F04}"/>
    <cellStyle name="Išvestis 10 2 3" xfId="5121" xr:uid="{00000000-0005-0000-0000-000044140000}"/>
    <cellStyle name="Išvestis 10 2 3 2" xfId="17646" xr:uid="{898C26DD-3DFC-42F3-8B24-042F4283D6C7}"/>
    <cellStyle name="Išvestis 10 2 4" xfId="5122" xr:uid="{00000000-0005-0000-0000-000045140000}"/>
    <cellStyle name="Išvestis 10 2 4 2" xfId="17647" xr:uid="{621B330E-0DC9-4AC5-ABFD-868B664E68A5}"/>
    <cellStyle name="Išvestis 10 2 5" xfId="5123" xr:uid="{00000000-0005-0000-0000-000046140000}"/>
    <cellStyle name="Išvestis 10 2 5 2" xfId="17648" xr:uid="{C2466FBB-7B11-4477-8B47-07361C551EC5}"/>
    <cellStyle name="Išvestis 10 2 6" xfId="17644" xr:uid="{C1808C56-C782-415A-BB76-3F9BA3AAC6E9}"/>
    <cellStyle name="Išvestis 10 3" xfId="5124" xr:uid="{00000000-0005-0000-0000-000047140000}"/>
    <cellStyle name="Išvestis 10 3 2" xfId="17649" xr:uid="{9B09453D-C650-4DA8-BDA6-56F7664F3BAF}"/>
    <cellStyle name="Išvestis 10 4" xfId="5125" xr:uid="{00000000-0005-0000-0000-000048140000}"/>
    <cellStyle name="Išvestis 10 4 2" xfId="17650" xr:uid="{F54E29BE-F685-4084-9DE8-72EEA2B334D6}"/>
    <cellStyle name="Išvestis 10 5" xfId="5126" xr:uid="{00000000-0005-0000-0000-000049140000}"/>
    <cellStyle name="Išvestis 10 5 2" xfId="17651" xr:uid="{3575852D-05C3-46C1-9950-E0EBADD7D918}"/>
    <cellStyle name="Išvestis 10 6" xfId="5127" xr:uid="{00000000-0005-0000-0000-00004A140000}"/>
    <cellStyle name="Išvestis 10 6 2" xfId="17652" xr:uid="{890DED0C-BAAB-42EA-89EB-9EA59290866C}"/>
    <cellStyle name="Išvestis 10 7" xfId="17643" xr:uid="{4812651E-2020-446A-B6B8-912411BE1B9C}"/>
    <cellStyle name="Išvestis 11" xfId="5128" xr:uid="{00000000-0005-0000-0000-00004B140000}"/>
    <cellStyle name="Išvestis 11 2" xfId="5129" xr:uid="{00000000-0005-0000-0000-00004C140000}"/>
    <cellStyle name="Išvestis 11 2 2" xfId="5130" xr:uid="{00000000-0005-0000-0000-00004D140000}"/>
    <cellStyle name="Išvestis 11 2 2 2" xfId="17655" xr:uid="{C5D21385-462C-48B3-B69A-0901829D53E2}"/>
    <cellStyle name="Išvestis 11 2 3" xfId="5131" xr:uid="{00000000-0005-0000-0000-00004E140000}"/>
    <cellStyle name="Išvestis 11 2 3 2" xfId="17656" xr:uid="{5084BCDC-5D86-407D-B0A8-0742A193E0BE}"/>
    <cellStyle name="Išvestis 11 2 4" xfId="5132" xr:uid="{00000000-0005-0000-0000-00004F140000}"/>
    <cellStyle name="Išvestis 11 2 4 2" xfId="17657" xr:uid="{D8837989-8A07-4F16-BDED-843B58AA114F}"/>
    <cellStyle name="Išvestis 11 2 5" xfId="5133" xr:uid="{00000000-0005-0000-0000-000050140000}"/>
    <cellStyle name="Išvestis 11 2 5 2" xfId="17658" xr:uid="{0D3D5F9F-1DE9-49BC-BFE2-C3D9352358CD}"/>
    <cellStyle name="Išvestis 11 2 6" xfId="17654" xr:uid="{A22D0CCD-EAB8-4B9C-A0A7-B3D61B06E8A8}"/>
    <cellStyle name="Išvestis 11 3" xfId="5134" xr:uid="{00000000-0005-0000-0000-000051140000}"/>
    <cellStyle name="Išvestis 11 3 2" xfId="17659" xr:uid="{D121DEF5-9C40-49D6-AF5E-310CF0C85FBB}"/>
    <cellStyle name="Išvestis 11 4" xfId="5135" xr:uid="{00000000-0005-0000-0000-000052140000}"/>
    <cellStyle name="Išvestis 11 4 2" xfId="17660" xr:uid="{1810CBEF-9A01-4E84-BE15-4188B0147F3B}"/>
    <cellStyle name="Išvestis 11 5" xfId="5136" xr:uid="{00000000-0005-0000-0000-000053140000}"/>
    <cellStyle name="Išvestis 11 5 2" xfId="17661" xr:uid="{89873C4F-7A49-44BC-A896-FD72CB3C6D4F}"/>
    <cellStyle name="Išvestis 11 6" xfId="5137" xr:uid="{00000000-0005-0000-0000-000054140000}"/>
    <cellStyle name="Išvestis 11 6 2" xfId="17662" xr:uid="{B543E42F-EBD6-4099-B74A-DE17BB203138}"/>
    <cellStyle name="Išvestis 11 7" xfId="17653" xr:uid="{142F8253-78A2-4A6B-96BA-DCD61AEB61B2}"/>
    <cellStyle name="Išvestis 12" xfId="5138" xr:uid="{00000000-0005-0000-0000-000055140000}"/>
    <cellStyle name="Išvestis 12 2" xfId="5139" xr:uid="{00000000-0005-0000-0000-000056140000}"/>
    <cellStyle name="Išvestis 12 2 2" xfId="5140" xr:uid="{00000000-0005-0000-0000-000057140000}"/>
    <cellStyle name="Išvestis 12 2 2 2" xfId="17665" xr:uid="{40D04336-958E-4498-A894-09C863E12110}"/>
    <cellStyle name="Išvestis 12 2 3" xfId="5141" xr:uid="{00000000-0005-0000-0000-000058140000}"/>
    <cellStyle name="Išvestis 12 2 3 2" xfId="17666" xr:uid="{E7AD823F-FF37-4AEC-995F-A54B13B7781E}"/>
    <cellStyle name="Išvestis 12 2 4" xfId="5142" xr:uid="{00000000-0005-0000-0000-000059140000}"/>
    <cellStyle name="Išvestis 12 2 4 2" xfId="17667" xr:uid="{A44FC589-0982-407E-9F55-2FBE77C1E8E0}"/>
    <cellStyle name="Išvestis 12 2 5" xfId="5143" xr:uid="{00000000-0005-0000-0000-00005A140000}"/>
    <cellStyle name="Išvestis 12 2 5 2" xfId="17668" xr:uid="{DD82EA39-4D8F-4225-8324-334EC45DDE78}"/>
    <cellStyle name="Išvestis 12 2 6" xfId="17664" xr:uid="{88E6877C-84D7-442C-8B4B-91F2ABCB8982}"/>
    <cellStyle name="Išvestis 12 3" xfId="5144" xr:uid="{00000000-0005-0000-0000-00005B140000}"/>
    <cellStyle name="Išvestis 12 3 2" xfId="17669" xr:uid="{7E60CCCD-B5E1-4886-83A8-A2785EC291A0}"/>
    <cellStyle name="Išvestis 12 4" xfId="5145" xr:uid="{00000000-0005-0000-0000-00005C140000}"/>
    <cellStyle name="Išvestis 12 4 2" xfId="17670" xr:uid="{FF492205-765A-4002-97A8-615AC7DC6819}"/>
    <cellStyle name="Išvestis 12 5" xfId="5146" xr:uid="{00000000-0005-0000-0000-00005D140000}"/>
    <cellStyle name="Išvestis 12 5 2" xfId="17671" xr:uid="{DC5D7B7C-A570-48D0-A10F-6E4C9914EABA}"/>
    <cellStyle name="Išvestis 12 6" xfId="5147" xr:uid="{00000000-0005-0000-0000-00005E140000}"/>
    <cellStyle name="Išvestis 12 6 2" xfId="17672" xr:uid="{54D21302-E50F-40C2-8CCC-EFDDFA0F3B3B}"/>
    <cellStyle name="Išvestis 12 7" xfId="17663" xr:uid="{24F41EA1-5B95-4AEF-8AFE-66F082E8AF1F}"/>
    <cellStyle name="Išvestis 13" xfId="5148" xr:uid="{00000000-0005-0000-0000-00005F140000}"/>
    <cellStyle name="Išvestis 13 2" xfId="5149" xr:uid="{00000000-0005-0000-0000-000060140000}"/>
    <cellStyle name="Išvestis 13 2 2" xfId="5150" xr:uid="{00000000-0005-0000-0000-000061140000}"/>
    <cellStyle name="Išvestis 13 2 2 2" xfId="17675" xr:uid="{726AA293-7325-4B89-BB73-4CC7B93DC207}"/>
    <cellStyle name="Išvestis 13 2 3" xfId="5151" xr:uid="{00000000-0005-0000-0000-000062140000}"/>
    <cellStyle name="Išvestis 13 2 3 2" xfId="17676" xr:uid="{57E45377-D823-4002-8E56-D9DCEB37380C}"/>
    <cellStyle name="Išvestis 13 2 4" xfId="5152" xr:uid="{00000000-0005-0000-0000-000063140000}"/>
    <cellStyle name="Išvestis 13 2 4 2" xfId="17677" xr:uid="{F7BD26DD-A1D7-4279-8906-280E42596272}"/>
    <cellStyle name="Išvestis 13 2 5" xfId="5153" xr:uid="{00000000-0005-0000-0000-000064140000}"/>
    <cellStyle name="Išvestis 13 2 5 2" xfId="17678" xr:uid="{7B2BC9C5-3F9B-4BEB-991D-CE1CC15E76F8}"/>
    <cellStyle name="Išvestis 13 2 6" xfId="17674" xr:uid="{3721D2D2-4555-4A71-A0B1-7CE186755F4C}"/>
    <cellStyle name="Išvestis 13 3" xfId="5154" xr:uid="{00000000-0005-0000-0000-000065140000}"/>
    <cellStyle name="Išvestis 13 3 2" xfId="17679" xr:uid="{EE144F50-25C6-4AC0-83BB-3D13EC2001D2}"/>
    <cellStyle name="Išvestis 13 4" xfId="5155" xr:uid="{00000000-0005-0000-0000-000066140000}"/>
    <cellStyle name="Išvestis 13 4 2" xfId="17680" xr:uid="{A09F5865-41D4-4B10-9E2C-FB2128AFBCB4}"/>
    <cellStyle name="Išvestis 13 5" xfId="5156" xr:uid="{00000000-0005-0000-0000-000067140000}"/>
    <cellStyle name="Išvestis 13 5 2" xfId="17681" xr:uid="{F6ADD68B-1D15-49D3-AC89-2C5D10066B83}"/>
    <cellStyle name="Išvestis 13 6" xfId="5157" xr:uid="{00000000-0005-0000-0000-000068140000}"/>
    <cellStyle name="Išvestis 13 6 2" xfId="17682" xr:uid="{519AEEC8-A120-4DA7-A374-D54CB24E2A37}"/>
    <cellStyle name="Išvestis 13 7" xfId="17673" xr:uid="{249B3630-EC90-458B-A190-160A45E8D3AE}"/>
    <cellStyle name="Išvestis 14" xfId="5158" xr:uid="{00000000-0005-0000-0000-000069140000}"/>
    <cellStyle name="Išvestis 14 2" xfId="5159" xr:uid="{00000000-0005-0000-0000-00006A140000}"/>
    <cellStyle name="Išvestis 14 2 2" xfId="5160" xr:uid="{00000000-0005-0000-0000-00006B140000}"/>
    <cellStyle name="Išvestis 14 2 2 2" xfId="17685" xr:uid="{8060DD83-1956-4802-A95C-B19A6C541DE6}"/>
    <cellStyle name="Išvestis 14 2 3" xfId="5161" xr:uid="{00000000-0005-0000-0000-00006C140000}"/>
    <cellStyle name="Išvestis 14 2 3 2" xfId="17686" xr:uid="{FF67DD70-C887-4AC6-970A-F4B875888139}"/>
    <cellStyle name="Išvestis 14 2 4" xfId="5162" xr:uid="{00000000-0005-0000-0000-00006D140000}"/>
    <cellStyle name="Išvestis 14 2 4 2" xfId="17687" xr:uid="{22E286FF-D2E0-41CA-8526-C1D1135E5F99}"/>
    <cellStyle name="Išvestis 14 2 5" xfId="5163" xr:uid="{00000000-0005-0000-0000-00006E140000}"/>
    <cellStyle name="Išvestis 14 2 5 2" xfId="17688" xr:uid="{A06A4866-C028-4886-B0BF-6095A5A58A4C}"/>
    <cellStyle name="Išvestis 14 2 6" xfId="17684" xr:uid="{90B269E5-8A76-481B-B333-4377F18268BB}"/>
    <cellStyle name="Išvestis 14 3" xfId="5164" xr:uid="{00000000-0005-0000-0000-00006F140000}"/>
    <cellStyle name="Išvestis 14 3 2" xfId="17689" xr:uid="{C28C29BF-1584-40B0-B420-462CC9D46778}"/>
    <cellStyle name="Išvestis 14 4" xfId="5165" xr:uid="{00000000-0005-0000-0000-000070140000}"/>
    <cellStyle name="Išvestis 14 4 2" xfId="17690" xr:uid="{E412AAEB-72E4-4B39-959A-D20DA3905863}"/>
    <cellStyle name="Išvestis 14 5" xfId="5166" xr:uid="{00000000-0005-0000-0000-000071140000}"/>
    <cellStyle name="Išvestis 14 5 2" xfId="17691" xr:uid="{773E48D7-AEC0-4546-87D0-9E44B8350CC5}"/>
    <cellStyle name="Išvestis 14 6" xfId="5167" xr:uid="{00000000-0005-0000-0000-000072140000}"/>
    <cellStyle name="Išvestis 14 6 2" xfId="17692" xr:uid="{3ADC8A4D-AB36-4B20-84C7-C406FD2D49EC}"/>
    <cellStyle name="Išvestis 14 7" xfId="17683" xr:uid="{C7A6E467-C962-427D-A133-2C9654E59746}"/>
    <cellStyle name="Išvestis 15" xfId="5168" xr:uid="{00000000-0005-0000-0000-000073140000}"/>
    <cellStyle name="Išvestis 15 2" xfId="5169" xr:uid="{00000000-0005-0000-0000-000074140000}"/>
    <cellStyle name="Išvestis 15 2 2" xfId="5170" xr:uid="{00000000-0005-0000-0000-000075140000}"/>
    <cellStyle name="Išvestis 15 2 2 2" xfId="17695" xr:uid="{A29CFFF0-7803-4F7C-B634-0BE2ACD94DF5}"/>
    <cellStyle name="Išvestis 15 2 3" xfId="5171" xr:uid="{00000000-0005-0000-0000-000076140000}"/>
    <cellStyle name="Išvestis 15 2 3 2" xfId="17696" xr:uid="{E3423526-0087-46C3-95BB-BBD6A75297FE}"/>
    <cellStyle name="Išvestis 15 2 4" xfId="5172" xr:uid="{00000000-0005-0000-0000-000077140000}"/>
    <cellStyle name="Išvestis 15 2 4 2" xfId="17697" xr:uid="{235935D3-A119-4B36-85CD-77A7B3C0CB04}"/>
    <cellStyle name="Išvestis 15 2 5" xfId="5173" xr:uid="{00000000-0005-0000-0000-000078140000}"/>
    <cellStyle name="Išvestis 15 2 5 2" xfId="17698" xr:uid="{6D31F022-546D-4994-AC74-7BE49E086C56}"/>
    <cellStyle name="Išvestis 15 2 6" xfId="17694" xr:uid="{FC63D8D0-FCFC-4F26-96E3-6C9C55AE6C57}"/>
    <cellStyle name="Išvestis 15 3" xfId="5174" xr:uid="{00000000-0005-0000-0000-000079140000}"/>
    <cellStyle name="Išvestis 15 3 2" xfId="17699" xr:uid="{F530229A-36A4-4976-9A1E-8F4F42BC6E72}"/>
    <cellStyle name="Išvestis 15 4" xfId="5175" xr:uid="{00000000-0005-0000-0000-00007A140000}"/>
    <cellStyle name="Išvestis 15 4 2" xfId="17700" xr:uid="{CEE73A62-A393-4A76-B995-39BF595ADFAE}"/>
    <cellStyle name="Išvestis 15 5" xfId="5176" xr:uid="{00000000-0005-0000-0000-00007B140000}"/>
    <cellStyle name="Išvestis 15 5 2" xfId="17701" xr:uid="{D4697964-8D6F-41CE-B195-944959DA6D89}"/>
    <cellStyle name="Išvestis 15 6" xfId="5177" xr:uid="{00000000-0005-0000-0000-00007C140000}"/>
    <cellStyle name="Išvestis 15 6 2" xfId="17702" xr:uid="{6F38A62A-B698-4CFE-B5A5-8514D510B0ED}"/>
    <cellStyle name="Išvestis 15 7" xfId="17693" xr:uid="{6830A26B-D6E2-4386-88D3-72498E28D4C9}"/>
    <cellStyle name="Išvestis 16" xfId="5178" xr:uid="{00000000-0005-0000-0000-00007D140000}"/>
    <cellStyle name="Išvestis 16 2" xfId="17703" xr:uid="{3847A8A0-8095-4778-B975-3911C53012F6}"/>
    <cellStyle name="Išvestis 17" xfId="5179" xr:uid="{00000000-0005-0000-0000-00007E140000}"/>
    <cellStyle name="Išvestis 17 2" xfId="17704" xr:uid="{3453122C-2CB8-4DCE-8EF9-2C187843344D}"/>
    <cellStyle name="Išvestis 18" xfId="5180" xr:uid="{00000000-0005-0000-0000-00007F140000}"/>
    <cellStyle name="Išvestis 18 2" xfId="17705" xr:uid="{8673A997-A378-42A8-90BB-E35424170B9D}"/>
    <cellStyle name="Išvestis 19" xfId="5181" xr:uid="{00000000-0005-0000-0000-000080140000}"/>
    <cellStyle name="Išvestis 19 2" xfId="17706" xr:uid="{EED0388F-FEF1-4CB6-88D3-44F71CF24DCA}"/>
    <cellStyle name="Išvestis 2" xfId="5182" xr:uid="{00000000-0005-0000-0000-000081140000}"/>
    <cellStyle name="Išvestis 2 2" xfId="5183" xr:uid="{00000000-0005-0000-0000-000082140000}"/>
    <cellStyle name="Išvestis 2 2 2" xfId="5184" xr:uid="{00000000-0005-0000-0000-000083140000}"/>
    <cellStyle name="Išvestis 2 2 2 2" xfId="17709" xr:uid="{59DCE685-5F86-494E-9A84-D744B2DAA228}"/>
    <cellStyle name="Išvestis 2 2 3" xfId="5185" xr:uid="{00000000-0005-0000-0000-000084140000}"/>
    <cellStyle name="Išvestis 2 2 3 2" xfId="17710" xr:uid="{874F025D-5A61-4DCC-9D00-7D7F1C0B17D1}"/>
    <cellStyle name="Išvestis 2 2 4" xfId="5186" xr:uid="{00000000-0005-0000-0000-000085140000}"/>
    <cellStyle name="Išvestis 2 2 4 2" xfId="17711" xr:uid="{C136898F-F90A-4A35-BFBA-CC906AA2CDD4}"/>
    <cellStyle name="Išvestis 2 2 5" xfId="5187" xr:uid="{00000000-0005-0000-0000-000086140000}"/>
    <cellStyle name="Išvestis 2 2 5 2" xfId="17712" xr:uid="{A19217D0-4AA7-4622-A585-5E847C08181A}"/>
    <cellStyle name="Išvestis 2 2 6" xfId="17708" xr:uid="{A465F49A-9AFE-4136-8FD8-F180B024C9B0}"/>
    <cellStyle name="Išvestis 2 3" xfId="5188" xr:uid="{00000000-0005-0000-0000-000087140000}"/>
    <cellStyle name="Išvestis 2 3 2" xfId="17713" xr:uid="{7BC857AE-63A1-49E1-87B9-175AAD83D729}"/>
    <cellStyle name="Išvestis 2 4" xfId="5189" xr:uid="{00000000-0005-0000-0000-000088140000}"/>
    <cellStyle name="Išvestis 2 4 2" xfId="17714" xr:uid="{F6C03F3A-4276-4101-94B9-3FB830546C0F}"/>
    <cellStyle name="Išvestis 2 5" xfId="5190" xr:uid="{00000000-0005-0000-0000-000089140000}"/>
    <cellStyle name="Išvestis 2 5 2" xfId="17715" xr:uid="{EEE747E0-7F9D-4C0E-95C7-ED9D85E959CB}"/>
    <cellStyle name="Išvestis 2 6" xfId="5191" xr:uid="{00000000-0005-0000-0000-00008A140000}"/>
    <cellStyle name="Išvestis 2 6 2" xfId="17716" xr:uid="{7E716B6B-5DAD-48B9-B8F7-93CFF08F48EC}"/>
    <cellStyle name="Išvestis 2 7" xfId="17707" xr:uid="{9F1AA798-E544-4B31-8E95-35BA8B8FAC68}"/>
    <cellStyle name="Išvestis 20" xfId="17642" xr:uid="{3ECC81ED-EE3E-4FA9-B1F6-A31CE7EC075F}"/>
    <cellStyle name="Išvestis 3" xfId="5192" xr:uid="{00000000-0005-0000-0000-00008B140000}"/>
    <cellStyle name="Išvestis 3 2" xfId="5193" xr:uid="{00000000-0005-0000-0000-00008C140000}"/>
    <cellStyle name="Išvestis 3 2 2" xfId="5194" xr:uid="{00000000-0005-0000-0000-00008D140000}"/>
    <cellStyle name="Išvestis 3 2 2 2" xfId="17719" xr:uid="{EC1C9DE4-A13D-4074-8303-B4D731F95650}"/>
    <cellStyle name="Išvestis 3 2 3" xfId="5195" xr:uid="{00000000-0005-0000-0000-00008E140000}"/>
    <cellStyle name="Išvestis 3 2 3 2" xfId="17720" xr:uid="{DC4F2CC6-D3B4-4195-A222-E4E4B2FCF0FC}"/>
    <cellStyle name="Išvestis 3 2 4" xfId="5196" xr:uid="{00000000-0005-0000-0000-00008F140000}"/>
    <cellStyle name="Išvestis 3 2 4 2" xfId="17721" xr:uid="{8E52D68E-5DC1-47FA-ABFD-D6FF84E0002F}"/>
    <cellStyle name="Išvestis 3 2 5" xfId="5197" xr:uid="{00000000-0005-0000-0000-000090140000}"/>
    <cellStyle name="Išvestis 3 2 5 2" xfId="17722" xr:uid="{1B7C60BF-C94D-483F-AC08-3C6D92D97813}"/>
    <cellStyle name="Išvestis 3 2 6" xfId="17718" xr:uid="{9D5B1E30-BFCC-4E82-A01F-1B54A26F482A}"/>
    <cellStyle name="Išvestis 3 3" xfId="5198" xr:uid="{00000000-0005-0000-0000-000091140000}"/>
    <cellStyle name="Išvestis 3 3 2" xfId="17723" xr:uid="{EAB4286B-038B-457C-B0DC-86C06259376B}"/>
    <cellStyle name="Išvestis 3 4" xfId="5199" xr:uid="{00000000-0005-0000-0000-000092140000}"/>
    <cellStyle name="Išvestis 3 4 2" xfId="17724" xr:uid="{A4328F97-AEA7-418E-84AE-7B42342FE318}"/>
    <cellStyle name="Išvestis 3 5" xfId="5200" xr:uid="{00000000-0005-0000-0000-000093140000}"/>
    <cellStyle name="Išvestis 3 5 2" xfId="17725" xr:uid="{747AEBC8-5175-4524-80A9-B3F526ED7C2A}"/>
    <cellStyle name="Išvestis 3 6" xfId="5201" xr:uid="{00000000-0005-0000-0000-000094140000}"/>
    <cellStyle name="Išvestis 3 6 2" xfId="17726" xr:uid="{E48FD3B5-EB7D-47BC-B0CF-517F7D398D28}"/>
    <cellStyle name="Išvestis 3 7" xfId="17717" xr:uid="{BF9AC2E5-CBBD-4160-AC91-B09B775965EF}"/>
    <cellStyle name="Išvestis 4" xfId="5202" xr:uid="{00000000-0005-0000-0000-000095140000}"/>
    <cellStyle name="Išvestis 4 2" xfId="5203" xr:uid="{00000000-0005-0000-0000-000096140000}"/>
    <cellStyle name="Išvestis 4 2 2" xfId="5204" xr:uid="{00000000-0005-0000-0000-000097140000}"/>
    <cellStyle name="Išvestis 4 2 2 2" xfId="17729" xr:uid="{D09FE88D-8B82-4CB4-98D0-75EE6ADA11FB}"/>
    <cellStyle name="Išvestis 4 2 3" xfId="5205" xr:uid="{00000000-0005-0000-0000-000098140000}"/>
    <cellStyle name="Išvestis 4 2 3 2" xfId="17730" xr:uid="{DFC87563-948F-4110-9EE7-A8E66FFF73B1}"/>
    <cellStyle name="Išvestis 4 2 4" xfId="5206" xr:uid="{00000000-0005-0000-0000-000099140000}"/>
    <cellStyle name="Išvestis 4 2 4 2" xfId="17731" xr:uid="{0E449445-829B-4AA6-8D29-B466FEEB9E7A}"/>
    <cellStyle name="Išvestis 4 2 5" xfId="5207" xr:uid="{00000000-0005-0000-0000-00009A140000}"/>
    <cellStyle name="Išvestis 4 2 5 2" xfId="17732" xr:uid="{D38FBDE1-37F7-488E-8695-9C6388E2ABAA}"/>
    <cellStyle name="Išvestis 4 2 6" xfId="17728" xr:uid="{42B90B57-DC98-4EAF-B4F7-D4F36589FE90}"/>
    <cellStyle name="Išvestis 4 3" xfId="5208" xr:uid="{00000000-0005-0000-0000-00009B140000}"/>
    <cellStyle name="Išvestis 4 3 2" xfId="17733" xr:uid="{40BD50FC-F941-473B-BD5B-2B58A4BE6946}"/>
    <cellStyle name="Išvestis 4 4" xfId="5209" xr:uid="{00000000-0005-0000-0000-00009C140000}"/>
    <cellStyle name="Išvestis 4 4 2" xfId="17734" xr:uid="{A25442F8-227C-416C-A439-035455ADA447}"/>
    <cellStyle name="Išvestis 4 5" xfId="5210" xr:uid="{00000000-0005-0000-0000-00009D140000}"/>
    <cellStyle name="Išvestis 4 5 2" xfId="17735" xr:uid="{0401415C-E52F-4172-B88A-A9AA1C897C96}"/>
    <cellStyle name="Išvestis 4 6" xfId="5211" xr:uid="{00000000-0005-0000-0000-00009E140000}"/>
    <cellStyle name="Išvestis 4 6 2" xfId="17736" xr:uid="{4C4C8CA3-D7A6-4B99-A765-018617557768}"/>
    <cellStyle name="Išvestis 4 7" xfId="17727" xr:uid="{CA052353-4425-4422-90E6-5A5E02F8CA67}"/>
    <cellStyle name="Išvestis 5" xfId="5212" xr:uid="{00000000-0005-0000-0000-00009F140000}"/>
    <cellStyle name="Išvestis 5 2" xfId="5213" xr:uid="{00000000-0005-0000-0000-0000A0140000}"/>
    <cellStyle name="Išvestis 5 2 2" xfId="5214" xr:uid="{00000000-0005-0000-0000-0000A1140000}"/>
    <cellStyle name="Išvestis 5 2 2 2" xfId="17739" xr:uid="{82685EC1-E625-4394-BCC9-D9012CFA2637}"/>
    <cellStyle name="Išvestis 5 2 3" xfId="5215" xr:uid="{00000000-0005-0000-0000-0000A2140000}"/>
    <cellStyle name="Išvestis 5 2 3 2" xfId="17740" xr:uid="{6AB68561-E098-4CDE-A031-293749F44AA0}"/>
    <cellStyle name="Išvestis 5 2 4" xfId="5216" xr:uid="{00000000-0005-0000-0000-0000A3140000}"/>
    <cellStyle name="Išvestis 5 2 4 2" xfId="17741" xr:uid="{5AC23BC1-63F9-4FAB-99FB-544320F71CD0}"/>
    <cellStyle name="Išvestis 5 2 5" xfId="5217" xr:uid="{00000000-0005-0000-0000-0000A4140000}"/>
    <cellStyle name="Išvestis 5 2 5 2" xfId="17742" xr:uid="{CB4AE2C5-8042-4343-92AA-59D91AC324E7}"/>
    <cellStyle name="Išvestis 5 2 6" xfId="17738" xr:uid="{E8B892CA-EAC3-4BA0-95B8-9724591DF67A}"/>
    <cellStyle name="Išvestis 5 3" xfId="5218" xr:uid="{00000000-0005-0000-0000-0000A5140000}"/>
    <cellStyle name="Išvestis 5 3 2" xfId="17743" xr:uid="{C18FC610-663F-46C9-BC1C-88D5BB615643}"/>
    <cellStyle name="Išvestis 5 4" xfId="5219" xr:uid="{00000000-0005-0000-0000-0000A6140000}"/>
    <cellStyle name="Išvestis 5 4 2" xfId="17744" xr:uid="{8492D745-A639-4F3D-BEA3-5DBD891E7D9D}"/>
    <cellStyle name="Išvestis 5 5" xfId="5220" xr:uid="{00000000-0005-0000-0000-0000A7140000}"/>
    <cellStyle name="Išvestis 5 5 2" xfId="17745" xr:uid="{E6B3B9CD-3952-4A39-99D1-2DE0BEDFA007}"/>
    <cellStyle name="Išvestis 5 6" xfId="5221" xr:uid="{00000000-0005-0000-0000-0000A8140000}"/>
    <cellStyle name="Išvestis 5 6 2" xfId="17746" xr:uid="{6261DB60-F7ED-44AC-8ED4-BB52E1609518}"/>
    <cellStyle name="Išvestis 5 7" xfId="17737" xr:uid="{80D51579-6738-4546-9469-51BCE0CD9A6B}"/>
    <cellStyle name="Išvestis 6" xfId="5222" xr:uid="{00000000-0005-0000-0000-0000A9140000}"/>
    <cellStyle name="Išvestis 6 2" xfId="5223" xr:uid="{00000000-0005-0000-0000-0000AA140000}"/>
    <cellStyle name="Išvestis 6 2 2" xfId="5224" xr:uid="{00000000-0005-0000-0000-0000AB140000}"/>
    <cellStyle name="Išvestis 6 2 2 2" xfId="17749" xr:uid="{6A849F79-6149-4FD3-966D-9AEA6E925D9F}"/>
    <cellStyle name="Išvestis 6 2 3" xfId="5225" xr:uid="{00000000-0005-0000-0000-0000AC140000}"/>
    <cellStyle name="Išvestis 6 2 3 2" xfId="17750" xr:uid="{AD904FEB-016C-44A6-9B93-0F479F2A8D2C}"/>
    <cellStyle name="Išvestis 6 2 4" xfId="5226" xr:uid="{00000000-0005-0000-0000-0000AD140000}"/>
    <cellStyle name="Išvestis 6 2 4 2" xfId="17751" xr:uid="{E596F10E-E0C8-44F7-BE78-C40E4395C8D8}"/>
    <cellStyle name="Išvestis 6 2 5" xfId="5227" xr:uid="{00000000-0005-0000-0000-0000AE140000}"/>
    <cellStyle name="Išvestis 6 2 5 2" xfId="17752" xr:uid="{C8027A61-1985-4422-A71C-BD2963A66238}"/>
    <cellStyle name="Išvestis 6 2 6" xfId="17748" xr:uid="{ACFCFA9F-F21B-4BC4-AAA0-690C2C17B27B}"/>
    <cellStyle name="Išvestis 6 3" xfId="5228" xr:uid="{00000000-0005-0000-0000-0000AF140000}"/>
    <cellStyle name="Išvestis 6 3 2" xfId="17753" xr:uid="{FBB8DC88-4EFF-4BAE-936D-EFDA808AFA82}"/>
    <cellStyle name="Išvestis 6 4" xfId="5229" xr:uid="{00000000-0005-0000-0000-0000B0140000}"/>
    <cellStyle name="Išvestis 6 4 2" xfId="17754" xr:uid="{1B915BA5-14C9-4285-A107-F62F22DE542D}"/>
    <cellStyle name="Išvestis 6 5" xfId="5230" xr:uid="{00000000-0005-0000-0000-0000B1140000}"/>
    <cellStyle name="Išvestis 6 5 2" xfId="17755" xr:uid="{7DAF3AEB-39E6-4CBE-8B5D-B877BDE6538C}"/>
    <cellStyle name="Išvestis 6 6" xfId="5231" xr:uid="{00000000-0005-0000-0000-0000B2140000}"/>
    <cellStyle name="Išvestis 6 6 2" xfId="17756" xr:uid="{0107A0A5-1C76-495E-B901-C3D0A6C63373}"/>
    <cellStyle name="Išvestis 6 7" xfId="17747" xr:uid="{C36823CE-F60A-4FE9-8C43-C8A39DCD0110}"/>
    <cellStyle name="Išvestis 7" xfId="5232" xr:uid="{00000000-0005-0000-0000-0000B3140000}"/>
    <cellStyle name="Išvestis 7 2" xfId="5233" xr:uid="{00000000-0005-0000-0000-0000B4140000}"/>
    <cellStyle name="Išvestis 7 2 2" xfId="5234" xr:uid="{00000000-0005-0000-0000-0000B5140000}"/>
    <cellStyle name="Išvestis 7 2 2 2" xfId="17759" xr:uid="{8EB0A5C5-DF91-4A0C-A048-1BF3796D5ABB}"/>
    <cellStyle name="Išvestis 7 2 3" xfId="5235" xr:uid="{00000000-0005-0000-0000-0000B6140000}"/>
    <cellStyle name="Išvestis 7 2 3 2" xfId="17760" xr:uid="{C994BAE1-4665-4B7B-A84F-9078857AF6FF}"/>
    <cellStyle name="Išvestis 7 2 4" xfId="5236" xr:uid="{00000000-0005-0000-0000-0000B7140000}"/>
    <cellStyle name="Išvestis 7 2 4 2" xfId="17761" xr:uid="{8A8F840E-B0D0-44AC-A719-9D178FB38075}"/>
    <cellStyle name="Išvestis 7 2 5" xfId="5237" xr:uid="{00000000-0005-0000-0000-0000B8140000}"/>
    <cellStyle name="Išvestis 7 2 5 2" xfId="17762" xr:uid="{AB97F7A8-34AC-4A4D-92F7-2557C844094D}"/>
    <cellStyle name="Išvestis 7 2 6" xfId="17758" xr:uid="{59B3BEE7-3249-4779-A7CF-269231385ED6}"/>
    <cellStyle name="Išvestis 7 3" xfId="5238" xr:uid="{00000000-0005-0000-0000-0000B9140000}"/>
    <cellStyle name="Išvestis 7 3 2" xfId="17763" xr:uid="{C16B4ECC-4805-469A-89EF-6ECD2DCA5749}"/>
    <cellStyle name="Išvestis 7 4" xfId="5239" xr:uid="{00000000-0005-0000-0000-0000BA140000}"/>
    <cellStyle name="Išvestis 7 4 2" xfId="17764" xr:uid="{8C771D4A-7310-4486-8988-26170BEE68E9}"/>
    <cellStyle name="Išvestis 7 5" xfId="5240" xr:uid="{00000000-0005-0000-0000-0000BB140000}"/>
    <cellStyle name="Išvestis 7 5 2" xfId="17765" xr:uid="{51BA4283-43E1-4572-BF53-7819E39556A9}"/>
    <cellStyle name="Išvestis 7 6" xfId="5241" xr:uid="{00000000-0005-0000-0000-0000BC140000}"/>
    <cellStyle name="Išvestis 7 6 2" xfId="17766" xr:uid="{6D63AC00-0B7F-498F-9E81-CDA13AD602D8}"/>
    <cellStyle name="Išvestis 7 7" xfId="17757" xr:uid="{6F6F7A78-E8F1-4E13-A7A2-A763655563BB}"/>
    <cellStyle name="Išvestis 8" xfId="5242" xr:uid="{00000000-0005-0000-0000-0000BD140000}"/>
    <cellStyle name="Išvestis 8 2" xfId="5243" xr:uid="{00000000-0005-0000-0000-0000BE140000}"/>
    <cellStyle name="Išvestis 8 2 2" xfId="5244" xr:uid="{00000000-0005-0000-0000-0000BF140000}"/>
    <cellStyle name="Išvestis 8 2 2 2" xfId="17769" xr:uid="{997C338C-C492-4393-9FDF-E180D1BB6A0A}"/>
    <cellStyle name="Išvestis 8 2 3" xfId="5245" xr:uid="{00000000-0005-0000-0000-0000C0140000}"/>
    <cellStyle name="Išvestis 8 2 3 2" xfId="17770" xr:uid="{8C88FA0B-7421-4EEE-BE9B-C86AFC479903}"/>
    <cellStyle name="Išvestis 8 2 4" xfId="5246" xr:uid="{00000000-0005-0000-0000-0000C1140000}"/>
    <cellStyle name="Išvestis 8 2 4 2" xfId="17771" xr:uid="{99CA92D7-C8C2-493D-AF0C-E3647C6E7499}"/>
    <cellStyle name="Išvestis 8 2 5" xfId="5247" xr:uid="{00000000-0005-0000-0000-0000C2140000}"/>
    <cellStyle name="Išvestis 8 2 5 2" xfId="17772" xr:uid="{602DD7A7-D76A-4E64-A2F3-B0730CDC5A2D}"/>
    <cellStyle name="Išvestis 8 2 6" xfId="17768" xr:uid="{4A3D8E45-2EBA-4B93-873E-564D85E14797}"/>
    <cellStyle name="Išvestis 8 3" xfId="5248" xr:uid="{00000000-0005-0000-0000-0000C3140000}"/>
    <cellStyle name="Išvestis 8 3 2" xfId="17773" xr:uid="{F1E67A23-CD51-4069-AFEC-32344CF593B9}"/>
    <cellStyle name="Išvestis 8 4" xfId="5249" xr:uid="{00000000-0005-0000-0000-0000C4140000}"/>
    <cellStyle name="Išvestis 8 4 2" xfId="17774" xr:uid="{652A2A1D-7C98-4A12-AF2B-0E5BDF8233F2}"/>
    <cellStyle name="Išvestis 8 5" xfId="5250" xr:uid="{00000000-0005-0000-0000-0000C5140000}"/>
    <cellStyle name="Išvestis 8 5 2" xfId="17775" xr:uid="{B8C21119-A7AE-40BA-B300-E8075B7A39FA}"/>
    <cellStyle name="Išvestis 8 6" xfId="5251" xr:uid="{00000000-0005-0000-0000-0000C6140000}"/>
    <cellStyle name="Išvestis 8 6 2" xfId="17776" xr:uid="{6A3496D3-E803-40E1-B2C4-A156D05CF14B}"/>
    <cellStyle name="Išvestis 8 7" xfId="17767" xr:uid="{BA1A53DF-CE81-47A3-B8C9-002186BEDD3D}"/>
    <cellStyle name="Išvestis 9" xfId="5252" xr:uid="{00000000-0005-0000-0000-0000C7140000}"/>
    <cellStyle name="Išvestis 9 2" xfId="5253" xr:uid="{00000000-0005-0000-0000-0000C8140000}"/>
    <cellStyle name="Išvestis 9 2 2" xfId="5254" xr:uid="{00000000-0005-0000-0000-0000C9140000}"/>
    <cellStyle name="Išvestis 9 2 2 2" xfId="17779" xr:uid="{9F7E4EA3-2A36-4B2F-8EFE-DE9097D20E18}"/>
    <cellStyle name="Išvestis 9 2 3" xfId="5255" xr:uid="{00000000-0005-0000-0000-0000CA140000}"/>
    <cellStyle name="Išvestis 9 2 3 2" xfId="17780" xr:uid="{A95BDB90-1E0F-4761-9604-F434F228B784}"/>
    <cellStyle name="Išvestis 9 2 4" xfId="5256" xr:uid="{00000000-0005-0000-0000-0000CB140000}"/>
    <cellStyle name="Išvestis 9 2 4 2" xfId="17781" xr:uid="{AE244077-DE51-486E-92EF-8B7F12DD841B}"/>
    <cellStyle name="Išvestis 9 2 5" xfId="5257" xr:uid="{00000000-0005-0000-0000-0000CC140000}"/>
    <cellStyle name="Išvestis 9 2 5 2" xfId="17782" xr:uid="{1CFBE62E-2F5F-4FF2-BE9A-DA468D71F079}"/>
    <cellStyle name="Išvestis 9 2 6" xfId="17778" xr:uid="{9CE42C3F-ED26-4F51-84F1-7A431B117560}"/>
    <cellStyle name="Išvestis 9 3" xfId="5258" xr:uid="{00000000-0005-0000-0000-0000CD140000}"/>
    <cellStyle name="Išvestis 9 3 2" xfId="17783" xr:uid="{92FD40CE-313D-4931-ADFD-1DB6B3420BF0}"/>
    <cellStyle name="Išvestis 9 4" xfId="5259" xr:uid="{00000000-0005-0000-0000-0000CE140000}"/>
    <cellStyle name="Išvestis 9 4 2" xfId="17784" xr:uid="{C5B807DC-72DB-4F43-ADE5-B00E0E6DDAA1}"/>
    <cellStyle name="Išvestis 9 5" xfId="5260" xr:uid="{00000000-0005-0000-0000-0000CF140000}"/>
    <cellStyle name="Išvestis 9 5 2" xfId="17785" xr:uid="{A83A4073-0040-4C02-B289-5B3E4AD09F05}"/>
    <cellStyle name="Išvestis 9 6" xfId="5261" xr:uid="{00000000-0005-0000-0000-0000D0140000}"/>
    <cellStyle name="Išvestis 9 6 2" xfId="17786" xr:uid="{8FA4A209-DC73-43A5-B39F-C9DE2E50D58B}"/>
    <cellStyle name="Išvestis 9 7" xfId="17777" xr:uid="{B8867182-AF1A-41A8-B201-F9D3B754E4EA}"/>
    <cellStyle name="Išvestis_KTR An-Abflug" xfId="14844" xr:uid="{00000000-0005-0000-0000-0000D1140000}"/>
    <cellStyle name="Įvestis" xfId="5262" xr:uid="{00000000-0005-0000-0000-0000D2140000}"/>
    <cellStyle name="Įvestis 10" xfId="5263" xr:uid="{00000000-0005-0000-0000-0000D3140000}"/>
    <cellStyle name="Įvestis 10 2" xfId="5264" xr:uid="{00000000-0005-0000-0000-0000D4140000}"/>
    <cellStyle name="Įvestis 10 2 2" xfId="5265" xr:uid="{00000000-0005-0000-0000-0000D5140000}"/>
    <cellStyle name="Įvestis 10 2 2 2" xfId="17790" xr:uid="{B65339B0-EF75-4DED-A8E0-C64B40850AB1}"/>
    <cellStyle name="Įvestis 10 2 3" xfId="5266" xr:uid="{00000000-0005-0000-0000-0000D6140000}"/>
    <cellStyle name="Įvestis 10 2 3 2" xfId="17791" xr:uid="{3050757F-7878-43D2-B5BF-AEAD0AD84060}"/>
    <cellStyle name="Įvestis 10 2 4" xfId="5267" xr:uid="{00000000-0005-0000-0000-0000D7140000}"/>
    <cellStyle name="Įvestis 10 2 4 2" xfId="17792" xr:uid="{AA6012C1-FC0C-49C6-9487-1D3DEA6A9DB8}"/>
    <cellStyle name="Įvestis 10 2 5" xfId="5268" xr:uid="{00000000-0005-0000-0000-0000D8140000}"/>
    <cellStyle name="Įvestis 10 2 5 2" xfId="17793" xr:uid="{682925C2-D7EB-4513-93D0-0EA36B64DC3C}"/>
    <cellStyle name="Įvestis 10 2 6" xfId="17789" xr:uid="{09AC8922-BFAE-4040-AF0D-8564A70EAB6A}"/>
    <cellStyle name="Įvestis 10 3" xfId="5269" xr:uid="{00000000-0005-0000-0000-0000D9140000}"/>
    <cellStyle name="Įvestis 10 3 2" xfId="17794" xr:uid="{756E99FC-420E-407F-A882-444BB74EB2A7}"/>
    <cellStyle name="Įvestis 10 4" xfId="5270" xr:uid="{00000000-0005-0000-0000-0000DA140000}"/>
    <cellStyle name="Įvestis 10 4 2" xfId="17795" xr:uid="{172693BD-BBF5-43F8-ACBE-A5C2B52FDF4D}"/>
    <cellStyle name="Įvestis 10 5" xfId="5271" xr:uid="{00000000-0005-0000-0000-0000DB140000}"/>
    <cellStyle name="Įvestis 10 5 2" xfId="17796" xr:uid="{144B49B0-21A3-4E9C-B930-4FC387ADDB6F}"/>
    <cellStyle name="Įvestis 10 6" xfId="5272" xr:uid="{00000000-0005-0000-0000-0000DC140000}"/>
    <cellStyle name="Įvestis 10 6 2" xfId="17797" xr:uid="{02299778-C47F-4958-A1AF-4AC1568596F4}"/>
    <cellStyle name="Įvestis 10 7" xfId="17788" xr:uid="{ECFA1A54-A6EC-4B9A-B9C4-FE3CCBB63BFA}"/>
    <cellStyle name="Įvestis 11" xfId="5273" xr:uid="{00000000-0005-0000-0000-0000DD140000}"/>
    <cellStyle name="Įvestis 11 2" xfId="5274" xr:uid="{00000000-0005-0000-0000-0000DE140000}"/>
    <cellStyle name="Įvestis 11 2 2" xfId="5275" xr:uid="{00000000-0005-0000-0000-0000DF140000}"/>
    <cellStyle name="Įvestis 11 2 2 2" xfId="17800" xr:uid="{BCF04A5B-9711-4CF3-849F-C3603EA5E336}"/>
    <cellStyle name="Įvestis 11 2 3" xfId="5276" xr:uid="{00000000-0005-0000-0000-0000E0140000}"/>
    <cellStyle name="Įvestis 11 2 3 2" xfId="17801" xr:uid="{3C83697A-1BB9-46E5-AA5C-DA51395A0BF7}"/>
    <cellStyle name="Įvestis 11 2 4" xfId="5277" xr:uid="{00000000-0005-0000-0000-0000E1140000}"/>
    <cellStyle name="Įvestis 11 2 4 2" xfId="17802" xr:uid="{94D74E4C-3730-4439-B831-E6E4336A849E}"/>
    <cellStyle name="Įvestis 11 2 5" xfId="5278" xr:uid="{00000000-0005-0000-0000-0000E2140000}"/>
    <cellStyle name="Įvestis 11 2 5 2" xfId="17803" xr:uid="{B71FA038-5012-4DDF-87FB-52E8E4018B8E}"/>
    <cellStyle name="Įvestis 11 2 6" xfId="17799" xr:uid="{836C70DC-07F9-42F4-8678-D0750E4E3EC7}"/>
    <cellStyle name="Įvestis 11 3" xfId="5279" xr:uid="{00000000-0005-0000-0000-0000E3140000}"/>
    <cellStyle name="Įvestis 11 3 2" xfId="17804" xr:uid="{4DDC00E6-8338-4A31-BCB8-87BDB3457803}"/>
    <cellStyle name="Įvestis 11 4" xfId="5280" xr:uid="{00000000-0005-0000-0000-0000E4140000}"/>
    <cellStyle name="Įvestis 11 4 2" xfId="17805" xr:uid="{0EA7A6E4-67EA-4322-ABBA-F2104B36A50A}"/>
    <cellStyle name="Įvestis 11 5" xfId="5281" xr:uid="{00000000-0005-0000-0000-0000E5140000}"/>
    <cellStyle name="Įvestis 11 5 2" xfId="17806" xr:uid="{A233CF30-B182-409C-A0E5-F10B779A0173}"/>
    <cellStyle name="Įvestis 11 6" xfId="5282" xr:uid="{00000000-0005-0000-0000-0000E6140000}"/>
    <cellStyle name="Įvestis 11 6 2" xfId="17807" xr:uid="{B7A6F63F-5732-4B65-81C5-0D3A32FCD78E}"/>
    <cellStyle name="Įvestis 11 7" xfId="17798" xr:uid="{AE9740CE-1B61-47F2-A2F3-114567134FCD}"/>
    <cellStyle name="Įvestis 12" xfId="5283" xr:uid="{00000000-0005-0000-0000-0000E7140000}"/>
    <cellStyle name="Įvestis 12 2" xfId="5284" xr:uid="{00000000-0005-0000-0000-0000E8140000}"/>
    <cellStyle name="Įvestis 12 2 2" xfId="5285" xr:uid="{00000000-0005-0000-0000-0000E9140000}"/>
    <cellStyle name="Įvestis 12 2 2 2" xfId="17810" xr:uid="{E378AAEA-4181-41F8-89DB-FBB8F8B9091B}"/>
    <cellStyle name="Įvestis 12 2 3" xfId="5286" xr:uid="{00000000-0005-0000-0000-0000EA140000}"/>
    <cellStyle name="Įvestis 12 2 3 2" xfId="17811" xr:uid="{9C0BB9A9-770B-4B5C-8D8B-3FADAF5F02D6}"/>
    <cellStyle name="Įvestis 12 2 4" xfId="5287" xr:uid="{00000000-0005-0000-0000-0000EB140000}"/>
    <cellStyle name="Įvestis 12 2 4 2" xfId="17812" xr:uid="{8E758D2B-00D8-4193-A6A8-5828ABFDE436}"/>
    <cellStyle name="Įvestis 12 2 5" xfId="5288" xr:uid="{00000000-0005-0000-0000-0000EC140000}"/>
    <cellStyle name="Įvestis 12 2 5 2" xfId="17813" xr:uid="{C7BACA7C-8888-4D89-8BB6-8EADC46E1743}"/>
    <cellStyle name="Įvestis 12 2 6" xfId="17809" xr:uid="{E0D2B448-48DE-4BC3-918E-0539B89CAC6A}"/>
    <cellStyle name="Įvestis 12 3" xfId="5289" xr:uid="{00000000-0005-0000-0000-0000ED140000}"/>
    <cellStyle name="Įvestis 12 3 2" xfId="17814" xr:uid="{E3CF874D-E1A7-4A1A-8FD0-9DAB4F1F906C}"/>
    <cellStyle name="Įvestis 12 4" xfId="5290" xr:uid="{00000000-0005-0000-0000-0000EE140000}"/>
    <cellStyle name="Įvestis 12 4 2" xfId="17815" xr:uid="{33FBF7A5-A9E1-4E19-81CB-D5C96E53000C}"/>
    <cellStyle name="Įvestis 12 5" xfId="5291" xr:uid="{00000000-0005-0000-0000-0000EF140000}"/>
    <cellStyle name="Įvestis 12 5 2" xfId="17816" xr:uid="{B40B476C-DBCE-438B-94DD-8AD89C905E84}"/>
    <cellStyle name="Įvestis 12 6" xfId="5292" xr:uid="{00000000-0005-0000-0000-0000F0140000}"/>
    <cellStyle name="Įvestis 12 6 2" xfId="17817" xr:uid="{6FEA37BB-4F12-4EDC-A6C4-8F83A96660CF}"/>
    <cellStyle name="Įvestis 12 7" xfId="17808" xr:uid="{C5B5FCAE-05C9-4BCA-945C-2B76C4DFACE1}"/>
    <cellStyle name="Įvestis 13" xfId="5293" xr:uid="{00000000-0005-0000-0000-0000F1140000}"/>
    <cellStyle name="Įvestis 13 2" xfId="5294" xr:uid="{00000000-0005-0000-0000-0000F2140000}"/>
    <cellStyle name="Įvestis 13 2 2" xfId="5295" xr:uid="{00000000-0005-0000-0000-0000F3140000}"/>
    <cellStyle name="Įvestis 13 2 2 2" xfId="17820" xr:uid="{AFEBEE3C-E800-466A-9EA6-A231C79B8D98}"/>
    <cellStyle name="Įvestis 13 2 3" xfId="5296" xr:uid="{00000000-0005-0000-0000-0000F4140000}"/>
    <cellStyle name="Įvestis 13 2 3 2" xfId="17821" xr:uid="{8CF39E0F-B9C9-40A3-BE51-481E75E3E6DA}"/>
    <cellStyle name="Įvestis 13 2 4" xfId="5297" xr:uid="{00000000-0005-0000-0000-0000F5140000}"/>
    <cellStyle name="Įvestis 13 2 4 2" xfId="17822" xr:uid="{8DE635B1-F83E-4E74-8095-8715036183B3}"/>
    <cellStyle name="Įvestis 13 2 5" xfId="5298" xr:uid="{00000000-0005-0000-0000-0000F6140000}"/>
    <cellStyle name="Įvestis 13 2 5 2" xfId="17823" xr:uid="{AA83CC62-50C9-4710-BF5A-4F4EDE0326D5}"/>
    <cellStyle name="Įvestis 13 2 6" xfId="17819" xr:uid="{621ADF98-D98D-4284-AC09-91D4BD64254E}"/>
    <cellStyle name="Įvestis 13 3" xfId="5299" xr:uid="{00000000-0005-0000-0000-0000F7140000}"/>
    <cellStyle name="Įvestis 13 3 2" xfId="17824" xr:uid="{C87A8DFE-127E-4827-888C-7A38FBC87B83}"/>
    <cellStyle name="Įvestis 13 4" xfId="5300" xr:uid="{00000000-0005-0000-0000-0000F8140000}"/>
    <cellStyle name="Įvestis 13 4 2" xfId="17825" xr:uid="{441E54B0-415C-4B43-9870-6E5CF9E38480}"/>
    <cellStyle name="Įvestis 13 5" xfId="5301" xr:uid="{00000000-0005-0000-0000-0000F9140000}"/>
    <cellStyle name="Įvestis 13 5 2" xfId="17826" xr:uid="{8B250966-8960-4AC8-AC2E-DDB33EB6C45A}"/>
    <cellStyle name="Įvestis 13 6" xfId="5302" xr:uid="{00000000-0005-0000-0000-0000FA140000}"/>
    <cellStyle name="Įvestis 13 6 2" xfId="17827" xr:uid="{A8C0E59B-9720-4CAB-A3A3-67589A64A029}"/>
    <cellStyle name="Įvestis 13 7" xfId="17818" xr:uid="{5EE70B19-1050-4FD1-AFC6-4AF3542B841E}"/>
    <cellStyle name="Įvestis 14" xfId="5303" xr:uid="{00000000-0005-0000-0000-0000FB140000}"/>
    <cellStyle name="Įvestis 14 2" xfId="5304" xr:uid="{00000000-0005-0000-0000-0000FC140000}"/>
    <cellStyle name="Įvestis 14 2 2" xfId="5305" xr:uid="{00000000-0005-0000-0000-0000FD140000}"/>
    <cellStyle name="Įvestis 14 2 2 2" xfId="17830" xr:uid="{EFF14F92-B96D-4C3C-8260-CFF83CFD5C78}"/>
    <cellStyle name="Įvestis 14 2 3" xfId="5306" xr:uid="{00000000-0005-0000-0000-0000FE140000}"/>
    <cellStyle name="Įvestis 14 2 3 2" xfId="17831" xr:uid="{3834477A-74FA-44E5-A30F-E58B8A7321BD}"/>
    <cellStyle name="Įvestis 14 2 4" xfId="5307" xr:uid="{00000000-0005-0000-0000-0000FF140000}"/>
    <cellStyle name="Įvestis 14 2 4 2" xfId="17832" xr:uid="{DF2E408A-9CC0-4BA5-B66D-EE9C26BCF98B}"/>
    <cellStyle name="Įvestis 14 2 5" xfId="5308" xr:uid="{00000000-0005-0000-0000-000000150000}"/>
    <cellStyle name="Įvestis 14 2 5 2" xfId="17833" xr:uid="{2B4E68A2-A382-408C-81BF-482F8E5A3B5A}"/>
    <cellStyle name="Įvestis 14 2 6" xfId="17829" xr:uid="{6A395472-876C-49FB-B5E9-351EB426AF7E}"/>
    <cellStyle name="Įvestis 14 3" xfId="5309" xr:uid="{00000000-0005-0000-0000-000001150000}"/>
    <cellStyle name="Įvestis 14 3 2" xfId="17834" xr:uid="{4521B06A-5CEE-407E-A4A2-F30CB2B95956}"/>
    <cellStyle name="Įvestis 14 4" xfId="5310" xr:uid="{00000000-0005-0000-0000-000002150000}"/>
    <cellStyle name="Įvestis 14 4 2" xfId="17835" xr:uid="{BA2A6DF4-EB07-4529-842F-F81F7F6DDE86}"/>
    <cellStyle name="Įvestis 14 5" xfId="5311" xr:uid="{00000000-0005-0000-0000-000003150000}"/>
    <cellStyle name="Įvestis 14 5 2" xfId="17836" xr:uid="{BBF5ABE5-DB4F-47B2-BCFF-1A3124CFA36C}"/>
    <cellStyle name="Įvestis 14 6" xfId="5312" xr:uid="{00000000-0005-0000-0000-000004150000}"/>
    <cellStyle name="Įvestis 14 6 2" xfId="17837" xr:uid="{D97E1F5E-3449-4265-8961-EEC204323A51}"/>
    <cellStyle name="Įvestis 14 7" xfId="17828" xr:uid="{086BDA14-EABC-423D-AE1E-856D705BDCE8}"/>
    <cellStyle name="Įvestis 15" xfId="5313" xr:uid="{00000000-0005-0000-0000-000005150000}"/>
    <cellStyle name="Įvestis 15 2" xfId="5314" xr:uid="{00000000-0005-0000-0000-000006150000}"/>
    <cellStyle name="Įvestis 15 2 2" xfId="5315" xr:uid="{00000000-0005-0000-0000-000007150000}"/>
    <cellStyle name="Įvestis 15 2 2 2" xfId="17840" xr:uid="{0E78C343-1B11-4703-9BB2-B31765709621}"/>
    <cellStyle name="Įvestis 15 2 3" xfId="5316" xr:uid="{00000000-0005-0000-0000-000008150000}"/>
    <cellStyle name="Įvestis 15 2 3 2" xfId="17841" xr:uid="{21F57FCA-18EA-4FA6-B203-AA326BC6B18D}"/>
    <cellStyle name="Įvestis 15 2 4" xfId="5317" xr:uid="{00000000-0005-0000-0000-000009150000}"/>
    <cellStyle name="Įvestis 15 2 4 2" xfId="17842" xr:uid="{F4F428BE-0793-4597-84C2-9E4FD17CBE1C}"/>
    <cellStyle name="Įvestis 15 2 5" xfId="5318" xr:uid="{00000000-0005-0000-0000-00000A150000}"/>
    <cellStyle name="Įvestis 15 2 5 2" xfId="17843" xr:uid="{162C6895-AF9E-4C73-BD05-513C0549DD13}"/>
    <cellStyle name="Įvestis 15 2 6" xfId="17839" xr:uid="{E755E663-A73B-4130-A121-5615E207ABE4}"/>
    <cellStyle name="Įvestis 15 3" xfId="5319" xr:uid="{00000000-0005-0000-0000-00000B150000}"/>
    <cellStyle name="Įvestis 15 3 2" xfId="17844" xr:uid="{247379A0-8C21-4C5F-9D0D-13FD652E6D6C}"/>
    <cellStyle name="Įvestis 15 4" xfId="5320" xr:uid="{00000000-0005-0000-0000-00000C150000}"/>
    <cellStyle name="Įvestis 15 4 2" xfId="17845" xr:uid="{478E3A10-8639-4960-956D-24A6BEB13D13}"/>
    <cellStyle name="Įvestis 15 5" xfId="5321" xr:uid="{00000000-0005-0000-0000-00000D150000}"/>
    <cellStyle name="Įvestis 15 5 2" xfId="17846" xr:uid="{2783D6AD-9DFD-447A-A96C-2BB4FE884783}"/>
    <cellStyle name="Įvestis 15 6" xfId="5322" xr:uid="{00000000-0005-0000-0000-00000E150000}"/>
    <cellStyle name="Įvestis 15 6 2" xfId="17847" xr:uid="{48E6308C-4A7B-4075-BC7E-82F41FF69808}"/>
    <cellStyle name="Įvestis 15 7" xfId="17838" xr:uid="{61439768-8BBE-470F-ACE5-8CF1E2E44892}"/>
    <cellStyle name="Įvestis 16" xfId="5323" xr:uid="{00000000-0005-0000-0000-00000F150000}"/>
    <cellStyle name="Įvestis 16 2" xfId="5324" xr:uid="{00000000-0005-0000-0000-000010150000}"/>
    <cellStyle name="Įvestis 16 2 2" xfId="5325" xr:uid="{00000000-0005-0000-0000-000011150000}"/>
    <cellStyle name="Įvestis 16 2 2 2" xfId="17850" xr:uid="{67F1972E-51AD-45AF-8F82-9EBD40FB43C4}"/>
    <cellStyle name="Įvestis 16 2 3" xfId="5326" xr:uid="{00000000-0005-0000-0000-000012150000}"/>
    <cellStyle name="Įvestis 16 2 3 2" xfId="17851" xr:uid="{DD75128F-F926-45BC-8653-A726C81CDC6F}"/>
    <cellStyle name="Įvestis 16 2 4" xfId="5327" xr:uid="{00000000-0005-0000-0000-000013150000}"/>
    <cellStyle name="Įvestis 16 2 4 2" xfId="17852" xr:uid="{1D484457-A9E3-4966-AAED-CC4F3E976550}"/>
    <cellStyle name="Įvestis 16 2 5" xfId="5328" xr:uid="{00000000-0005-0000-0000-000014150000}"/>
    <cellStyle name="Įvestis 16 2 5 2" xfId="17853" xr:uid="{2367F34A-E48A-41C4-A591-4B2185DFF89A}"/>
    <cellStyle name="Įvestis 16 2 6" xfId="17849" xr:uid="{B899E92B-E38E-4EBF-B808-8DEDB65ABD83}"/>
    <cellStyle name="Įvestis 16 3" xfId="5329" xr:uid="{00000000-0005-0000-0000-000015150000}"/>
    <cellStyle name="Įvestis 16 3 2" xfId="17854" xr:uid="{50E411A7-3BF5-44A4-9EF6-FBB4B9A4C1E6}"/>
    <cellStyle name="Įvestis 16 4" xfId="5330" xr:uid="{00000000-0005-0000-0000-000016150000}"/>
    <cellStyle name="Įvestis 16 4 2" xfId="17855" xr:uid="{C64DD4C9-A7D0-4D75-AB04-311DF7922130}"/>
    <cellStyle name="Įvestis 16 5" xfId="5331" xr:uid="{00000000-0005-0000-0000-000017150000}"/>
    <cellStyle name="Įvestis 16 5 2" xfId="17856" xr:uid="{FA97AFD6-79B6-407F-BD1F-9F21D6B76623}"/>
    <cellStyle name="Įvestis 16 6" xfId="5332" xr:uid="{00000000-0005-0000-0000-000018150000}"/>
    <cellStyle name="Įvestis 16 6 2" xfId="17857" xr:uid="{A09F89A7-7ADC-40D0-AB48-2ECBA98ACD03}"/>
    <cellStyle name="Įvestis 16 7" xfId="17848" xr:uid="{7FDA7E02-DAF3-4BC8-8EEE-384519D07A2F}"/>
    <cellStyle name="Įvestis 17" xfId="5333" xr:uid="{00000000-0005-0000-0000-000019150000}"/>
    <cellStyle name="Įvestis 17 2" xfId="5334" xr:uid="{00000000-0005-0000-0000-00001A150000}"/>
    <cellStyle name="Įvestis 17 2 2" xfId="5335" xr:uid="{00000000-0005-0000-0000-00001B150000}"/>
    <cellStyle name="Įvestis 17 2 2 2" xfId="17860" xr:uid="{B118D608-9577-4465-A95C-008661B64372}"/>
    <cellStyle name="Įvestis 17 2 3" xfId="5336" xr:uid="{00000000-0005-0000-0000-00001C150000}"/>
    <cellStyle name="Įvestis 17 2 3 2" xfId="17861" xr:uid="{00B539EC-91CD-4253-BBA0-E7EC5034D6C9}"/>
    <cellStyle name="Įvestis 17 2 4" xfId="5337" xr:uid="{00000000-0005-0000-0000-00001D150000}"/>
    <cellStyle name="Įvestis 17 2 4 2" xfId="17862" xr:uid="{E0983BFB-0F55-4DFB-8DF1-A1B8E0CEED18}"/>
    <cellStyle name="Įvestis 17 2 5" xfId="5338" xr:uid="{00000000-0005-0000-0000-00001E150000}"/>
    <cellStyle name="Įvestis 17 2 5 2" xfId="17863" xr:uid="{8DDC91A5-CDC8-453D-B5EC-1EAE23899533}"/>
    <cellStyle name="Įvestis 17 2 6" xfId="17859" xr:uid="{5C89E6BE-11CE-49C4-94C8-AD002847032D}"/>
    <cellStyle name="Įvestis 17 3" xfId="5339" xr:uid="{00000000-0005-0000-0000-00001F150000}"/>
    <cellStyle name="Įvestis 17 3 2" xfId="17864" xr:uid="{A5335E13-38F9-482A-BD2F-A4B3459D373D}"/>
    <cellStyle name="Įvestis 17 4" xfId="5340" xr:uid="{00000000-0005-0000-0000-000020150000}"/>
    <cellStyle name="Įvestis 17 4 2" xfId="17865" xr:uid="{D4E44A4F-82A5-4091-B244-8FE741572803}"/>
    <cellStyle name="Įvestis 17 5" xfId="5341" xr:uid="{00000000-0005-0000-0000-000021150000}"/>
    <cellStyle name="Įvestis 17 5 2" xfId="17866" xr:uid="{E93B3BC8-902F-4F42-89DB-0046A44B3443}"/>
    <cellStyle name="Įvestis 17 6" xfId="5342" xr:uid="{00000000-0005-0000-0000-000022150000}"/>
    <cellStyle name="Įvestis 17 6 2" xfId="17867" xr:uid="{AA57D382-B5A8-4849-8355-2E89B3B9B01E}"/>
    <cellStyle name="Įvestis 17 7" xfId="17858" xr:uid="{9908E0B4-61E9-4351-A4AE-C6905311DEF1}"/>
    <cellStyle name="Įvestis 18" xfId="5343" xr:uid="{00000000-0005-0000-0000-000023150000}"/>
    <cellStyle name="Įvestis 18 2" xfId="5344" xr:uid="{00000000-0005-0000-0000-000024150000}"/>
    <cellStyle name="Įvestis 18 2 2" xfId="5345" xr:uid="{00000000-0005-0000-0000-000025150000}"/>
    <cellStyle name="Įvestis 18 2 2 2" xfId="17870" xr:uid="{F819093A-BC94-471A-9449-CC9C7DF1C537}"/>
    <cellStyle name="Įvestis 18 2 3" xfId="5346" xr:uid="{00000000-0005-0000-0000-000026150000}"/>
    <cellStyle name="Įvestis 18 2 3 2" xfId="17871" xr:uid="{AFB01E36-C892-4E04-883A-6755940FC40F}"/>
    <cellStyle name="Įvestis 18 2 4" xfId="5347" xr:uid="{00000000-0005-0000-0000-000027150000}"/>
    <cellStyle name="Įvestis 18 2 4 2" xfId="17872" xr:uid="{20E43675-792F-4FBC-8000-B9CE37326624}"/>
    <cellStyle name="Įvestis 18 2 5" xfId="5348" xr:uid="{00000000-0005-0000-0000-000028150000}"/>
    <cellStyle name="Įvestis 18 2 5 2" xfId="17873" xr:uid="{2CBD6030-4E0A-493C-87CA-AE20BF191FA8}"/>
    <cellStyle name="Įvestis 18 2 6" xfId="17869" xr:uid="{E1F1AAE3-7039-4511-9512-7FFABDAF9BFE}"/>
    <cellStyle name="Įvestis 18 3" xfId="5349" xr:uid="{00000000-0005-0000-0000-000029150000}"/>
    <cellStyle name="Įvestis 18 3 2" xfId="17874" xr:uid="{E2F519AF-1CA5-41F3-813F-3B99D3B7319F}"/>
    <cellStyle name="Įvestis 18 4" xfId="5350" xr:uid="{00000000-0005-0000-0000-00002A150000}"/>
    <cellStyle name="Įvestis 18 4 2" xfId="17875" xr:uid="{5DB10051-2195-4C4C-8138-450B5144C517}"/>
    <cellStyle name="Įvestis 18 5" xfId="5351" xr:uid="{00000000-0005-0000-0000-00002B150000}"/>
    <cellStyle name="Įvestis 18 5 2" xfId="17876" xr:uid="{F51A2650-8CB7-442B-8D64-05A030294708}"/>
    <cellStyle name="Įvestis 18 6" xfId="5352" xr:uid="{00000000-0005-0000-0000-00002C150000}"/>
    <cellStyle name="Įvestis 18 6 2" xfId="17877" xr:uid="{8799C1B0-667A-4C19-8CAC-57B7AF724C90}"/>
    <cellStyle name="Įvestis 18 7" xfId="17868" xr:uid="{DB6EA9D2-3D31-4F43-9700-9AEDD9456835}"/>
    <cellStyle name="Įvestis 19" xfId="5353" xr:uid="{00000000-0005-0000-0000-00002D150000}"/>
    <cellStyle name="Įvestis 19 2" xfId="5354" xr:uid="{00000000-0005-0000-0000-00002E150000}"/>
    <cellStyle name="Įvestis 19 2 2" xfId="17879" xr:uid="{155C6456-2422-4BCD-964A-9D8BD015F50E}"/>
    <cellStyle name="Įvestis 19 3" xfId="5355" xr:uid="{00000000-0005-0000-0000-00002F150000}"/>
    <cellStyle name="Įvestis 19 3 2" xfId="17880" xr:uid="{DE291BD4-B63C-4861-BCB3-595C515CB86E}"/>
    <cellStyle name="Įvestis 19 4" xfId="5356" xr:uid="{00000000-0005-0000-0000-000030150000}"/>
    <cellStyle name="Įvestis 19 4 2" xfId="17881" xr:uid="{238D46B2-2F58-4515-BE2B-93E108036530}"/>
    <cellStyle name="Įvestis 19 5" xfId="5357" xr:uid="{00000000-0005-0000-0000-000031150000}"/>
    <cellStyle name="Įvestis 19 5 2" xfId="17882" xr:uid="{B4287502-0E51-4DA8-9443-758A15B13523}"/>
    <cellStyle name="Įvestis 19 6" xfId="17878" xr:uid="{4294C7A7-A6AC-4853-A2E3-8212C645557C}"/>
    <cellStyle name="Įvestis 2" xfId="5358" xr:uid="{00000000-0005-0000-0000-000032150000}"/>
    <cellStyle name="Įvestis 2 2" xfId="5359" xr:uid="{00000000-0005-0000-0000-000033150000}"/>
    <cellStyle name="Įvestis 2 2 2" xfId="5360" xr:uid="{00000000-0005-0000-0000-000034150000}"/>
    <cellStyle name="Įvestis 2 2 2 2" xfId="17885" xr:uid="{686C7867-D446-4073-8059-8F58253E499A}"/>
    <cellStyle name="Įvestis 2 2 3" xfId="5361" xr:uid="{00000000-0005-0000-0000-000035150000}"/>
    <cellStyle name="Įvestis 2 2 3 2" xfId="17886" xr:uid="{6076DABF-890D-4046-97B8-19940D28CC6B}"/>
    <cellStyle name="Įvestis 2 2 4" xfId="5362" xr:uid="{00000000-0005-0000-0000-000036150000}"/>
    <cellStyle name="Įvestis 2 2 4 2" xfId="17887" xr:uid="{3A583263-E425-434B-9F50-30A125612707}"/>
    <cellStyle name="Įvestis 2 2 5" xfId="5363" xr:uid="{00000000-0005-0000-0000-000037150000}"/>
    <cellStyle name="Įvestis 2 2 5 2" xfId="17888" xr:uid="{C869D2DA-7AF9-4D87-A378-1A752C837F3B}"/>
    <cellStyle name="Įvestis 2 2 6" xfId="17884" xr:uid="{EBEF0F05-4D3A-45FD-AA19-49DE26BA3B9B}"/>
    <cellStyle name="Įvestis 2 3" xfId="5364" xr:uid="{00000000-0005-0000-0000-000038150000}"/>
    <cellStyle name="Įvestis 2 3 2" xfId="17889" xr:uid="{D0DB5E86-672F-4090-B871-4D99AEBEF9EF}"/>
    <cellStyle name="Įvestis 2 4" xfId="5365" xr:uid="{00000000-0005-0000-0000-000039150000}"/>
    <cellStyle name="Įvestis 2 4 2" xfId="17890" xr:uid="{F0004CAE-C8AC-41EA-BC80-E9EB3BCF838F}"/>
    <cellStyle name="Įvestis 2 5" xfId="5366" xr:uid="{00000000-0005-0000-0000-00003A150000}"/>
    <cellStyle name="Įvestis 2 5 2" xfId="17891" xr:uid="{BE9C24C4-7025-4310-BE5F-D801F914F1DA}"/>
    <cellStyle name="Įvestis 2 6" xfId="5367" xr:uid="{00000000-0005-0000-0000-00003B150000}"/>
    <cellStyle name="Įvestis 2 6 2" xfId="17892" xr:uid="{DC297040-F629-4D73-BB64-542057FE92CF}"/>
    <cellStyle name="Įvestis 2 7" xfId="17883" xr:uid="{344F7AB2-3296-4CFB-811A-A20AAAFC525F}"/>
    <cellStyle name="Įvestis 20" xfId="5368" xr:uid="{00000000-0005-0000-0000-00003C150000}"/>
    <cellStyle name="Įvestis 20 2" xfId="17893" xr:uid="{D13CFE31-2F09-4A66-927F-74D2A52FAC22}"/>
    <cellStyle name="Įvestis 21" xfId="5369" xr:uid="{00000000-0005-0000-0000-00003D150000}"/>
    <cellStyle name="Įvestis 21 2" xfId="17894" xr:uid="{6A374819-20A9-46E4-B342-934AE87400BB}"/>
    <cellStyle name="Įvestis 22" xfId="5370" xr:uid="{00000000-0005-0000-0000-00003E150000}"/>
    <cellStyle name="Įvestis 22 2" xfId="17895" xr:uid="{2B5FA822-CF25-4067-A39C-FF5745D826E4}"/>
    <cellStyle name="Įvestis 23" xfId="5371" xr:uid="{00000000-0005-0000-0000-00003F150000}"/>
    <cellStyle name="Įvestis 23 2" xfId="17896" xr:uid="{51C8D3A6-5625-4E4B-8572-8C43434668B2}"/>
    <cellStyle name="Įvestis 24" xfId="17787" xr:uid="{B4E58C98-2540-418F-AFE6-29C5A9AE4382}"/>
    <cellStyle name="Įvestis 3" xfId="5372" xr:uid="{00000000-0005-0000-0000-000040150000}"/>
    <cellStyle name="Įvestis 3 2" xfId="5373" xr:uid="{00000000-0005-0000-0000-000041150000}"/>
    <cellStyle name="Įvestis 3 2 2" xfId="5374" xr:uid="{00000000-0005-0000-0000-000042150000}"/>
    <cellStyle name="Įvestis 3 2 2 2" xfId="17899" xr:uid="{AF44BA24-0AFF-4A99-B402-5E387250F5D9}"/>
    <cellStyle name="Įvestis 3 2 3" xfId="5375" xr:uid="{00000000-0005-0000-0000-000043150000}"/>
    <cellStyle name="Įvestis 3 2 3 2" xfId="17900" xr:uid="{95A51B50-F512-439B-8555-BF893371CFA2}"/>
    <cellStyle name="Įvestis 3 2 4" xfId="5376" xr:uid="{00000000-0005-0000-0000-000044150000}"/>
    <cellStyle name="Įvestis 3 2 4 2" xfId="17901" xr:uid="{D2CDDAA9-51F8-4068-A585-BECE6723CD77}"/>
    <cellStyle name="Įvestis 3 2 5" xfId="5377" xr:uid="{00000000-0005-0000-0000-000045150000}"/>
    <cellStyle name="Įvestis 3 2 5 2" xfId="17902" xr:uid="{F073941F-7905-496A-B536-70AAF710E033}"/>
    <cellStyle name="Įvestis 3 2 6" xfId="17898" xr:uid="{602A1169-51C1-4BDD-A53D-7441E3020279}"/>
    <cellStyle name="Įvestis 3 3" xfId="5378" xr:uid="{00000000-0005-0000-0000-000046150000}"/>
    <cellStyle name="Įvestis 3 3 2" xfId="17903" xr:uid="{41C41FAF-964C-4373-B899-6E229FA5CC1E}"/>
    <cellStyle name="Įvestis 3 4" xfId="5379" xr:uid="{00000000-0005-0000-0000-000047150000}"/>
    <cellStyle name="Įvestis 3 4 2" xfId="17904" xr:uid="{C02D84FB-95BF-405C-904B-EE5AAA538525}"/>
    <cellStyle name="Įvestis 3 5" xfId="5380" xr:uid="{00000000-0005-0000-0000-000048150000}"/>
    <cellStyle name="Įvestis 3 5 2" xfId="17905" xr:uid="{ADE56213-6AB1-40EE-9AA3-77936D874D92}"/>
    <cellStyle name="Įvestis 3 6" xfId="5381" xr:uid="{00000000-0005-0000-0000-000049150000}"/>
    <cellStyle name="Įvestis 3 6 2" xfId="17906" xr:uid="{5463644B-921E-4660-9AE5-83DD49E3A980}"/>
    <cellStyle name="Įvestis 3 7" xfId="17897" xr:uid="{D386B5A8-CA4A-4847-A376-C8BD8583BDA8}"/>
    <cellStyle name="Įvestis 4" xfId="5382" xr:uid="{00000000-0005-0000-0000-00004A150000}"/>
    <cellStyle name="Įvestis 4 2" xfId="5383" xr:uid="{00000000-0005-0000-0000-00004B150000}"/>
    <cellStyle name="Įvestis 4 2 2" xfId="5384" xr:uid="{00000000-0005-0000-0000-00004C150000}"/>
    <cellStyle name="Įvestis 4 2 2 2" xfId="17909" xr:uid="{A821C6AB-6AE7-490D-BC12-1B3751CAEE18}"/>
    <cellStyle name="Įvestis 4 2 3" xfId="5385" xr:uid="{00000000-0005-0000-0000-00004D150000}"/>
    <cellStyle name="Įvestis 4 2 3 2" xfId="17910" xr:uid="{9EA42303-5801-4814-B9C6-837A850B76DB}"/>
    <cellStyle name="Įvestis 4 2 4" xfId="5386" xr:uid="{00000000-0005-0000-0000-00004E150000}"/>
    <cellStyle name="Įvestis 4 2 4 2" xfId="17911" xr:uid="{1E008F2E-460A-4116-B00B-EAB5C38FBB2D}"/>
    <cellStyle name="Įvestis 4 2 5" xfId="5387" xr:uid="{00000000-0005-0000-0000-00004F150000}"/>
    <cellStyle name="Įvestis 4 2 5 2" xfId="17912" xr:uid="{43814E46-9C7D-4837-A719-DE122B7A3524}"/>
    <cellStyle name="Įvestis 4 2 6" xfId="17908" xr:uid="{D4BE165D-DAB9-44E8-A487-9E937FF4DDEC}"/>
    <cellStyle name="Įvestis 4 3" xfId="5388" xr:uid="{00000000-0005-0000-0000-000050150000}"/>
    <cellStyle name="Įvestis 4 3 2" xfId="17913" xr:uid="{8B1714C8-B998-4F19-83CA-2E1B6DE3C271}"/>
    <cellStyle name="Įvestis 4 4" xfId="5389" xr:uid="{00000000-0005-0000-0000-000051150000}"/>
    <cellStyle name="Įvestis 4 4 2" xfId="17914" xr:uid="{AC2B9593-8C84-41B3-AE6C-12FB8DD4C625}"/>
    <cellStyle name="Įvestis 4 5" xfId="5390" xr:uid="{00000000-0005-0000-0000-000052150000}"/>
    <cellStyle name="Įvestis 4 5 2" xfId="17915" xr:uid="{47997CFF-1ED6-46B5-A069-6C8934123A3D}"/>
    <cellStyle name="Įvestis 4 6" xfId="5391" xr:uid="{00000000-0005-0000-0000-000053150000}"/>
    <cellStyle name="Įvestis 4 6 2" xfId="17916" xr:uid="{505F150F-8B0A-4BD5-B39B-1E189C835D23}"/>
    <cellStyle name="Įvestis 4 7" xfId="17907" xr:uid="{62FC3C9F-54F1-41D1-8939-54DDB79B05B2}"/>
    <cellStyle name="Įvestis 5" xfId="5392" xr:uid="{00000000-0005-0000-0000-000054150000}"/>
    <cellStyle name="Įvestis 5 2" xfId="5393" xr:uid="{00000000-0005-0000-0000-000055150000}"/>
    <cellStyle name="Įvestis 5 2 2" xfId="5394" xr:uid="{00000000-0005-0000-0000-000056150000}"/>
    <cellStyle name="Įvestis 5 2 2 2" xfId="17919" xr:uid="{82962ABA-A74D-4755-8D81-57729F17D7FE}"/>
    <cellStyle name="Įvestis 5 2 3" xfId="5395" xr:uid="{00000000-0005-0000-0000-000057150000}"/>
    <cellStyle name="Įvestis 5 2 3 2" xfId="17920" xr:uid="{B5BBD7B3-C11E-4A4C-B86B-BFF0E5DCFE0F}"/>
    <cellStyle name="Įvestis 5 2 4" xfId="5396" xr:uid="{00000000-0005-0000-0000-000058150000}"/>
    <cellStyle name="Įvestis 5 2 4 2" xfId="17921" xr:uid="{ACAF7625-A454-43E0-B833-3E303553DE9B}"/>
    <cellStyle name="Įvestis 5 2 5" xfId="5397" xr:uid="{00000000-0005-0000-0000-000059150000}"/>
    <cellStyle name="Įvestis 5 2 5 2" xfId="17922" xr:uid="{E8519E5C-56DE-41A0-B068-2B2506B4218D}"/>
    <cellStyle name="Įvestis 5 2 6" xfId="17918" xr:uid="{5C87E3B3-C997-408F-ABBC-3E0270695F48}"/>
    <cellStyle name="Įvestis 5 3" xfId="5398" xr:uid="{00000000-0005-0000-0000-00005A150000}"/>
    <cellStyle name="Įvestis 5 3 2" xfId="17923" xr:uid="{3E659E8B-FD9B-4BA9-8957-D49EB4A6D246}"/>
    <cellStyle name="Įvestis 5 4" xfId="5399" xr:uid="{00000000-0005-0000-0000-00005B150000}"/>
    <cellStyle name="Įvestis 5 4 2" xfId="17924" xr:uid="{D6BA719F-B890-4CC7-B11A-1DBA9016685A}"/>
    <cellStyle name="Įvestis 5 5" xfId="5400" xr:uid="{00000000-0005-0000-0000-00005C150000}"/>
    <cellStyle name="Įvestis 5 5 2" xfId="17925" xr:uid="{48E800F9-0018-4622-915D-DE6C650CDA36}"/>
    <cellStyle name="Įvestis 5 6" xfId="5401" xr:uid="{00000000-0005-0000-0000-00005D150000}"/>
    <cellStyle name="Įvestis 5 6 2" xfId="17926" xr:uid="{8832F80C-B314-44EB-B7BA-23C3733F0234}"/>
    <cellStyle name="Įvestis 5 7" xfId="17917" xr:uid="{6CDC022C-B02A-4077-A57F-3DAC70CA0C3B}"/>
    <cellStyle name="Įvestis 6" xfId="5402" xr:uid="{00000000-0005-0000-0000-00005E150000}"/>
    <cellStyle name="Įvestis 6 2" xfId="5403" xr:uid="{00000000-0005-0000-0000-00005F150000}"/>
    <cellStyle name="Įvestis 6 2 2" xfId="5404" xr:uid="{00000000-0005-0000-0000-000060150000}"/>
    <cellStyle name="Įvestis 6 2 2 2" xfId="17929" xr:uid="{D012B4EE-55E6-4AC6-9231-8375D0647779}"/>
    <cellStyle name="Įvestis 6 2 3" xfId="5405" xr:uid="{00000000-0005-0000-0000-000061150000}"/>
    <cellStyle name="Įvestis 6 2 3 2" xfId="17930" xr:uid="{268E8187-1222-4A9C-9FDB-14E46AA44F3E}"/>
    <cellStyle name="Įvestis 6 2 4" xfId="5406" xr:uid="{00000000-0005-0000-0000-000062150000}"/>
    <cellStyle name="Įvestis 6 2 4 2" xfId="17931" xr:uid="{136EEED4-E1A2-419D-B20B-91556B6EA33F}"/>
    <cellStyle name="Įvestis 6 2 5" xfId="5407" xr:uid="{00000000-0005-0000-0000-000063150000}"/>
    <cellStyle name="Įvestis 6 2 5 2" xfId="17932" xr:uid="{F5736D6B-4216-414D-8AE2-390273BD8E3A}"/>
    <cellStyle name="Įvestis 6 2 6" xfId="17928" xr:uid="{3A4D982C-C97D-4C3E-B8AC-98246542E5BE}"/>
    <cellStyle name="Įvestis 6 3" xfId="5408" xr:uid="{00000000-0005-0000-0000-000064150000}"/>
    <cellStyle name="Įvestis 6 3 2" xfId="17933" xr:uid="{FF076E82-66DB-4166-962D-A777B5B3C697}"/>
    <cellStyle name="Įvestis 6 4" xfId="5409" xr:uid="{00000000-0005-0000-0000-000065150000}"/>
    <cellStyle name="Įvestis 6 4 2" xfId="17934" xr:uid="{113660A8-FBC1-44B0-B6CB-B0D933066558}"/>
    <cellStyle name="Įvestis 6 5" xfId="5410" xr:uid="{00000000-0005-0000-0000-000066150000}"/>
    <cellStyle name="Įvestis 6 5 2" xfId="17935" xr:uid="{44666413-4410-4BD8-BEB5-C0E39FEA1BB6}"/>
    <cellStyle name="Įvestis 6 6" xfId="5411" xr:uid="{00000000-0005-0000-0000-000067150000}"/>
    <cellStyle name="Įvestis 6 6 2" xfId="17936" xr:uid="{3B73D177-F22C-4FD3-A154-1F5A8634479C}"/>
    <cellStyle name="Įvestis 6 7" xfId="17927" xr:uid="{8ACD5B95-B72F-47C3-B962-7954FD7E5945}"/>
    <cellStyle name="Įvestis 7" xfId="5412" xr:uid="{00000000-0005-0000-0000-000068150000}"/>
    <cellStyle name="Įvestis 7 2" xfId="5413" xr:uid="{00000000-0005-0000-0000-000069150000}"/>
    <cellStyle name="Įvestis 7 2 2" xfId="5414" xr:uid="{00000000-0005-0000-0000-00006A150000}"/>
    <cellStyle name="Įvestis 7 2 2 2" xfId="17939" xr:uid="{910B31C2-D85F-4687-97C0-0070CF63ED5F}"/>
    <cellStyle name="Įvestis 7 2 3" xfId="5415" xr:uid="{00000000-0005-0000-0000-00006B150000}"/>
    <cellStyle name="Įvestis 7 2 3 2" xfId="17940" xr:uid="{75CFAB48-AF5F-4FFE-9DA4-8F1A06059ECD}"/>
    <cellStyle name="Įvestis 7 2 4" xfId="5416" xr:uid="{00000000-0005-0000-0000-00006C150000}"/>
    <cellStyle name="Įvestis 7 2 4 2" xfId="17941" xr:uid="{35F4C5D9-6D5E-466D-9456-42AEE8671F2E}"/>
    <cellStyle name="Įvestis 7 2 5" xfId="5417" xr:uid="{00000000-0005-0000-0000-00006D150000}"/>
    <cellStyle name="Įvestis 7 2 5 2" xfId="17942" xr:uid="{50EB8A90-EB28-433D-8F81-E4384EF8EBBE}"/>
    <cellStyle name="Įvestis 7 2 6" xfId="17938" xr:uid="{03F8F93D-FD04-448B-B8B6-E9C082BBC332}"/>
    <cellStyle name="Įvestis 7 3" xfId="5418" xr:uid="{00000000-0005-0000-0000-00006E150000}"/>
    <cellStyle name="Įvestis 7 3 2" xfId="17943" xr:uid="{2921A8F0-3BD5-47F2-ACE6-FEC2F1A6578A}"/>
    <cellStyle name="Įvestis 7 4" xfId="5419" xr:uid="{00000000-0005-0000-0000-00006F150000}"/>
    <cellStyle name="Įvestis 7 4 2" xfId="17944" xr:uid="{7D46C7D0-5055-4EC4-BD38-88B6796B97A2}"/>
    <cellStyle name="Įvestis 7 5" xfId="5420" xr:uid="{00000000-0005-0000-0000-000070150000}"/>
    <cellStyle name="Įvestis 7 5 2" xfId="17945" xr:uid="{DE2FD7B3-00B8-46D5-BD28-534516B76E5B}"/>
    <cellStyle name="Įvestis 7 6" xfId="5421" xr:uid="{00000000-0005-0000-0000-000071150000}"/>
    <cellStyle name="Įvestis 7 6 2" xfId="17946" xr:uid="{4D4318D2-838C-4D19-A157-0BBBEC57D168}"/>
    <cellStyle name="Įvestis 7 7" xfId="17937" xr:uid="{75EF232B-CD29-4A31-A751-31399AAA1298}"/>
    <cellStyle name="Įvestis 8" xfId="5422" xr:uid="{00000000-0005-0000-0000-000072150000}"/>
    <cellStyle name="Įvestis 8 2" xfId="5423" xr:uid="{00000000-0005-0000-0000-000073150000}"/>
    <cellStyle name="Įvestis 8 2 2" xfId="5424" xr:uid="{00000000-0005-0000-0000-000074150000}"/>
    <cellStyle name="Įvestis 8 2 2 2" xfId="17949" xr:uid="{AEFFD765-41EF-41EC-B22A-67538DC811B3}"/>
    <cellStyle name="Įvestis 8 2 3" xfId="5425" xr:uid="{00000000-0005-0000-0000-000075150000}"/>
    <cellStyle name="Įvestis 8 2 3 2" xfId="17950" xr:uid="{41FDA1AD-84B3-4723-99BF-31DE60F077E5}"/>
    <cellStyle name="Įvestis 8 2 4" xfId="5426" xr:uid="{00000000-0005-0000-0000-000076150000}"/>
    <cellStyle name="Įvestis 8 2 4 2" xfId="17951" xr:uid="{7AF31F13-BEC9-40E1-8444-9B305A716326}"/>
    <cellStyle name="Įvestis 8 2 5" xfId="5427" xr:uid="{00000000-0005-0000-0000-000077150000}"/>
    <cellStyle name="Įvestis 8 2 5 2" xfId="17952" xr:uid="{96B19B96-9943-4CB2-86A9-DB7D5BEBA04C}"/>
    <cellStyle name="Įvestis 8 2 6" xfId="17948" xr:uid="{13206029-B58B-41AB-B7A8-D1E1F923046A}"/>
    <cellStyle name="Įvestis 8 3" xfId="5428" xr:uid="{00000000-0005-0000-0000-000078150000}"/>
    <cellStyle name="Įvestis 8 3 2" xfId="17953" xr:uid="{B670E9C6-91CA-4F6D-BE3B-9A8B54FCD4B0}"/>
    <cellStyle name="Įvestis 8 4" xfId="5429" xr:uid="{00000000-0005-0000-0000-000079150000}"/>
    <cellStyle name="Įvestis 8 4 2" xfId="17954" xr:uid="{EA956F2E-EA2D-48F9-9006-A075568FAB5D}"/>
    <cellStyle name="Įvestis 8 5" xfId="5430" xr:uid="{00000000-0005-0000-0000-00007A150000}"/>
    <cellStyle name="Įvestis 8 5 2" xfId="17955" xr:uid="{25BCCABD-452A-481F-9CC0-657C10AE084A}"/>
    <cellStyle name="Įvestis 8 6" xfId="5431" xr:uid="{00000000-0005-0000-0000-00007B150000}"/>
    <cellStyle name="Įvestis 8 6 2" xfId="17956" xr:uid="{D458D8A1-A5D8-448B-937D-40C8FD8A7383}"/>
    <cellStyle name="Įvestis 8 7" xfId="17947" xr:uid="{F641C259-F910-4FC2-B5DE-0EBDFA64028D}"/>
    <cellStyle name="Įvestis 9" xfId="5432" xr:uid="{00000000-0005-0000-0000-00007C150000}"/>
    <cellStyle name="Įvestis 9 2" xfId="5433" xr:uid="{00000000-0005-0000-0000-00007D150000}"/>
    <cellStyle name="Įvestis 9 2 2" xfId="5434" xr:uid="{00000000-0005-0000-0000-00007E150000}"/>
    <cellStyle name="Įvestis 9 2 2 2" xfId="17959" xr:uid="{12C617E0-A2B4-49B9-AF06-B164782250B7}"/>
    <cellStyle name="Įvestis 9 2 3" xfId="5435" xr:uid="{00000000-0005-0000-0000-00007F150000}"/>
    <cellStyle name="Įvestis 9 2 3 2" xfId="17960" xr:uid="{C72BB813-6B78-46FD-90D9-934F2B7BD397}"/>
    <cellStyle name="Įvestis 9 2 4" xfId="5436" xr:uid="{00000000-0005-0000-0000-000080150000}"/>
    <cellStyle name="Įvestis 9 2 4 2" xfId="17961" xr:uid="{2D5F308B-8EB5-4CAB-9BE2-E2FB4D11F958}"/>
    <cellStyle name="Įvestis 9 2 5" xfId="5437" xr:uid="{00000000-0005-0000-0000-000081150000}"/>
    <cellStyle name="Įvestis 9 2 5 2" xfId="17962" xr:uid="{114B16F5-893C-4B2E-BFD0-71E5272C3C17}"/>
    <cellStyle name="Įvestis 9 2 6" xfId="17958" xr:uid="{C4D9A5BB-0C79-471D-B4F4-6CF47CF29FBC}"/>
    <cellStyle name="Įvestis 9 3" xfId="5438" xr:uid="{00000000-0005-0000-0000-000082150000}"/>
    <cellStyle name="Įvestis 9 3 2" xfId="17963" xr:uid="{34F4CD89-7C53-4252-98BC-E7FC6A14FF7A}"/>
    <cellStyle name="Įvestis 9 4" xfId="5439" xr:uid="{00000000-0005-0000-0000-000083150000}"/>
    <cellStyle name="Įvestis 9 4 2" xfId="17964" xr:uid="{00CDCC01-1297-4C49-9AAE-4303AB07D681}"/>
    <cellStyle name="Įvestis 9 5" xfId="5440" xr:uid="{00000000-0005-0000-0000-000084150000}"/>
    <cellStyle name="Įvestis 9 5 2" xfId="17965" xr:uid="{F97CE81B-7C43-424F-8D8B-1FBD3C4498DD}"/>
    <cellStyle name="Įvestis 9 6" xfId="5441" xr:uid="{00000000-0005-0000-0000-000085150000}"/>
    <cellStyle name="Įvestis 9 6 2" xfId="17966" xr:uid="{370FE64A-B7E4-4EE5-A4F6-6BE2386630B9}"/>
    <cellStyle name="Įvestis 9 7" xfId="17957" xr:uid="{D5DEBCB8-A5FE-4273-ACE1-D5C35BCB5FDE}"/>
    <cellStyle name="Įvestis_PGM_CHECK" xfId="14856" xr:uid="{00000000-0005-0000-0000-000086150000}"/>
    <cellStyle name="Jegyzet 2" xfId="5442" xr:uid="{00000000-0005-0000-0000-000087150000}"/>
    <cellStyle name="Jegyzet 2 2" xfId="5443" xr:uid="{00000000-0005-0000-0000-000088150000}"/>
    <cellStyle name="Jegyzet 2 2 2" xfId="17968" xr:uid="{45155481-0A3A-4A80-A27E-49C9C9264ED1}"/>
    <cellStyle name="Jegyzet 2 3" xfId="5444" xr:uid="{00000000-0005-0000-0000-000089150000}"/>
    <cellStyle name="Jegyzet 2 3 2" xfId="17969" xr:uid="{AF3546CE-F17A-4E9E-85F8-D64354C1CBAC}"/>
    <cellStyle name="Jegyzet 2 4" xfId="17967" xr:uid="{CFF8246C-7F18-4BAC-94B5-8B81CF54B8CD}"/>
    <cellStyle name="Jelölőszín (1) 2" xfId="5445" xr:uid="{00000000-0005-0000-0000-00008A150000}"/>
    <cellStyle name="Jelölőszín (2) 2" xfId="5446" xr:uid="{00000000-0005-0000-0000-00008B150000}"/>
    <cellStyle name="Jelölőszín (3) 2" xfId="5447" xr:uid="{00000000-0005-0000-0000-00008C150000}"/>
    <cellStyle name="Jelölőszín (4) 2" xfId="5448" xr:uid="{00000000-0005-0000-0000-00008D150000}"/>
    <cellStyle name="Jelölőszín (5) 2" xfId="5449" xr:uid="{00000000-0005-0000-0000-00008E150000}"/>
    <cellStyle name="Jelölőszín (6) 2" xfId="5450" xr:uid="{00000000-0005-0000-0000-00008F150000}"/>
    <cellStyle name="Jó 2" xfId="5451" xr:uid="{00000000-0005-0000-0000-000090150000}"/>
    <cellStyle name="Kimenet 2" xfId="5452" xr:uid="{00000000-0005-0000-0000-000091150000}"/>
    <cellStyle name="Kimenet 2 2" xfId="5453" xr:uid="{00000000-0005-0000-0000-000092150000}"/>
    <cellStyle name="Kimenet 2 2 2" xfId="17971" xr:uid="{322616CE-393E-4E0A-B5B4-2B6319995DF0}"/>
    <cellStyle name="Kimenet 2 3" xfId="5454" xr:uid="{00000000-0005-0000-0000-000093150000}"/>
    <cellStyle name="Kimenet 2 3 2" xfId="17972" xr:uid="{0894DF1B-3B68-4C93-A522-098ECADC9111}"/>
    <cellStyle name="Kimenet 2 4" xfId="17970" xr:uid="{0C06BFD1-34FD-4915-8F58-2D9BC9B7C04F}"/>
    <cellStyle name="Kokku" xfId="5455" xr:uid="{00000000-0005-0000-0000-000094150000}"/>
    <cellStyle name="Kokku 10" xfId="5456" xr:uid="{00000000-0005-0000-0000-000095150000}"/>
    <cellStyle name="Kokku 10 2" xfId="5457" xr:uid="{00000000-0005-0000-0000-000096150000}"/>
    <cellStyle name="Kokku 10 2 2" xfId="5458" xr:uid="{00000000-0005-0000-0000-000097150000}"/>
    <cellStyle name="Kokku 10 2 2 2" xfId="17976" xr:uid="{A3873D63-A4B3-4341-84BC-CA93670ED1FF}"/>
    <cellStyle name="Kokku 10 2 3" xfId="5459" xr:uid="{00000000-0005-0000-0000-000098150000}"/>
    <cellStyle name="Kokku 10 2 3 2" xfId="17977" xr:uid="{DB9013C6-3503-4E0B-956E-D1712F6E6987}"/>
    <cellStyle name="Kokku 10 2 4" xfId="5460" xr:uid="{00000000-0005-0000-0000-000099150000}"/>
    <cellStyle name="Kokku 10 2 4 2" xfId="17978" xr:uid="{D56BD66E-4EAD-43FF-8981-83D18D7B0B5C}"/>
    <cellStyle name="Kokku 10 2 5" xfId="5461" xr:uid="{00000000-0005-0000-0000-00009A150000}"/>
    <cellStyle name="Kokku 10 2 5 2" xfId="17979" xr:uid="{1BB55415-F846-4FCC-ABBE-FA338BAB17E5}"/>
    <cellStyle name="Kokku 10 2 6" xfId="17975" xr:uid="{C3033A58-5B92-4A09-B04F-EDE91E626BED}"/>
    <cellStyle name="Kokku 10 3" xfId="5462" xr:uid="{00000000-0005-0000-0000-00009B150000}"/>
    <cellStyle name="Kokku 10 3 2" xfId="17980" xr:uid="{C06717BE-53CE-4802-9C4A-DCB88F1F7082}"/>
    <cellStyle name="Kokku 10 4" xfId="5463" xr:uid="{00000000-0005-0000-0000-00009C150000}"/>
    <cellStyle name="Kokku 10 4 2" xfId="17981" xr:uid="{79653BA2-0DAF-4B2F-BE1D-A05DB714DC6A}"/>
    <cellStyle name="Kokku 10 5" xfId="5464" xr:uid="{00000000-0005-0000-0000-00009D150000}"/>
    <cellStyle name="Kokku 10 5 2" xfId="17982" xr:uid="{250D9C65-700C-4B63-AB34-C9A1D1E97730}"/>
    <cellStyle name="Kokku 10 6" xfId="5465" xr:uid="{00000000-0005-0000-0000-00009E150000}"/>
    <cellStyle name="Kokku 10 6 2" xfId="17983" xr:uid="{7F4A710D-EC23-48F7-A065-CF504D7BEBC8}"/>
    <cellStyle name="Kokku 10 7" xfId="17974" xr:uid="{D8783BE9-0F9A-453B-A732-5E65F00BA93B}"/>
    <cellStyle name="Kokku 11" xfId="5466" xr:uid="{00000000-0005-0000-0000-00009F150000}"/>
    <cellStyle name="Kokku 11 2" xfId="5467" xr:uid="{00000000-0005-0000-0000-0000A0150000}"/>
    <cellStyle name="Kokku 11 2 2" xfId="5468" xr:uid="{00000000-0005-0000-0000-0000A1150000}"/>
    <cellStyle name="Kokku 11 2 2 2" xfId="17986" xr:uid="{26BE660D-CF40-4C1A-90E8-E478C743919D}"/>
    <cellStyle name="Kokku 11 2 3" xfId="5469" xr:uid="{00000000-0005-0000-0000-0000A2150000}"/>
    <cellStyle name="Kokku 11 2 3 2" xfId="17987" xr:uid="{EA036A00-C050-4CF5-926E-71D533189B23}"/>
    <cellStyle name="Kokku 11 2 4" xfId="5470" xr:uid="{00000000-0005-0000-0000-0000A3150000}"/>
    <cellStyle name="Kokku 11 2 4 2" xfId="17988" xr:uid="{67D897E0-0EC7-4092-B41A-C6BDEA391579}"/>
    <cellStyle name="Kokku 11 2 5" xfId="5471" xr:uid="{00000000-0005-0000-0000-0000A4150000}"/>
    <cellStyle name="Kokku 11 2 5 2" xfId="17989" xr:uid="{1DDBCA64-9E85-4AE6-B5E5-A1BED59EF53E}"/>
    <cellStyle name="Kokku 11 2 6" xfId="17985" xr:uid="{DDA55003-D7B3-48CE-8348-00F229F53706}"/>
    <cellStyle name="Kokku 11 3" xfId="5472" xr:uid="{00000000-0005-0000-0000-0000A5150000}"/>
    <cellStyle name="Kokku 11 3 2" xfId="17990" xr:uid="{15B5E500-8D99-4B18-84D5-5103A422C80F}"/>
    <cellStyle name="Kokku 11 4" xfId="5473" xr:uid="{00000000-0005-0000-0000-0000A6150000}"/>
    <cellStyle name="Kokku 11 4 2" xfId="17991" xr:uid="{4370E336-48F0-444E-940E-F1008E15EACF}"/>
    <cellStyle name="Kokku 11 5" xfId="5474" xr:uid="{00000000-0005-0000-0000-0000A7150000}"/>
    <cellStyle name="Kokku 11 5 2" xfId="17992" xr:uid="{599C73DB-2561-45C5-8313-E68BBEEACA58}"/>
    <cellStyle name="Kokku 11 6" xfId="5475" xr:uid="{00000000-0005-0000-0000-0000A8150000}"/>
    <cellStyle name="Kokku 11 6 2" xfId="17993" xr:uid="{83A737B5-D295-44D1-8CED-C46B4F55A8BC}"/>
    <cellStyle name="Kokku 11 7" xfId="17984" xr:uid="{8C388046-3F8B-4771-BD4B-1333F7300CC7}"/>
    <cellStyle name="Kokku 12" xfId="5476" xr:uid="{00000000-0005-0000-0000-0000A9150000}"/>
    <cellStyle name="Kokku 12 2" xfId="5477" xr:uid="{00000000-0005-0000-0000-0000AA150000}"/>
    <cellStyle name="Kokku 12 2 2" xfId="5478" xr:uid="{00000000-0005-0000-0000-0000AB150000}"/>
    <cellStyle name="Kokku 12 2 2 2" xfId="17996" xr:uid="{455D2413-6ED9-4DF5-808D-071707D262AD}"/>
    <cellStyle name="Kokku 12 2 3" xfId="5479" xr:uid="{00000000-0005-0000-0000-0000AC150000}"/>
    <cellStyle name="Kokku 12 2 3 2" xfId="17997" xr:uid="{4638ACA5-CD6B-4294-96C9-9927415C7741}"/>
    <cellStyle name="Kokku 12 2 4" xfId="5480" xr:uid="{00000000-0005-0000-0000-0000AD150000}"/>
    <cellStyle name="Kokku 12 2 4 2" xfId="17998" xr:uid="{5C656790-0BDE-4E8A-8C49-2A83965CE60A}"/>
    <cellStyle name="Kokku 12 2 5" xfId="5481" xr:uid="{00000000-0005-0000-0000-0000AE150000}"/>
    <cellStyle name="Kokku 12 2 5 2" xfId="17999" xr:uid="{26608130-2563-41A0-A767-1909E16054DE}"/>
    <cellStyle name="Kokku 12 2 6" xfId="17995" xr:uid="{043795A3-6625-4ACF-91D0-8163C667F5F8}"/>
    <cellStyle name="Kokku 12 3" xfId="5482" xr:uid="{00000000-0005-0000-0000-0000AF150000}"/>
    <cellStyle name="Kokku 12 3 2" xfId="18000" xr:uid="{730C8A8D-56B7-413A-B37E-82AB991E43C3}"/>
    <cellStyle name="Kokku 12 4" xfId="5483" xr:uid="{00000000-0005-0000-0000-0000B0150000}"/>
    <cellStyle name="Kokku 12 4 2" xfId="18001" xr:uid="{6B1BB9A7-B5C2-44B5-A9DE-9B0B8D66DF9B}"/>
    <cellStyle name="Kokku 12 5" xfId="5484" xr:uid="{00000000-0005-0000-0000-0000B1150000}"/>
    <cellStyle name="Kokku 12 5 2" xfId="18002" xr:uid="{546C5488-9941-4FBF-BB60-4E9799C7B8FC}"/>
    <cellStyle name="Kokku 12 6" xfId="5485" xr:uid="{00000000-0005-0000-0000-0000B2150000}"/>
    <cellStyle name="Kokku 12 6 2" xfId="18003" xr:uid="{BF98B839-E78D-4D39-9D7F-D050CA6BE72A}"/>
    <cellStyle name="Kokku 12 7" xfId="17994" xr:uid="{C60C8EBE-5351-450D-891F-4A582A138E9F}"/>
    <cellStyle name="Kokku 13" xfId="5486" xr:uid="{00000000-0005-0000-0000-0000B3150000}"/>
    <cellStyle name="Kokku 13 2" xfId="5487" xr:uid="{00000000-0005-0000-0000-0000B4150000}"/>
    <cellStyle name="Kokku 13 2 2" xfId="5488" xr:uid="{00000000-0005-0000-0000-0000B5150000}"/>
    <cellStyle name="Kokku 13 2 2 2" xfId="18006" xr:uid="{C1E050DC-8283-4720-B10D-BED47756A382}"/>
    <cellStyle name="Kokku 13 2 3" xfId="5489" xr:uid="{00000000-0005-0000-0000-0000B6150000}"/>
    <cellStyle name="Kokku 13 2 3 2" xfId="18007" xr:uid="{8FFBDF7C-1B9E-4E2D-84C0-47CA8550B2F4}"/>
    <cellStyle name="Kokku 13 2 4" xfId="5490" xr:uid="{00000000-0005-0000-0000-0000B7150000}"/>
    <cellStyle name="Kokku 13 2 4 2" xfId="18008" xr:uid="{8E8E31A1-197D-4AA2-A9B8-A59D1F74FBC8}"/>
    <cellStyle name="Kokku 13 2 5" xfId="5491" xr:uid="{00000000-0005-0000-0000-0000B8150000}"/>
    <cellStyle name="Kokku 13 2 5 2" xfId="18009" xr:uid="{0E2A49AB-ADB4-428C-97DD-76A6FAF9D7C3}"/>
    <cellStyle name="Kokku 13 2 6" xfId="18005" xr:uid="{BF8EC356-5661-4BE6-BC78-7E1107854372}"/>
    <cellStyle name="Kokku 13 3" xfId="5492" xr:uid="{00000000-0005-0000-0000-0000B9150000}"/>
    <cellStyle name="Kokku 13 3 2" xfId="18010" xr:uid="{84ACDF20-C3BC-4D03-BE86-5AD4DB3BCD10}"/>
    <cellStyle name="Kokku 13 4" xfId="5493" xr:uid="{00000000-0005-0000-0000-0000BA150000}"/>
    <cellStyle name="Kokku 13 4 2" xfId="18011" xr:uid="{D7DE7B3C-C82C-4D15-B453-B6D549E97B43}"/>
    <cellStyle name="Kokku 13 5" xfId="5494" xr:uid="{00000000-0005-0000-0000-0000BB150000}"/>
    <cellStyle name="Kokku 13 5 2" xfId="18012" xr:uid="{BE1D42CB-21DE-4EDF-83C7-24E9A8DB0869}"/>
    <cellStyle name="Kokku 13 6" xfId="5495" xr:uid="{00000000-0005-0000-0000-0000BC150000}"/>
    <cellStyle name="Kokku 13 6 2" xfId="18013" xr:uid="{21EEF6C0-2593-4467-BA41-D589915CA6D7}"/>
    <cellStyle name="Kokku 13 7" xfId="18004" xr:uid="{33E9EFCC-6BF0-4B78-BE6D-37824EB5C7DB}"/>
    <cellStyle name="Kokku 14" xfId="5496" xr:uid="{00000000-0005-0000-0000-0000BD150000}"/>
    <cellStyle name="Kokku 14 2" xfId="5497" xr:uid="{00000000-0005-0000-0000-0000BE150000}"/>
    <cellStyle name="Kokku 14 2 2" xfId="5498" xr:uid="{00000000-0005-0000-0000-0000BF150000}"/>
    <cellStyle name="Kokku 14 2 2 2" xfId="18016" xr:uid="{5769723D-50FA-414A-A357-B1B3BF568EFA}"/>
    <cellStyle name="Kokku 14 2 3" xfId="5499" xr:uid="{00000000-0005-0000-0000-0000C0150000}"/>
    <cellStyle name="Kokku 14 2 3 2" xfId="18017" xr:uid="{BF743779-81DA-4F27-8C83-F35B8D2EB794}"/>
    <cellStyle name="Kokku 14 2 4" xfId="5500" xr:uid="{00000000-0005-0000-0000-0000C1150000}"/>
    <cellStyle name="Kokku 14 2 4 2" xfId="18018" xr:uid="{608046E4-9E84-41F9-92A7-E5E0E92CEB84}"/>
    <cellStyle name="Kokku 14 2 5" xfId="5501" xr:uid="{00000000-0005-0000-0000-0000C2150000}"/>
    <cellStyle name="Kokku 14 2 5 2" xfId="18019" xr:uid="{3937B0AD-2B77-4F02-B7ED-49F65E073C09}"/>
    <cellStyle name="Kokku 14 2 6" xfId="18015" xr:uid="{47CA8E57-151F-4867-8736-9E2B3DA0F4E9}"/>
    <cellStyle name="Kokku 14 3" xfId="5502" xr:uid="{00000000-0005-0000-0000-0000C3150000}"/>
    <cellStyle name="Kokku 14 3 2" xfId="18020" xr:uid="{AFA06464-45CE-4CFE-8D3D-24DF1A9311CB}"/>
    <cellStyle name="Kokku 14 4" xfId="5503" xr:uid="{00000000-0005-0000-0000-0000C4150000}"/>
    <cellStyle name="Kokku 14 4 2" xfId="18021" xr:uid="{C9E3D251-93A5-418F-9D6B-C6C22860851B}"/>
    <cellStyle name="Kokku 14 5" xfId="5504" xr:uid="{00000000-0005-0000-0000-0000C5150000}"/>
    <cellStyle name="Kokku 14 5 2" xfId="18022" xr:uid="{B4B0A0E5-EA7F-4FB2-911E-9D217A4740FB}"/>
    <cellStyle name="Kokku 14 6" xfId="5505" xr:uid="{00000000-0005-0000-0000-0000C6150000}"/>
    <cellStyle name="Kokku 14 6 2" xfId="18023" xr:uid="{23DEC432-0710-4926-9B52-07CE1DD4B15F}"/>
    <cellStyle name="Kokku 14 7" xfId="18014" xr:uid="{C1978C72-6F76-44AE-9790-7278D53871E5}"/>
    <cellStyle name="Kokku 15" xfId="5506" xr:uid="{00000000-0005-0000-0000-0000C7150000}"/>
    <cellStyle name="Kokku 15 2" xfId="5507" xr:uid="{00000000-0005-0000-0000-0000C8150000}"/>
    <cellStyle name="Kokku 15 2 2" xfId="5508" xr:uid="{00000000-0005-0000-0000-0000C9150000}"/>
    <cellStyle name="Kokku 15 2 2 2" xfId="18026" xr:uid="{D9B3F2CC-BAC6-44E3-8567-EA532CCDFB25}"/>
    <cellStyle name="Kokku 15 2 3" xfId="5509" xr:uid="{00000000-0005-0000-0000-0000CA150000}"/>
    <cellStyle name="Kokku 15 2 3 2" xfId="18027" xr:uid="{DE931B4F-A9E6-4FF5-A40A-FFE71C6FF069}"/>
    <cellStyle name="Kokku 15 2 4" xfId="5510" xr:uid="{00000000-0005-0000-0000-0000CB150000}"/>
    <cellStyle name="Kokku 15 2 4 2" xfId="18028" xr:uid="{0EA7DE75-A73C-4DCC-AB2B-6E07A3BA7837}"/>
    <cellStyle name="Kokku 15 2 5" xfId="5511" xr:uid="{00000000-0005-0000-0000-0000CC150000}"/>
    <cellStyle name="Kokku 15 2 5 2" xfId="18029" xr:uid="{DD15E575-4E0F-4DBF-AA49-3E6EFFFD5629}"/>
    <cellStyle name="Kokku 15 2 6" xfId="18025" xr:uid="{5D502BBC-0FFB-4E85-B68B-F5BF44A5F092}"/>
    <cellStyle name="Kokku 15 3" xfId="5512" xr:uid="{00000000-0005-0000-0000-0000CD150000}"/>
    <cellStyle name="Kokku 15 3 2" xfId="18030" xr:uid="{8C04810C-5FBA-4CA4-983B-39D55746741B}"/>
    <cellStyle name="Kokku 15 4" xfId="5513" xr:uid="{00000000-0005-0000-0000-0000CE150000}"/>
    <cellStyle name="Kokku 15 4 2" xfId="18031" xr:uid="{B00FFAA3-4E55-4260-B08E-E3EDF5338E9D}"/>
    <cellStyle name="Kokku 15 5" xfId="5514" xr:uid="{00000000-0005-0000-0000-0000CF150000}"/>
    <cellStyle name="Kokku 15 5 2" xfId="18032" xr:uid="{2F4AC4BE-FE74-4C98-8670-B3626DD161F3}"/>
    <cellStyle name="Kokku 15 6" xfId="5515" xr:uid="{00000000-0005-0000-0000-0000D0150000}"/>
    <cellStyle name="Kokku 15 6 2" xfId="18033" xr:uid="{BC8C6634-FF23-48AA-AA82-7CB5B8A95F3C}"/>
    <cellStyle name="Kokku 15 7" xfId="18024" xr:uid="{6A0E1BE7-88A7-4892-B5FC-D175016F1072}"/>
    <cellStyle name="Kokku 16" xfId="5516" xr:uid="{00000000-0005-0000-0000-0000D1150000}"/>
    <cellStyle name="Kokku 16 2" xfId="5517" xr:uid="{00000000-0005-0000-0000-0000D2150000}"/>
    <cellStyle name="Kokku 16 2 2" xfId="5518" xr:uid="{00000000-0005-0000-0000-0000D3150000}"/>
    <cellStyle name="Kokku 16 2 2 2" xfId="18036" xr:uid="{34A3D5AA-B469-46BE-8667-6D1B3B46C42D}"/>
    <cellStyle name="Kokku 16 2 3" xfId="5519" xr:uid="{00000000-0005-0000-0000-0000D4150000}"/>
    <cellStyle name="Kokku 16 2 3 2" xfId="18037" xr:uid="{83885818-0DBA-48BB-97E6-51BFE6AE5259}"/>
    <cellStyle name="Kokku 16 2 4" xfId="5520" xr:uid="{00000000-0005-0000-0000-0000D5150000}"/>
    <cellStyle name="Kokku 16 2 4 2" xfId="18038" xr:uid="{D028405C-9189-4E3D-89BC-E3148A49B66A}"/>
    <cellStyle name="Kokku 16 2 5" xfId="5521" xr:uid="{00000000-0005-0000-0000-0000D6150000}"/>
    <cellStyle name="Kokku 16 2 5 2" xfId="18039" xr:uid="{C3133C61-E074-4C17-9E68-6E32A8703603}"/>
    <cellStyle name="Kokku 16 2 6" xfId="18035" xr:uid="{A50E9EC2-0768-4C32-AE1E-29E711AC042A}"/>
    <cellStyle name="Kokku 16 3" xfId="5522" xr:uid="{00000000-0005-0000-0000-0000D7150000}"/>
    <cellStyle name="Kokku 16 3 2" xfId="18040" xr:uid="{E464FC2D-6BBA-44BF-BF71-281024ACF4AD}"/>
    <cellStyle name="Kokku 16 4" xfId="5523" xr:uid="{00000000-0005-0000-0000-0000D8150000}"/>
    <cellStyle name="Kokku 16 4 2" xfId="18041" xr:uid="{11C2D144-838A-4B87-8793-8032DDE7761D}"/>
    <cellStyle name="Kokku 16 5" xfId="5524" xr:uid="{00000000-0005-0000-0000-0000D9150000}"/>
    <cellStyle name="Kokku 16 5 2" xfId="18042" xr:uid="{5F3C0517-E6A2-41D1-A41D-B6C01789322F}"/>
    <cellStyle name="Kokku 16 6" xfId="5525" xr:uid="{00000000-0005-0000-0000-0000DA150000}"/>
    <cellStyle name="Kokku 16 6 2" xfId="18043" xr:uid="{5EA72A03-0219-40EC-BDBC-AC2444052F5A}"/>
    <cellStyle name="Kokku 16 7" xfId="18034" xr:uid="{F42359F9-5D46-4E60-BBFB-611D628803F8}"/>
    <cellStyle name="Kokku 17" xfId="5526" xr:uid="{00000000-0005-0000-0000-0000DB150000}"/>
    <cellStyle name="Kokku 17 2" xfId="5527" xr:uid="{00000000-0005-0000-0000-0000DC150000}"/>
    <cellStyle name="Kokku 17 2 2" xfId="5528" xr:uid="{00000000-0005-0000-0000-0000DD150000}"/>
    <cellStyle name="Kokku 17 2 2 2" xfId="18046" xr:uid="{45E51A7B-D7ED-4DBC-8402-43127BD6F635}"/>
    <cellStyle name="Kokku 17 2 3" xfId="5529" xr:uid="{00000000-0005-0000-0000-0000DE150000}"/>
    <cellStyle name="Kokku 17 2 3 2" xfId="18047" xr:uid="{C374A21E-85D0-4D4C-9B78-90093EAB7217}"/>
    <cellStyle name="Kokku 17 2 4" xfId="5530" xr:uid="{00000000-0005-0000-0000-0000DF150000}"/>
    <cellStyle name="Kokku 17 2 4 2" xfId="18048" xr:uid="{0F0A2C1A-42D7-4055-A23F-5395DB91A4FB}"/>
    <cellStyle name="Kokku 17 2 5" xfId="5531" xr:uid="{00000000-0005-0000-0000-0000E0150000}"/>
    <cellStyle name="Kokku 17 2 5 2" xfId="18049" xr:uid="{C0238130-2D27-4B89-B938-494ECEBB5621}"/>
    <cellStyle name="Kokku 17 2 6" xfId="18045" xr:uid="{0E9326DB-704F-4C21-B0AB-8F42CEE3D8DF}"/>
    <cellStyle name="Kokku 17 3" xfId="5532" xr:uid="{00000000-0005-0000-0000-0000E1150000}"/>
    <cellStyle name="Kokku 17 3 2" xfId="18050" xr:uid="{45222624-7CC4-4745-BF08-252A5FB25B69}"/>
    <cellStyle name="Kokku 17 4" xfId="5533" xr:uid="{00000000-0005-0000-0000-0000E2150000}"/>
    <cellStyle name="Kokku 17 4 2" xfId="18051" xr:uid="{DF58BAF2-DAB6-4174-8502-FB44EFD8D2B2}"/>
    <cellStyle name="Kokku 17 5" xfId="5534" xr:uid="{00000000-0005-0000-0000-0000E3150000}"/>
    <cellStyle name="Kokku 17 5 2" xfId="18052" xr:uid="{7AA1F45B-C44A-4C3C-BFA6-1F693BB09474}"/>
    <cellStyle name="Kokku 17 6" xfId="5535" xr:uid="{00000000-0005-0000-0000-0000E4150000}"/>
    <cellStyle name="Kokku 17 6 2" xfId="18053" xr:uid="{50D9913A-F943-4878-9FDB-546AF6585B77}"/>
    <cellStyle name="Kokku 17 7" xfId="18044" xr:uid="{A1B7F877-1AE9-4565-B7C2-632C7BB75E51}"/>
    <cellStyle name="Kokku 18" xfId="5536" xr:uid="{00000000-0005-0000-0000-0000E5150000}"/>
    <cellStyle name="Kokku 18 2" xfId="5537" xr:uid="{00000000-0005-0000-0000-0000E6150000}"/>
    <cellStyle name="Kokku 18 2 2" xfId="18055" xr:uid="{66BF628E-84BE-4FF8-9B00-11EA2BBFEC4B}"/>
    <cellStyle name="Kokku 18 3" xfId="5538" xr:uid="{00000000-0005-0000-0000-0000E7150000}"/>
    <cellStyle name="Kokku 18 3 2" xfId="18056" xr:uid="{DAA8B415-2CD6-440B-A908-0214D8FCBA8C}"/>
    <cellStyle name="Kokku 18 4" xfId="5539" xr:uid="{00000000-0005-0000-0000-0000E8150000}"/>
    <cellStyle name="Kokku 18 4 2" xfId="18057" xr:uid="{C339A5F5-D198-4A1C-AB84-AE6CEC6FCA32}"/>
    <cellStyle name="Kokku 18 5" xfId="5540" xr:uid="{00000000-0005-0000-0000-0000E9150000}"/>
    <cellStyle name="Kokku 18 5 2" xfId="18058" xr:uid="{1C72610A-9601-470B-8D2D-2D7F3B9A6E3E}"/>
    <cellStyle name="Kokku 18 6" xfId="18054" xr:uid="{0A80534C-AA9C-4680-8007-580E5869E48B}"/>
    <cellStyle name="Kokku 19" xfId="5541" xr:uid="{00000000-0005-0000-0000-0000EA150000}"/>
    <cellStyle name="Kokku 19 2" xfId="5542" xr:uid="{00000000-0005-0000-0000-0000EB150000}"/>
    <cellStyle name="Kokku 19 2 2" xfId="18060" xr:uid="{30E82426-42E3-414C-B520-CC31DB37B50E}"/>
    <cellStyle name="Kokku 19 3" xfId="5543" xr:uid="{00000000-0005-0000-0000-0000EC150000}"/>
    <cellStyle name="Kokku 19 3 2" xfId="18061" xr:uid="{2F6F6528-BDD7-4B02-833C-2186A4D91424}"/>
    <cellStyle name="Kokku 19 4" xfId="18059" xr:uid="{607B25F6-6BE5-4A7F-9B56-38BD86DC9920}"/>
    <cellStyle name="Kokku 2" xfId="5544" xr:uid="{00000000-0005-0000-0000-0000ED150000}"/>
    <cellStyle name="Kokku 2 2" xfId="5545" xr:uid="{00000000-0005-0000-0000-0000EE150000}"/>
    <cellStyle name="Kokku 2 2 2" xfId="5546" xr:uid="{00000000-0005-0000-0000-0000EF150000}"/>
    <cellStyle name="Kokku 2 2 2 2" xfId="18064" xr:uid="{CD0D5FFD-3A96-49FA-9E62-8F86F1AD3746}"/>
    <cellStyle name="Kokku 2 2 3" xfId="5547" xr:uid="{00000000-0005-0000-0000-0000F0150000}"/>
    <cellStyle name="Kokku 2 2 3 2" xfId="18065" xr:uid="{5F34E728-2632-4ADF-AA8E-95E38DFEB2F8}"/>
    <cellStyle name="Kokku 2 2 4" xfId="5548" xr:uid="{00000000-0005-0000-0000-0000F1150000}"/>
    <cellStyle name="Kokku 2 2 4 2" xfId="18066" xr:uid="{A558F370-F38F-4829-87C5-C34F5D6F9119}"/>
    <cellStyle name="Kokku 2 2 5" xfId="5549" xr:uid="{00000000-0005-0000-0000-0000F2150000}"/>
    <cellStyle name="Kokku 2 2 5 2" xfId="18067" xr:uid="{79B7E53F-212D-40CC-909D-03DC66B880B7}"/>
    <cellStyle name="Kokku 2 2 6" xfId="18063" xr:uid="{BF86AFAF-06BB-4600-B52F-555188F8F7E6}"/>
    <cellStyle name="Kokku 2 3" xfId="5550" xr:uid="{00000000-0005-0000-0000-0000F3150000}"/>
    <cellStyle name="Kokku 2 3 2" xfId="5551" xr:uid="{00000000-0005-0000-0000-0000F4150000}"/>
    <cellStyle name="Kokku 2 3 2 2" xfId="18069" xr:uid="{87BE39DA-965E-4129-AA66-301996B387C5}"/>
    <cellStyle name="Kokku 2 3 3" xfId="5552" xr:uid="{00000000-0005-0000-0000-0000F5150000}"/>
    <cellStyle name="Kokku 2 3 3 2" xfId="18070" xr:uid="{2EA28387-54AE-41D1-8238-961C39A12F39}"/>
    <cellStyle name="Kokku 2 3 4" xfId="18068" xr:uid="{1C1C44FE-D316-41F0-A908-3A9C5731466D}"/>
    <cellStyle name="Kokku 2 4" xfId="5553" xr:uid="{00000000-0005-0000-0000-0000F6150000}"/>
    <cellStyle name="Kokku 2 4 2" xfId="18071" xr:uid="{EFBE232C-A0B8-4728-AAAE-F07E1CB1F018}"/>
    <cellStyle name="Kokku 2 5" xfId="5554" xr:uid="{00000000-0005-0000-0000-0000F7150000}"/>
    <cellStyle name="Kokku 2 5 2" xfId="18072" xr:uid="{46FCA020-9182-41F0-9078-78F821D3C5AE}"/>
    <cellStyle name="Kokku 2 6" xfId="5555" xr:uid="{00000000-0005-0000-0000-0000F8150000}"/>
    <cellStyle name="Kokku 2 6 2" xfId="18073" xr:uid="{279CDF5F-E2B5-4ADF-832C-3F7C1D9B75BE}"/>
    <cellStyle name="Kokku 2 7" xfId="5556" xr:uid="{00000000-0005-0000-0000-0000F9150000}"/>
    <cellStyle name="Kokku 2 7 2" xfId="18074" xr:uid="{4310DA43-ADE5-4DBB-A983-A739743B5D4A}"/>
    <cellStyle name="Kokku 2 8" xfId="18062" xr:uid="{665F48C5-8696-4255-A524-0637CA1D653C}"/>
    <cellStyle name="Kokku 20" xfId="5557" xr:uid="{00000000-0005-0000-0000-0000FA150000}"/>
    <cellStyle name="Kokku 20 2" xfId="18075" xr:uid="{1F9BA129-E63E-458C-A163-ACDD40F022D5}"/>
    <cellStyle name="Kokku 21" xfId="5558" xr:uid="{00000000-0005-0000-0000-0000FB150000}"/>
    <cellStyle name="Kokku 21 2" xfId="18076" xr:uid="{7616E890-E61C-4F60-85FF-0CAED28C132C}"/>
    <cellStyle name="Kokku 22" xfId="5559" xr:uid="{00000000-0005-0000-0000-0000FC150000}"/>
    <cellStyle name="Kokku 22 2" xfId="18077" xr:uid="{7FD4E909-3615-415C-BAA3-6C53E2F598D1}"/>
    <cellStyle name="Kokku 23" xfId="5560" xr:uid="{00000000-0005-0000-0000-0000FD150000}"/>
    <cellStyle name="Kokku 23 2" xfId="18078" xr:uid="{53F9C75A-D05B-41C3-88A7-96344698C7EB}"/>
    <cellStyle name="Kokku 24" xfId="17973" xr:uid="{A39C1ACD-58FC-4CB7-81B2-06165FFE554D}"/>
    <cellStyle name="Kokku 3" xfId="5561" xr:uid="{00000000-0005-0000-0000-0000FE150000}"/>
    <cellStyle name="Kokku 3 2" xfId="5562" xr:uid="{00000000-0005-0000-0000-0000FF150000}"/>
    <cellStyle name="Kokku 3 2 2" xfId="5563" xr:uid="{00000000-0005-0000-0000-000000160000}"/>
    <cellStyle name="Kokku 3 2 2 2" xfId="18081" xr:uid="{51B7EA11-6CC2-4B61-8021-BB82732C0D19}"/>
    <cellStyle name="Kokku 3 2 3" xfId="5564" xr:uid="{00000000-0005-0000-0000-000001160000}"/>
    <cellStyle name="Kokku 3 2 3 2" xfId="18082" xr:uid="{45C98BAD-AFF4-4DD8-AD09-646290F81BCF}"/>
    <cellStyle name="Kokku 3 2 4" xfId="5565" xr:uid="{00000000-0005-0000-0000-000002160000}"/>
    <cellStyle name="Kokku 3 2 4 2" xfId="18083" xr:uid="{F1E07689-338A-4635-BA58-A780E1A95EDC}"/>
    <cellStyle name="Kokku 3 2 5" xfId="5566" xr:uid="{00000000-0005-0000-0000-000003160000}"/>
    <cellStyle name="Kokku 3 2 5 2" xfId="18084" xr:uid="{F47A8EDF-8CBC-428F-AD4B-87F1DE133DC5}"/>
    <cellStyle name="Kokku 3 2 6" xfId="18080" xr:uid="{F6539096-3A02-4ADD-B925-01A8DB0A30A8}"/>
    <cellStyle name="Kokku 3 3" xfId="5567" xr:uid="{00000000-0005-0000-0000-000004160000}"/>
    <cellStyle name="Kokku 3 3 2" xfId="18085" xr:uid="{11425E86-45F8-42C4-B0B4-78E89D6347F9}"/>
    <cellStyle name="Kokku 3 4" xfId="5568" xr:uid="{00000000-0005-0000-0000-000005160000}"/>
    <cellStyle name="Kokku 3 4 2" xfId="18086" xr:uid="{946E3522-A418-4AF1-86E7-C287E676245F}"/>
    <cellStyle name="Kokku 3 5" xfId="5569" xr:uid="{00000000-0005-0000-0000-000006160000}"/>
    <cellStyle name="Kokku 3 5 2" xfId="18087" xr:uid="{A5DFE571-5252-439F-83F5-23F5745178EE}"/>
    <cellStyle name="Kokku 3 6" xfId="5570" xr:uid="{00000000-0005-0000-0000-000007160000}"/>
    <cellStyle name="Kokku 3 6 2" xfId="18088" xr:uid="{8910E546-DB17-4F94-A768-F8AB5EB49143}"/>
    <cellStyle name="Kokku 3 7" xfId="18079" xr:uid="{B4FC9B42-EA9D-46D8-9538-D14865A37C30}"/>
    <cellStyle name="Kokku 4" xfId="5571" xr:uid="{00000000-0005-0000-0000-000008160000}"/>
    <cellStyle name="Kokku 4 2" xfId="5572" xr:uid="{00000000-0005-0000-0000-000009160000}"/>
    <cellStyle name="Kokku 4 2 2" xfId="5573" xr:uid="{00000000-0005-0000-0000-00000A160000}"/>
    <cellStyle name="Kokku 4 2 2 2" xfId="18091" xr:uid="{5C576CE3-EC64-42FB-9DDA-0EB041D09577}"/>
    <cellStyle name="Kokku 4 2 3" xfId="5574" xr:uid="{00000000-0005-0000-0000-00000B160000}"/>
    <cellStyle name="Kokku 4 2 3 2" xfId="18092" xr:uid="{59A7E8E2-51DE-494F-9859-62738E196940}"/>
    <cellStyle name="Kokku 4 2 4" xfId="5575" xr:uid="{00000000-0005-0000-0000-00000C160000}"/>
    <cellStyle name="Kokku 4 2 4 2" xfId="18093" xr:uid="{8F028366-1D87-4340-8BC5-6647EF848719}"/>
    <cellStyle name="Kokku 4 2 5" xfId="5576" xr:uid="{00000000-0005-0000-0000-00000D160000}"/>
    <cellStyle name="Kokku 4 2 5 2" xfId="18094" xr:uid="{DBF57748-1633-44AD-8FD8-DC247E6C03C4}"/>
    <cellStyle name="Kokku 4 2 6" xfId="18090" xr:uid="{8D364493-63E8-43E0-90BE-DA4620D338FD}"/>
    <cellStyle name="Kokku 4 3" xfId="5577" xr:uid="{00000000-0005-0000-0000-00000E160000}"/>
    <cellStyle name="Kokku 4 3 2" xfId="18095" xr:uid="{F99F02B9-A1A7-4A1F-8320-E7E8A2121901}"/>
    <cellStyle name="Kokku 4 4" xfId="5578" xr:uid="{00000000-0005-0000-0000-00000F160000}"/>
    <cellStyle name="Kokku 4 4 2" xfId="18096" xr:uid="{CB8D68D8-8351-454F-8B84-8E2CE680C71A}"/>
    <cellStyle name="Kokku 4 5" xfId="5579" xr:uid="{00000000-0005-0000-0000-000010160000}"/>
    <cellStyle name="Kokku 4 5 2" xfId="18097" xr:uid="{D873B652-AD64-40B0-A244-3E15F3D350CB}"/>
    <cellStyle name="Kokku 4 6" xfId="5580" xr:uid="{00000000-0005-0000-0000-000011160000}"/>
    <cellStyle name="Kokku 4 6 2" xfId="18098" xr:uid="{62D9BE80-E96C-4C47-B99E-DC0E363F23D5}"/>
    <cellStyle name="Kokku 4 7" xfId="18089" xr:uid="{F7A46F10-D504-4AB8-9E58-A902EBD9DE1C}"/>
    <cellStyle name="Kokku 5" xfId="5581" xr:uid="{00000000-0005-0000-0000-000012160000}"/>
    <cellStyle name="Kokku 5 2" xfId="5582" xr:uid="{00000000-0005-0000-0000-000013160000}"/>
    <cellStyle name="Kokku 5 2 2" xfId="5583" xr:uid="{00000000-0005-0000-0000-000014160000}"/>
    <cellStyle name="Kokku 5 2 2 2" xfId="18101" xr:uid="{48F9D1A2-881D-4DBF-803E-7C55B16C570D}"/>
    <cellStyle name="Kokku 5 2 3" xfId="5584" xr:uid="{00000000-0005-0000-0000-000015160000}"/>
    <cellStyle name="Kokku 5 2 3 2" xfId="18102" xr:uid="{9839CF2E-45CC-4E2A-8203-60F430F28B98}"/>
    <cellStyle name="Kokku 5 2 4" xfId="5585" xr:uid="{00000000-0005-0000-0000-000016160000}"/>
    <cellStyle name="Kokku 5 2 4 2" xfId="18103" xr:uid="{9F65428D-BFB8-405B-A3BC-4BC5C3A2F380}"/>
    <cellStyle name="Kokku 5 2 5" xfId="5586" xr:uid="{00000000-0005-0000-0000-000017160000}"/>
    <cellStyle name="Kokku 5 2 5 2" xfId="18104" xr:uid="{2545DF05-DD6A-4889-A652-D18F09C12F9D}"/>
    <cellStyle name="Kokku 5 2 6" xfId="18100" xr:uid="{3E626AF3-158B-4CBD-9EE3-85D8E829746D}"/>
    <cellStyle name="Kokku 5 3" xfId="5587" xr:uid="{00000000-0005-0000-0000-000018160000}"/>
    <cellStyle name="Kokku 5 3 2" xfId="18105" xr:uid="{A05B9F1A-5E09-4434-A361-E47B41A75F19}"/>
    <cellStyle name="Kokku 5 4" xfId="5588" xr:uid="{00000000-0005-0000-0000-000019160000}"/>
    <cellStyle name="Kokku 5 4 2" xfId="18106" xr:uid="{24A5AA6D-BB03-446F-B528-E60B837F952A}"/>
    <cellStyle name="Kokku 5 5" xfId="5589" xr:uid="{00000000-0005-0000-0000-00001A160000}"/>
    <cellStyle name="Kokku 5 5 2" xfId="18107" xr:uid="{9238F4EC-4356-4EF7-8185-2C10BE28485E}"/>
    <cellStyle name="Kokku 5 6" xfId="5590" xr:uid="{00000000-0005-0000-0000-00001B160000}"/>
    <cellStyle name="Kokku 5 6 2" xfId="18108" xr:uid="{9AC181F9-A4AB-4F79-BBDE-782ED4367A03}"/>
    <cellStyle name="Kokku 5 7" xfId="18099" xr:uid="{112113D9-340C-46FE-9E45-421AE3E44E14}"/>
    <cellStyle name="Kokku 6" xfId="5591" xr:uid="{00000000-0005-0000-0000-00001C160000}"/>
    <cellStyle name="Kokku 6 2" xfId="5592" xr:uid="{00000000-0005-0000-0000-00001D160000}"/>
    <cellStyle name="Kokku 6 2 2" xfId="5593" xr:uid="{00000000-0005-0000-0000-00001E160000}"/>
    <cellStyle name="Kokku 6 2 2 2" xfId="18111" xr:uid="{DF292F13-E090-4ABB-A426-9C14D8C4E59F}"/>
    <cellStyle name="Kokku 6 2 3" xfId="5594" xr:uid="{00000000-0005-0000-0000-00001F160000}"/>
    <cellStyle name="Kokku 6 2 3 2" xfId="18112" xr:uid="{1EF6E35F-6C59-4D6C-B816-48A4F51D968D}"/>
    <cellStyle name="Kokku 6 2 4" xfId="5595" xr:uid="{00000000-0005-0000-0000-000020160000}"/>
    <cellStyle name="Kokku 6 2 4 2" xfId="18113" xr:uid="{4B39FA97-B96E-40D2-BF8B-B0A75A056B34}"/>
    <cellStyle name="Kokku 6 2 5" xfId="5596" xr:uid="{00000000-0005-0000-0000-000021160000}"/>
    <cellStyle name="Kokku 6 2 5 2" xfId="18114" xr:uid="{C91919E4-7004-49E3-849B-126E6317C3D7}"/>
    <cellStyle name="Kokku 6 2 6" xfId="18110" xr:uid="{6F25FAC6-8C61-4357-8C7D-752B60D6DBEB}"/>
    <cellStyle name="Kokku 6 3" xfId="5597" xr:uid="{00000000-0005-0000-0000-000022160000}"/>
    <cellStyle name="Kokku 6 3 2" xfId="18115" xr:uid="{E29973F3-BF86-42B5-9654-3AAD4A31AD40}"/>
    <cellStyle name="Kokku 6 4" xfId="5598" xr:uid="{00000000-0005-0000-0000-000023160000}"/>
    <cellStyle name="Kokku 6 4 2" xfId="18116" xr:uid="{02F48D6B-1073-45E7-9A09-DAF75EBAADDB}"/>
    <cellStyle name="Kokku 6 5" xfId="5599" xr:uid="{00000000-0005-0000-0000-000024160000}"/>
    <cellStyle name="Kokku 6 5 2" xfId="18117" xr:uid="{441BC5A0-78A3-4272-95A1-2C12CE667288}"/>
    <cellStyle name="Kokku 6 6" xfId="5600" xr:uid="{00000000-0005-0000-0000-000025160000}"/>
    <cellStyle name="Kokku 6 6 2" xfId="18118" xr:uid="{F8062411-5119-4797-82A9-299103E1826A}"/>
    <cellStyle name="Kokku 6 7" xfId="18109" xr:uid="{D8B44358-9EE1-4FE0-886D-F86D3388DA5F}"/>
    <cellStyle name="Kokku 7" xfId="5601" xr:uid="{00000000-0005-0000-0000-000026160000}"/>
    <cellStyle name="Kokku 7 2" xfId="5602" xr:uid="{00000000-0005-0000-0000-000027160000}"/>
    <cellStyle name="Kokku 7 2 2" xfId="5603" xr:uid="{00000000-0005-0000-0000-000028160000}"/>
    <cellStyle name="Kokku 7 2 2 2" xfId="18121" xr:uid="{0B1C695C-99F1-4142-B7CC-6E4A1034D0CB}"/>
    <cellStyle name="Kokku 7 2 3" xfId="5604" xr:uid="{00000000-0005-0000-0000-000029160000}"/>
    <cellStyle name="Kokku 7 2 3 2" xfId="18122" xr:uid="{99EFC472-F766-4D7B-A9B6-55571AE2B41F}"/>
    <cellStyle name="Kokku 7 2 4" xfId="5605" xr:uid="{00000000-0005-0000-0000-00002A160000}"/>
    <cellStyle name="Kokku 7 2 4 2" xfId="18123" xr:uid="{9E98E64E-3925-4459-91BF-7C44DA8B67BE}"/>
    <cellStyle name="Kokku 7 2 5" xfId="5606" xr:uid="{00000000-0005-0000-0000-00002B160000}"/>
    <cellStyle name="Kokku 7 2 5 2" xfId="18124" xr:uid="{B142866C-8507-49F3-AA63-183D387F37FB}"/>
    <cellStyle name="Kokku 7 2 6" xfId="18120" xr:uid="{564779A9-1BF7-4AA9-9C37-3181B43D7F6C}"/>
    <cellStyle name="Kokku 7 3" xfId="5607" xr:uid="{00000000-0005-0000-0000-00002C160000}"/>
    <cellStyle name="Kokku 7 3 2" xfId="18125" xr:uid="{C0AF085A-26F8-4F57-8F9D-60FD93AB214B}"/>
    <cellStyle name="Kokku 7 4" xfId="5608" xr:uid="{00000000-0005-0000-0000-00002D160000}"/>
    <cellStyle name="Kokku 7 4 2" xfId="18126" xr:uid="{3A14EE18-8052-4470-97A3-85F388486AF6}"/>
    <cellStyle name="Kokku 7 5" xfId="5609" xr:uid="{00000000-0005-0000-0000-00002E160000}"/>
    <cellStyle name="Kokku 7 5 2" xfId="18127" xr:uid="{4DEDD46C-E823-4B15-BBCB-92A4C8F8FBAB}"/>
    <cellStyle name="Kokku 7 6" xfId="5610" xr:uid="{00000000-0005-0000-0000-00002F160000}"/>
    <cellStyle name="Kokku 7 6 2" xfId="18128" xr:uid="{DF168DAC-9156-498F-96E3-C4A97515C3D5}"/>
    <cellStyle name="Kokku 7 7" xfId="18119" xr:uid="{E9F93AA5-A338-4B9F-A363-74EB5E948876}"/>
    <cellStyle name="Kokku 8" xfId="5611" xr:uid="{00000000-0005-0000-0000-000030160000}"/>
    <cellStyle name="Kokku 8 2" xfId="5612" xr:uid="{00000000-0005-0000-0000-000031160000}"/>
    <cellStyle name="Kokku 8 2 2" xfId="5613" xr:uid="{00000000-0005-0000-0000-000032160000}"/>
    <cellStyle name="Kokku 8 2 2 2" xfId="18131" xr:uid="{FB9BEB3B-EB6F-441C-8A92-AD9ADB27CAFB}"/>
    <cellStyle name="Kokku 8 2 3" xfId="5614" xr:uid="{00000000-0005-0000-0000-000033160000}"/>
    <cellStyle name="Kokku 8 2 3 2" xfId="18132" xr:uid="{CFCA4743-D54F-489F-A0E6-06E56725AE61}"/>
    <cellStyle name="Kokku 8 2 4" xfId="5615" xr:uid="{00000000-0005-0000-0000-000034160000}"/>
    <cellStyle name="Kokku 8 2 4 2" xfId="18133" xr:uid="{E0228622-5D33-4DAC-ABC7-8B14DA0181A0}"/>
    <cellStyle name="Kokku 8 2 5" xfId="5616" xr:uid="{00000000-0005-0000-0000-000035160000}"/>
    <cellStyle name="Kokku 8 2 5 2" xfId="18134" xr:uid="{AAA66F59-2CD6-4174-B41C-174A31705AEA}"/>
    <cellStyle name="Kokku 8 2 6" xfId="18130" xr:uid="{79C2685B-9DB0-45A3-84D6-2051CD159B66}"/>
    <cellStyle name="Kokku 8 3" xfId="5617" xr:uid="{00000000-0005-0000-0000-000036160000}"/>
    <cellStyle name="Kokku 8 3 2" xfId="18135" xr:uid="{96005ECD-D161-411B-8D3A-2A9E4A28CED1}"/>
    <cellStyle name="Kokku 8 4" xfId="5618" xr:uid="{00000000-0005-0000-0000-000037160000}"/>
    <cellStyle name="Kokku 8 4 2" xfId="18136" xr:uid="{26F6E176-F3B7-47B2-BC11-9E909241FF7E}"/>
    <cellStyle name="Kokku 8 5" xfId="5619" xr:uid="{00000000-0005-0000-0000-000038160000}"/>
    <cellStyle name="Kokku 8 5 2" xfId="18137" xr:uid="{B1D78EB6-D0DE-4439-BE0D-6656793D119D}"/>
    <cellStyle name="Kokku 8 6" xfId="5620" xr:uid="{00000000-0005-0000-0000-000039160000}"/>
    <cellStyle name="Kokku 8 6 2" xfId="18138" xr:uid="{AC8D63E0-FA9F-49B9-AA83-1DC70638C9D1}"/>
    <cellStyle name="Kokku 8 7" xfId="18129" xr:uid="{7B1655D8-D418-45C6-B00C-EF1A7DCADF54}"/>
    <cellStyle name="Kokku 9" xfId="5621" xr:uid="{00000000-0005-0000-0000-00003A160000}"/>
    <cellStyle name="Kokku 9 2" xfId="5622" xr:uid="{00000000-0005-0000-0000-00003B160000}"/>
    <cellStyle name="Kokku 9 2 2" xfId="5623" xr:uid="{00000000-0005-0000-0000-00003C160000}"/>
    <cellStyle name="Kokku 9 2 2 2" xfId="18141" xr:uid="{7DBDB3CC-2DF9-4A04-BB83-087D7D3ADDEF}"/>
    <cellStyle name="Kokku 9 2 3" xfId="5624" xr:uid="{00000000-0005-0000-0000-00003D160000}"/>
    <cellStyle name="Kokku 9 2 3 2" xfId="18142" xr:uid="{FBC50DB5-A9F0-4D66-8316-F0FA53FDF3D8}"/>
    <cellStyle name="Kokku 9 2 4" xfId="5625" xr:uid="{00000000-0005-0000-0000-00003E160000}"/>
    <cellStyle name="Kokku 9 2 4 2" xfId="18143" xr:uid="{1F3BCCAA-8F34-4026-A95A-27F19AE06D3E}"/>
    <cellStyle name="Kokku 9 2 5" xfId="5626" xr:uid="{00000000-0005-0000-0000-00003F160000}"/>
    <cellStyle name="Kokku 9 2 5 2" xfId="18144" xr:uid="{70A060CE-3541-4D4D-837C-6712DDAB9E40}"/>
    <cellStyle name="Kokku 9 2 6" xfId="18140" xr:uid="{CEC9145C-1E3D-4868-AF6F-BD944A0161C7}"/>
    <cellStyle name="Kokku 9 3" xfId="5627" xr:uid="{00000000-0005-0000-0000-000040160000}"/>
    <cellStyle name="Kokku 9 3 2" xfId="18145" xr:uid="{2A378925-300C-4D65-9797-8AD44E85FF4A}"/>
    <cellStyle name="Kokku 9 4" xfId="5628" xr:uid="{00000000-0005-0000-0000-000041160000}"/>
    <cellStyle name="Kokku 9 4 2" xfId="18146" xr:uid="{AE1D88C8-309D-4F7F-A73F-A74D89C1255C}"/>
    <cellStyle name="Kokku 9 5" xfId="5629" xr:uid="{00000000-0005-0000-0000-000042160000}"/>
    <cellStyle name="Kokku 9 5 2" xfId="18147" xr:uid="{E064B5FA-E2FA-4E4A-8F39-00282F4A232F}"/>
    <cellStyle name="Kokku 9 6" xfId="5630" xr:uid="{00000000-0005-0000-0000-000043160000}"/>
    <cellStyle name="Kokku 9 6 2" xfId="18148" xr:uid="{86D52EA3-86F2-4D1D-BA35-841DFFD3F9C1}"/>
    <cellStyle name="Kokku 9 7" xfId="18139" xr:uid="{7C29A82E-4377-478F-B521-674DC1C276B7}"/>
    <cellStyle name="Kokku_KTR An-Abflug" xfId="14855" xr:uid="{00000000-0005-0000-0000-000044160000}"/>
    <cellStyle name="Komma 2" xfId="5631" xr:uid="{00000000-0005-0000-0000-000045160000}"/>
    <cellStyle name="Komma 2 2" xfId="5632" xr:uid="{00000000-0005-0000-0000-000046160000}"/>
    <cellStyle name="Komma 2 2 2" xfId="14776" xr:uid="{00000000-0005-0000-0000-000047160000}"/>
    <cellStyle name="Komma 2 2 3" xfId="18150" xr:uid="{D85AEB51-AC21-4BE3-BF6C-CD8A0FB07140}"/>
    <cellStyle name="Komma 2 3" xfId="5633" xr:uid="{00000000-0005-0000-0000-000048160000}"/>
    <cellStyle name="Komma 2 3 2" xfId="18151" xr:uid="{4869FEDF-65A0-4665-8E1B-8E1EE3AEDB60}"/>
    <cellStyle name="Komma 2 4" xfId="18149" xr:uid="{BDAB8E97-C146-4A91-B98C-089A4AF06F09}"/>
    <cellStyle name="Komma 3" xfId="5634" xr:uid="{00000000-0005-0000-0000-000049160000}"/>
    <cellStyle name="Komma 3 2" xfId="5635" xr:uid="{00000000-0005-0000-0000-00004A160000}"/>
    <cellStyle name="Komma 3 2 2" xfId="5636" xr:uid="{00000000-0005-0000-0000-00004B160000}"/>
    <cellStyle name="Komma 3 2 2 2" xfId="18154" xr:uid="{AE160A4D-6DFA-4ED5-8BE7-EA8E0763EF43}"/>
    <cellStyle name="Komma 3 2 3" xfId="18153" xr:uid="{1704C56F-C4B5-4D8A-94CF-9BA2597EF087}"/>
    <cellStyle name="Komma 3 3" xfId="5637" xr:uid="{00000000-0005-0000-0000-00004C160000}"/>
    <cellStyle name="Komma 3 3 2" xfId="18155" xr:uid="{1C505C61-888A-4EB5-AACD-B246ED18B17B}"/>
    <cellStyle name="Komma 3 4" xfId="18152" xr:uid="{2A820C94-6FE9-4731-97FC-9232C883CFD0}"/>
    <cellStyle name="Komma 4" xfId="5638" xr:uid="{00000000-0005-0000-0000-00004D160000}"/>
    <cellStyle name="Komma 4 2" xfId="5639" xr:uid="{00000000-0005-0000-0000-00004E160000}"/>
    <cellStyle name="Komma 4 2 2" xfId="14777" xr:uid="{00000000-0005-0000-0000-00004F160000}"/>
    <cellStyle name="Komma 4 2 3" xfId="18157" xr:uid="{23B0B9B0-F5FF-425C-9780-4F5BD760A11A}"/>
    <cellStyle name="Komma 4 3" xfId="5640" xr:uid="{00000000-0005-0000-0000-000050160000}"/>
    <cellStyle name="Komma 4 3 2" xfId="18158" xr:uid="{F8201F1D-E879-430C-8603-A569D6AE894F}"/>
    <cellStyle name="Komma 4 4" xfId="18156" xr:uid="{89376032-14ED-42A0-96B5-A1D87E2672B1}"/>
    <cellStyle name="Komma 5" xfId="5641" xr:uid="{00000000-0005-0000-0000-000051160000}"/>
    <cellStyle name="Komma 5 2" xfId="18159" xr:uid="{9A238D12-CE72-4758-A4A6-750C6786D6FC}"/>
    <cellStyle name="Komórka połączona" xfId="5642" xr:uid="{00000000-0005-0000-0000-000052160000}"/>
    <cellStyle name="Komórka połączona 2" xfId="5643" xr:uid="{00000000-0005-0000-0000-000053160000}"/>
    <cellStyle name="Komórka zaznaczona" xfId="5644" xr:uid="{00000000-0005-0000-0000-000054160000}"/>
    <cellStyle name="Komórka zaznaczona 2" xfId="5645" xr:uid="{00000000-0005-0000-0000-000055160000}"/>
    <cellStyle name="Kontrollcell" xfId="5646" xr:uid="{00000000-0005-0000-0000-000056160000}"/>
    <cellStyle name="Kontroller celle" xfId="5647" xr:uid="{00000000-0005-0000-0000-000057160000}"/>
    <cellStyle name="Kontrolli lahtrit" xfId="5648" xr:uid="{00000000-0005-0000-0000-000058160000}"/>
    <cellStyle name="Kontrolli lahtrit 2" xfId="5649" xr:uid="{00000000-0005-0000-0000-000059160000}"/>
    <cellStyle name="Kontrolli lahtrit 3" xfId="5650" xr:uid="{00000000-0005-0000-0000-00005A160000}"/>
    <cellStyle name="Kontrolní buňka" xfId="5651" xr:uid="{00000000-0005-0000-0000-00005B160000}"/>
    <cellStyle name="KPMG Heading 1" xfId="5652" xr:uid="{00000000-0005-0000-0000-00005C160000}"/>
    <cellStyle name="KPMG Heading 2" xfId="5653" xr:uid="{00000000-0005-0000-0000-00005D160000}"/>
    <cellStyle name="KPMG Heading 3" xfId="5654" xr:uid="{00000000-0005-0000-0000-00005E160000}"/>
    <cellStyle name="KPMG Heading 4" xfId="5655" xr:uid="{00000000-0005-0000-0000-00005F160000}"/>
    <cellStyle name="KPMG Normal" xfId="5656" xr:uid="{00000000-0005-0000-0000-000060160000}"/>
    <cellStyle name="KPMG Normal Text" xfId="5657" xr:uid="{00000000-0005-0000-0000-000061160000}"/>
    <cellStyle name="Label" xfId="5658" xr:uid="{00000000-0005-0000-0000-000062160000}"/>
    <cellStyle name="Lable_1" xfId="5659" xr:uid="{00000000-0005-0000-0000-000063160000}"/>
    <cellStyle name="Large" xfId="5661" xr:uid="{00000000-0005-0000-0000-000064160000}"/>
    <cellStyle name="Laskenta" xfId="5662" builtinId="22" customBuiltin="1"/>
    <cellStyle name="Laskenta 10" xfId="5663" xr:uid="{00000000-0005-0000-0000-000066160000}"/>
    <cellStyle name="Laskenta 10 2" xfId="5664" xr:uid="{00000000-0005-0000-0000-000067160000}"/>
    <cellStyle name="Laskenta 10 2 2" xfId="5665" xr:uid="{00000000-0005-0000-0000-000068160000}"/>
    <cellStyle name="Laskenta 10 2 2 2" xfId="18163" xr:uid="{732F1177-64E8-4B74-8B6D-B87144B34C96}"/>
    <cellStyle name="Laskenta 10 2 3" xfId="5666" xr:uid="{00000000-0005-0000-0000-000069160000}"/>
    <cellStyle name="Laskenta 10 2 3 2" xfId="18164" xr:uid="{65AB124F-48D6-4968-BDDF-CEFA3C8E9E78}"/>
    <cellStyle name="Laskenta 10 2 4" xfId="5667" xr:uid="{00000000-0005-0000-0000-00006A160000}"/>
    <cellStyle name="Laskenta 10 2 4 2" xfId="18165" xr:uid="{2D05E4EE-C242-490B-9890-38E2573164DA}"/>
    <cellStyle name="Laskenta 10 2 5" xfId="5668" xr:uid="{00000000-0005-0000-0000-00006B160000}"/>
    <cellStyle name="Laskenta 10 2 5 2" xfId="18166" xr:uid="{78DF697D-C2E7-4FE0-B574-A1899BDCCF58}"/>
    <cellStyle name="Laskenta 10 2 6" xfId="18162" xr:uid="{DA7A74A0-F664-44B7-A8BC-946543B99B9F}"/>
    <cellStyle name="Laskenta 10 3" xfId="5669" xr:uid="{00000000-0005-0000-0000-00006C160000}"/>
    <cellStyle name="Laskenta 10 3 2" xfId="18167" xr:uid="{904DC96E-54D6-420C-8705-60344FEA8F62}"/>
    <cellStyle name="Laskenta 10 4" xfId="5670" xr:uid="{00000000-0005-0000-0000-00006D160000}"/>
    <cellStyle name="Laskenta 10 4 2" xfId="18168" xr:uid="{A0C212D1-1D35-46D5-B9DB-D73B3B897E4F}"/>
    <cellStyle name="Laskenta 10 5" xfId="5671" xr:uid="{00000000-0005-0000-0000-00006E160000}"/>
    <cellStyle name="Laskenta 10 5 2" xfId="18169" xr:uid="{32AA9899-F33B-4B9B-95F1-A79E652C0413}"/>
    <cellStyle name="Laskenta 10 6" xfId="5672" xr:uid="{00000000-0005-0000-0000-00006F160000}"/>
    <cellStyle name="Laskenta 10 6 2" xfId="18170" xr:uid="{00346E7F-344A-4A5A-9AD5-FCFBD5B88A80}"/>
    <cellStyle name="Laskenta 10 7" xfId="18161" xr:uid="{94680E11-4AD9-4515-8324-FF7DD77E2B18}"/>
    <cellStyle name="Laskenta 11" xfId="5673" xr:uid="{00000000-0005-0000-0000-000070160000}"/>
    <cellStyle name="Laskenta 11 2" xfId="5674" xr:uid="{00000000-0005-0000-0000-000071160000}"/>
    <cellStyle name="Laskenta 11 2 2" xfId="5675" xr:uid="{00000000-0005-0000-0000-000072160000}"/>
    <cellStyle name="Laskenta 11 2 2 2" xfId="18173" xr:uid="{D6657357-B81F-454B-8BD1-C8FEC021921F}"/>
    <cellStyle name="Laskenta 11 2 3" xfId="5676" xr:uid="{00000000-0005-0000-0000-000073160000}"/>
    <cellStyle name="Laskenta 11 2 3 2" xfId="18174" xr:uid="{03E5D64F-8E22-443D-AE04-8F10D450A7E6}"/>
    <cellStyle name="Laskenta 11 2 4" xfId="5677" xr:uid="{00000000-0005-0000-0000-000074160000}"/>
    <cellStyle name="Laskenta 11 2 4 2" xfId="18175" xr:uid="{5F0761A6-095B-4BEE-9928-8776DBA57348}"/>
    <cellStyle name="Laskenta 11 2 5" xfId="5678" xr:uid="{00000000-0005-0000-0000-000075160000}"/>
    <cellStyle name="Laskenta 11 2 5 2" xfId="18176" xr:uid="{B6A827C6-3A80-41DF-9F7F-13E90D6BE217}"/>
    <cellStyle name="Laskenta 11 2 6" xfId="18172" xr:uid="{349EF3BE-D15A-4B57-86F8-4B41BCC5878A}"/>
    <cellStyle name="Laskenta 11 3" xfId="5679" xr:uid="{00000000-0005-0000-0000-000076160000}"/>
    <cellStyle name="Laskenta 11 3 2" xfId="18177" xr:uid="{6AA251CD-0679-4C6D-A02D-52AB9BF07309}"/>
    <cellStyle name="Laskenta 11 4" xfId="5680" xr:uid="{00000000-0005-0000-0000-000077160000}"/>
    <cellStyle name="Laskenta 11 4 2" xfId="18178" xr:uid="{B1E50E50-1C51-41E3-B2A2-0FB6FB0A9988}"/>
    <cellStyle name="Laskenta 11 5" xfId="5681" xr:uid="{00000000-0005-0000-0000-000078160000}"/>
    <cellStyle name="Laskenta 11 5 2" xfId="18179" xr:uid="{2194D787-2B6F-4FF9-840C-93A92BDA33D6}"/>
    <cellStyle name="Laskenta 11 6" xfId="5682" xr:uid="{00000000-0005-0000-0000-000079160000}"/>
    <cellStyle name="Laskenta 11 6 2" xfId="18180" xr:uid="{2EF4367D-0572-4DC4-A71F-5801AD7FCE88}"/>
    <cellStyle name="Laskenta 11 7" xfId="18171" xr:uid="{6ED55263-FB74-4A3F-813D-96851A7C2B2F}"/>
    <cellStyle name="Laskenta 12" xfId="5683" xr:uid="{00000000-0005-0000-0000-00007A160000}"/>
    <cellStyle name="Laskenta 12 2" xfId="5684" xr:uid="{00000000-0005-0000-0000-00007B160000}"/>
    <cellStyle name="Laskenta 12 2 2" xfId="5685" xr:uid="{00000000-0005-0000-0000-00007C160000}"/>
    <cellStyle name="Laskenta 12 2 2 2" xfId="18183" xr:uid="{B5F05387-B793-48F2-BEAB-8599959D8E31}"/>
    <cellStyle name="Laskenta 12 2 3" xfId="5686" xr:uid="{00000000-0005-0000-0000-00007D160000}"/>
    <cellStyle name="Laskenta 12 2 3 2" xfId="18184" xr:uid="{82A45559-54B0-4B8E-A4D8-49CD037D12C7}"/>
    <cellStyle name="Laskenta 12 2 4" xfId="5687" xr:uid="{00000000-0005-0000-0000-00007E160000}"/>
    <cellStyle name="Laskenta 12 2 4 2" xfId="18185" xr:uid="{54E7A302-54E9-478F-B6AB-1E680439D341}"/>
    <cellStyle name="Laskenta 12 2 5" xfId="5688" xr:uid="{00000000-0005-0000-0000-00007F160000}"/>
    <cellStyle name="Laskenta 12 2 5 2" xfId="18186" xr:uid="{305C0BB5-5E73-4E20-9DCA-D6525C86A4F6}"/>
    <cellStyle name="Laskenta 12 2 6" xfId="18182" xr:uid="{97BB72E7-B42C-40C9-B445-323143495F36}"/>
    <cellStyle name="Laskenta 12 3" xfId="5689" xr:uid="{00000000-0005-0000-0000-000080160000}"/>
    <cellStyle name="Laskenta 12 3 2" xfId="18187" xr:uid="{D2A8CA9F-349B-4883-8760-75B15331A74E}"/>
    <cellStyle name="Laskenta 12 4" xfId="5690" xr:uid="{00000000-0005-0000-0000-000081160000}"/>
    <cellStyle name="Laskenta 12 4 2" xfId="18188" xr:uid="{385EC079-3673-4313-8D37-3201BE262551}"/>
    <cellStyle name="Laskenta 12 5" xfId="5691" xr:uid="{00000000-0005-0000-0000-000082160000}"/>
    <cellStyle name="Laskenta 12 5 2" xfId="18189" xr:uid="{2B34560F-5541-4482-9AFA-FE16F8F58816}"/>
    <cellStyle name="Laskenta 12 6" xfId="5692" xr:uid="{00000000-0005-0000-0000-000083160000}"/>
    <cellStyle name="Laskenta 12 6 2" xfId="18190" xr:uid="{D88DDA38-2F86-463C-9DBE-DECA192205F1}"/>
    <cellStyle name="Laskenta 12 7" xfId="18181" xr:uid="{76D156B9-F7D7-4065-BEE5-CF36351E0F47}"/>
    <cellStyle name="Laskenta 13" xfId="5693" xr:uid="{00000000-0005-0000-0000-000084160000}"/>
    <cellStyle name="Laskenta 13 2" xfId="5694" xr:uid="{00000000-0005-0000-0000-000085160000}"/>
    <cellStyle name="Laskenta 13 2 2" xfId="5695" xr:uid="{00000000-0005-0000-0000-000086160000}"/>
    <cellStyle name="Laskenta 13 2 2 2" xfId="18193" xr:uid="{A82D689B-7DEA-4C33-826D-17BC9401CA7A}"/>
    <cellStyle name="Laskenta 13 2 3" xfId="5696" xr:uid="{00000000-0005-0000-0000-000087160000}"/>
    <cellStyle name="Laskenta 13 2 3 2" xfId="18194" xr:uid="{45D21329-1008-48EB-9873-A4AC5209DAD3}"/>
    <cellStyle name="Laskenta 13 2 4" xfId="5697" xr:uid="{00000000-0005-0000-0000-000088160000}"/>
    <cellStyle name="Laskenta 13 2 4 2" xfId="18195" xr:uid="{46605BD4-25DD-4252-AF3A-72B0ED4E1FDE}"/>
    <cellStyle name="Laskenta 13 2 5" xfId="5698" xr:uid="{00000000-0005-0000-0000-000089160000}"/>
    <cellStyle name="Laskenta 13 2 5 2" xfId="18196" xr:uid="{3E3AE989-A795-4985-8798-E812FFFE017B}"/>
    <cellStyle name="Laskenta 13 2 6" xfId="18192" xr:uid="{79353ADF-9878-4F7C-B1D5-AC06FCE8822D}"/>
    <cellStyle name="Laskenta 13 3" xfId="5699" xr:uid="{00000000-0005-0000-0000-00008A160000}"/>
    <cellStyle name="Laskenta 13 3 2" xfId="18197" xr:uid="{1F9ADE68-7090-46B1-B2BB-C23287E1B1EB}"/>
    <cellStyle name="Laskenta 13 4" xfId="5700" xr:uid="{00000000-0005-0000-0000-00008B160000}"/>
    <cellStyle name="Laskenta 13 4 2" xfId="18198" xr:uid="{E0B79520-13D2-4D19-9668-DE1C6404BD64}"/>
    <cellStyle name="Laskenta 13 5" xfId="5701" xr:uid="{00000000-0005-0000-0000-00008C160000}"/>
    <cellStyle name="Laskenta 13 5 2" xfId="18199" xr:uid="{17E8EA81-3038-4004-9F7C-E925740181F9}"/>
    <cellStyle name="Laskenta 13 6" xfId="5702" xr:uid="{00000000-0005-0000-0000-00008D160000}"/>
    <cellStyle name="Laskenta 13 6 2" xfId="18200" xr:uid="{ADDF44AA-4C85-4CEF-A807-8B7F07F7128C}"/>
    <cellStyle name="Laskenta 13 7" xfId="18191" xr:uid="{2A8A0F8A-23B3-43C7-9BC4-165A257461AC}"/>
    <cellStyle name="Laskenta 14" xfId="5703" xr:uid="{00000000-0005-0000-0000-00008E160000}"/>
    <cellStyle name="Laskenta 14 2" xfId="5704" xr:uid="{00000000-0005-0000-0000-00008F160000}"/>
    <cellStyle name="Laskenta 14 2 2" xfId="5705" xr:uid="{00000000-0005-0000-0000-000090160000}"/>
    <cellStyle name="Laskenta 14 2 2 2" xfId="18203" xr:uid="{FFE57349-CDAE-4FB5-AB7A-7CEC29C91811}"/>
    <cellStyle name="Laskenta 14 2 3" xfId="5706" xr:uid="{00000000-0005-0000-0000-000091160000}"/>
    <cellStyle name="Laskenta 14 2 3 2" xfId="18204" xr:uid="{1D7CE014-3BB9-4B83-8B33-66C4333AD267}"/>
    <cellStyle name="Laskenta 14 2 4" xfId="5707" xr:uid="{00000000-0005-0000-0000-000092160000}"/>
    <cellStyle name="Laskenta 14 2 4 2" xfId="18205" xr:uid="{361C5C4F-D87F-4323-A0B0-329F73C0A6A4}"/>
    <cellStyle name="Laskenta 14 2 5" xfId="5708" xr:uid="{00000000-0005-0000-0000-000093160000}"/>
    <cellStyle name="Laskenta 14 2 5 2" xfId="18206" xr:uid="{54ED0BEC-BEA8-4062-8270-F3D8F67C196A}"/>
    <cellStyle name="Laskenta 14 2 6" xfId="18202" xr:uid="{DD4451EF-3FCC-477D-B5E9-A556F8AD3324}"/>
    <cellStyle name="Laskenta 14 3" xfId="5709" xr:uid="{00000000-0005-0000-0000-000094160000}"/>
    <cellStyle name="Laskenta 14 3 2" xfId="18207" xr:uid="{1C19AEBB-5650-4A14-959E-4C1107EE2794}"/>
    <cellStyle name="Laskenta 14 4" xfId="5710" xr:uid="{00000000-0005-0000-0000-000095160000}"/>
    <cellStyle name="Laskenta 14 4 2" xfId="18208" xr:uid="{3D8B9D6A-F964-4A40-8202-78F036DD3FC7}"/>
    <cellStyle name="Laskenta 14 5" xfId="5711" xr:uid="{00000000-0005-0000-0000-000096160000}"/>
    <cellStyle name="Laskenta 14 5 2" xfId="18209" xr:uid="{8B006E7B-ABC7-481A-80A1-AD798DE8953B}"/>
    <cellStyle name="Laskenta 14 6" xfId="5712" xr:uid="{00000000-0005-0000-0000-000097160000}"/>
    <cellStyle name="Laskenta 14 6 2" xfId="18210" xr:uid="{832B4835-2943-4A25-BDA1-B51B68659D15}"/>
    <cellStyle name="Laskenta 14 7" xfId="18201" xr:uid="{C63A1CCD-B963-48CD-ADC6-DDCC6BF80483}"/>
    <cellStyle name="Laskenta 15" xfId="5713" xr:uid="{00000000-0005-0000-0000-000098160000}"/>
    <cellStyle name="Laskenta 15 2" xfId="5714" xr:uid="{00000000-0005-0000-0000-000099160000}"/>
    <cellStyle name="Laskenta 15 2 2" xfId="5715" xr:uid="{00000000-0005-0000-0000-00009A160000}"/>
    <cellStyle name="Laskenta 15 2 2 2" xfId="18213" xr:uid="{286604C7-7A13-4A1E-9FCA-441D06153344}"/>
    <cellStyle name="Laskenta 15 2 3" xfId="5716" xr:uid="{00000000-0005-0000-0000-00009B160000}"/>
    <cellStyle name="Laskenta 15 2 3 2" xfId="18214" xr:uid="{28FB3E51-C42A-4B33-8CAF-D82C37516214}"/>
    <cellStyle name="Laskenta 15 2 4" xfId="5717" xr:uid="{00000000-0005-0000-0000-00009C160000}"/>
    <cellStyle name="Laskenta 15 2 4 2" xfId="18215" xr:uid="{2D2DF393-5363-431F-859D-AD5CF00A89A4}"/>
    <cellStyle name="Laskenta 15 2 5" xfId="5718" xr:uid="{00000000-0005-0000-0000-00009D160000}"/>
    <cellStyle name="Laskenta 15 2 5 2" xfId="18216" xr:uid="{FEC291A1-D4CB-424C-82CA-1538EFBF1055}"/>
    <cellStyle name="Laskenta 15 2 6" xfId="18212" xr:uid="{4012D6EC-78F2-4974-AD91-B5AF00E57877}"/>
    <cellStyle name="Laskenta 15 3" xfId="5719" xr:uid="{00000000-0005-0000-0000-00009E160000}"/>
    <cellStyle name="Laskenta 15 3 2" xfId="18217" xr:uid="{86B52BE0-9B77-4C64-A256-9AA3E441088C}"/>
    <cellStyle name="Laskenta 15 4" xfId="5720" xr:uid="{00000000-0005-0000-0000-00009F160000}"/>
    <cellStyle name="Laskenta 15 4 2" xfId="18218" xr:uid="{ED6F0DDE-F81D-415A-A14E-17F38B8E04BA}"/>
    <cellStyle name="Laskenta 15 5" xfId="5721" xr:uid="{00000000-0005-0000-0000-0000A0160000}"/>
    <cellStyle name="Laskenta 15 5 2" xfId="18219" xr:uid="{E1C989A5-9ED1-4DA0-B123-7DAC84B13ED9}"/>
    <cellStyle name="Laskenta 15 6" xfId="5722" xr:uid="{00000000-0005-0000-0000-0000A1160000}"/>
    <cellStyle name="Laskenta 15 6 2" xfId="18220" xr:uid="{B5A6660D-E320-40E3-BF91-BA5D02B07F69}"/>
    <cellStyle name="Laskenta 15 7" xfId="18211" xr:uid="{94959855-70AF-4AE6-9867-2F628CCCDBDF}"/>
    <cellStyle name="Laskenta 16" xfId="5723" xr:uid="{00000000-0005-0000-0000-0000A2160000}"/>
    <cellStyle name="Laskenta 16 2" xfId="5724" xr:uid="{00000000-0005-0000-0000-0000A3160000}"/>
    <cellStyle name="Laskenta 16 2 2" xfId="5725" xr:uid="{00000000-0005-0000-0000-0000A4160000}"/>
    <cellStyle name="Laskenta 16 2 2 2" xfId="18223" xr:uid="{A13C9D0C-B4F9-40DF-8EBE-CEC559F02999}"/>
    <cellStyle name="Laskenta 16 2 3" xfId="5726" xr:uid="{00000000-0005-0000-0000-0000A5160000}"/>
    <cellStyle name="Laskenta 16 2 3 2" xfId="18224" xr:uid="{CDFC48EB-487D-4E5A-84A8-40179671EF57}"/>
    <cellStyle name="Laskenta 16 2 4" xfId="5727" xr:uid="{00000000-0005-0000-0000-0000A6160000}"/>
    <cellStyle name="Laskenta 16 2 4 2" xfId="18225" xr:uid="{DF60EE54-5BBB-4D58-9324-8C30C6300B05}"/>
    <cellStyle name="Laskenta 16 2 5" xfId="5728" xr:uid="{00000000-0005-0000-0000-0000A7160000}"/>
    <cellStyle name="Laskenta 16 2 5 2" xfId="18226" xr:uid="{0908FE58-65D8-45D2-9552-3B71F606CA91}"/>
    <cellStyle name="Laskenta 16 2 6" xfId="18222" xr:uid="{FDA5132E-0534-4E47-AF0B-50D7B0C72B7E}"/>
    <cellStyle name="Laskenta 16 3" xfId="5729" xr:uid="{00000000-0005-0000-0000-0000A8160000}"/>
    <cellStyle name="Laskenta 16 3 2" xfId="18227" xr:uid="{DD109632-1687-404F-94E0-C43EC7CABB05}"/>
    <cellStyle name="Laskenta 16 4" xfId="5730" xr:uid="{00000000-0005-0000-0000-0000A9160000}"/>
    <cellStyle name="Laskenta 16 4 2" xfId="18228" xr:uid="{18315F91-4ECA-46CC-812A-0DA5D482CF03}"/>
    <cellStyle name="Laskenta 16 5" xfId="5731" xr:uid="{00000000-0005-0000-0000-0000AA160000}"/>
    <cellStyle name="Laskenta 16 5 2" xfId="18229" xr:uid="{F35942D8-7B9E-49EA-856E-06FEB0476763}"/>
    <cellStyle name="Laskenta 16 6" xfId="5732" xr:uid="{00000000-0005-0000-0000-0000AB160000}"/>
    <cellStyle name="Laskenta 16 6 2" xfId="18230" xr:uid="{AFCC0B1E-D8E8-43BD-A67A-3BB520DD68FA}"/>
    <cellStyle name="Laskenta 16 7" xfId="18221" xr:uid="{3342F285-B7AE-43F9-8E0B-C678AD683497}"/>
    <cellStyle name="Laskenta 17" xfId="5733" xr:uid="{00000000-0005-0000-0000-0000AC160000}"/>
    <cellStyle name="Laskenta 17 2" xfId="5734" xr:uid="{00000000-0005-0000-0000-0000AD160000}"/>
    <cellStyle name="Laskenta 17 2 2" xfId="5735" xr:uid="{00000000-0005-0000-0000-0000AE160000}"/>
    <cellStyle name="Laskenta 17 2 2 2" xfId="18233" xr:uid="{51DD1781-F9D8-4A58-831B-90EC0B0E9CBF}"/>
    <cellStyle name="Laskenta 17 2 3" xfId="5736" xr:uid="{00000000-0005-0000-0000-0000AF160000}"/>
    <cellStyle name="Laskenta 17 2 3 2" xfId="18234" xr:uid="{F5690316-6B0A-4A45-9B89-5E9C4FBF850C}"/>
    <cellStyle name="Laskenta 17 2 4" xfId="5737" xr:uid="{00000000-0005-0000-0000-0000B0160000}"/>
    <cellStyle name="Laskenta 17 2 4 2" xfId="18235" xr:uid="{A4ECC662-02D9-4922-A15A-2B3C6BCE8EC2}"/>
    <cellStyle name="Laskenta 17 2 5" xfId="5738" xr:uid="{00000000-0005-0000-0000-0000B1160000}"/>
    <cellStyle name="Laskenta 17 2 5 2" xfId="18236" xr:uid="{3152CFE5-1E7B-4402-8BEC-99F0B86B4795}"/>
    <cellStyle name="Laskenta 17 2 6" xfId="18232" xr:uid="{6DD0EF1A-7BBB-4579-A98F-808A2FFB6BEE}"/>
    <cellStyle name="Laskenta 17 3" xfId="5739" xr:uid="{00000000-0005-0000-0000-0000B2160000}"/>
    <cellStyle name="Laskenta 17 3 2" xfId="18237" xr:uid="{8195375E-6AE6-49A6-B18A-E6A156CFCC6C}"/>
    <cellStyle name="Laskenta 17 4" xfId="5740" xr:uid="{00000000-0005-0000-0000-0000B3160000}"/>
    <cellStyle name="Laskenta 17 4 2" xfId="18238" xr:uid="{7B649E1B-71E0-4BEF-9E12-803504E844B2}"/>
    <cellStyle name="Laskenta 17 5" xfId="5741" xr:uid="{00000000-0005-0000-0000-0000B4160000}"/>
    <cellStyle name="Laskenta 17 5 2" xfId="18239" xr:uid="{8F366943-F77D-4922-9862-8BEC6543F45B}"/>
    <cellStyle name="Laskenta 17 6" xfId="5742" xr:uid="{00000000-0005-0000-0000-0000B5160000}"/>
    <cellStyle name="Laskenta 17 6 2" xfId="18240" xr:uid="{19873A97-E14F-4F8B-82B5-8163BC8A8B80}"/>
    <cellStyle name="Laskenta 17 7" xfId="18231" xr:uid="{79A43217-1C60-49EB-AD5E-DFD7BFE5C45A}"/>
    <cellStyle name="Laskenta 18" xfId="5743" xr:uid="{00000000-0005-0000-0000-0000B6160000}"/>
    <cellStyle name="Laskenta 18 2" xfId="5744" xr:uid="{00000000-0005-0000-0000-0000B7160000}"/>
    <cellStyle name="Laskenta 18 2 2" xfId="5745" xr:uid="{00000000-0005-0000-0000-0000B8160000}"/>
    <cellStyle name="Laskenta 18 2 2 2" xfId="18243" xr:uid="{2DAA2165-7BEC-4E2F-85CB-904B609CEB97}"/>
    <cellStyle name="Laskenta 18 2 3" xfId="5746" xr:uid="{00000000-0005-0000-0000-0000B9160000}"/>
    <cellStyle name="Laskenta 18 2 3 2" xfId="18244" xr:uid="{CEC81103-9482-4656-AD54-7536681C3803}"/>
    <cellStyle name="Laskenta 18 2 4" xfId="5747" xr:uid="{00000000-0005-0000-0000-0000BA160000}"/>
    <cellStyle name="Laskenta 18 2 4 2" xfId="18245" xr:uid="{1B52AE99-D663-43C5-8064-A11516E0053B}"/>
    <cellStyle name="Laskenta 18 2 5" xfId="5748" xr:uid="{00000000-0005-0000-0000-0000BB160000}"/>
    <cellStyle name="Laskenta 18 2 5 2" xfId="18246" xr:uid="{9F2D20B1-B766-487D-84F6-0073FC04DA8F}"/>
    <cellStyle name="Laskenta 18 2 6" xfId="18242" xr:uid="{7BA4A05E-B6A2-4A06-BAD6-323F395AD083}"/>
    <cellStyle name="Laskenta 18 3" xfId="5749" xr:uid="{00000000-0005-0000-0000-0000BC160000}"/>
    <cellStyle name="Laskenta 18 3 2" xfId="18247" xr:uid="{00B2B9A3-6CD6-46E4-AD8C-6BCAE79EEAB7}"/>
    <cellStyle name="Laskenta 18 4" xfId="5750" xr:uid="{00000000-0005-0000-0000-0000BD160000}"/>
    <cellStyle name="Laskenta 18 4 2" xfId="18248" xr:uid="{1B10D327-56A0-44D3-8FA0-D144E9DC00DE}"/>
    <cellStyle name="Laskenta 18 5" xfId="5751" xr:uid="{00000000-0005-0000-0000-0000BE160000}"/>
    <cellStyle name="Laskenta 18 5 2" xfId="18249" xr:uid="{8229E933-873D-4DBC-949D-680D116B6DBC}"/>
    <cellStyle name="Laskenta 18 6" xfId="5752" xr:uid="{00000000-0005-0000-0000-0000BF160000}"/>
    <cellStyle name="Laskenta 18 6 2" xfId="18250" xr:uid="{02960FB0-913D-430A-BE4C-5CFBB396D868}"/>
    <cellStyle name="Laskenta 18 7" xfId="18241" xr:uid="{53DAF96C-0852-44F2-AB6E-03A1FACDA474}"/>
    <cellStyle name="Laskenta 19" xfId="5753" xr:uid="{00000000-0005-0000-0000-0000C0160000}"/>
    <cellStyle name="Laskenta 19 2" xfId="5754" xr:uid="{00000000-0005-0000-0000-0000C1160000}"/>
    <cellStyle name="Laskenta 19 2 2" xfId="18252" xr:uid="{6EA92731-C7E7-4492-9ED2-B913FA714F17}"/>
    <cellStyle name="Laskenta 19 3" xfId="5755" xr:uid="{00000000-0005-0000-0000-0000C2160000}"/>
    <cellStyle name="Laskenta 19 3 2" xfId="18253" xr:uid="{89C618DE-EA29-4009-BEAE-A224DD98663C}"/>
    <cellStyle name="Laskenta 19 4" xfId="5756" xr:uid="{00000000-0005-0000-0000-0000C3160000}"/>
    <cellStyle name="Laskenta 19 4 2" xfId="18254" xr:uid="{FF45BDE3-F826-4BDE-AC9A-25A77AEA266C}"/>
    <cellStyle name="Laskenta 19 5" xfId="5757" xr:uid="{00000000-0005-0000-0000-0000C4160000}"/>
    <cellStyle name="Laskenta 19 5 2" xfId="18255" xr:uid="{9D1F7CC5-B434-4F08-BE75-33C4D1F3E2C2}"/>
    <cellStyle name="Laskenta 19 6" xfId="18251" xr:uid="{0278542E-DF48-4C4B-9ABA-DC0C1321ADE8}"/>
    <cellStyle name="Laskenta 2" xfId="5758" xr:uid="{00000000-0005-0000-0000-0000C5160000}"/>
    <cellStyle name="Laskenta 2 2" xfId="5759" xr:uid="{00000000-0005-0000-0000-0000C6160000}"/>
    <cellStyle name="Laskenta 2 2 2" xfId="5760" xr:uid="{00000000-0005-0000-0000-0000C7160000}"/>
    <cellStyle name="Laskenta 2 2 2 2" xfId="18258" xr:uid="{12A2152F-B763-49CC-8F69-4D6DB5E8A7B5}"/>
    <cellStyle name="Laskenta 2 2 3" xfId="5761" xr:uid="{00000000-0005-0000-0000-0000C8160000}"/>
    <cellStyle name="Laskenta 2 2 3 2" xfId="18259" xr:uid="{77F45EF3-1A90-4B2C-83FB-CE4498E082FB}"/>
    <cellStyle name="Laskenta 2 2 4" xfId="5762" xr:uid="{00000000-0005-0000-0000-0000C9160000}"/>
    <cellStyle name="Laskenta 2 2 4 2" xfId="18260" xr:uid="{EEFC4015-8982-4615-ACC6-64CC98F00FF6}"/>
    <cellStyle name="Laskenta 2 2 5" xfId="5763" xr:uid="{00000000-0005-0000-0000-0000CA160000}"/>
    <cellStyle name="Laskenta 2 2 5 2" xfId="18261" xr:uid="{AF735835-EBE9-4BA0-BCE7-E4CAD00C2ABD}"/>
    <cellStyle name="Laskenta 2 2 6" xfId="18257" xr:uid="{B7890C4A-D6AD-4CEF-8D8C-5CFB6DA68502}"/>
    <cellStyle name="Laskenta 2 3" xfId="5764" xr:uid="{00000000-0005-0000-0000-0000CB160000}"/>
    <cellStyle name="Laskenta 2 3 2" xfId="18262" xr:uid="{67FBC58D-8944-4F66-B396-6235CCFF224C}"/>
    <cellStyle name="Laskenta 2 4" xfId="5765" xr:uid="{00000000-0005-0000-0000-0000CC160000}"/>
    <cellStyle name="Laskenta 2 4 2" xfId="18263" xr:uid="{47405D29-941B-4E90-A0D1-1A5BBD90A45A}"/>
    <cellStyle name="Laskenta 2 5" xfId="5766" xr:uid="{00000000-0005-0000-0000-0000CD160000}"/>
    <cellStyle name="Laskenta 2 5 2" xfId="18264" xr:uid="{CA7CF3C5-FE80-49FE-AC69-E22714564026}"/>
    <cellStyle name="Laskenta 2 6" xfId="5767" xr:uid="{00000000-0005-0000-0000-0000CE160000}"/>
    <cellStyle name="Laskenta 2 6 2" xfId="18265" xr:uid="{F4F44066-7820-4616-B467-B171C65E8AF3}"/>
    <cellStyle name="Laskenta 2 7" xfId="18256" xr:uid="{5F94E610-D50B-4592-9C35-144A33E88A38}"/>
    <cellStyle name="Laskenta 20" xfId="5768" xr:uid="{00000000-0005-0000-0000-0000CF160000}"/>
    <cellStyle name="Laskenta 20 2" xfId="18266" xr:uid="{5364AC7E-CAF5-4F75-813C-809C526375D2}"/>
    <cellStyle name="Laskenta 21" xfId="5769" xr:uid="{00000000-0005-0000-0000-0000D0160000}"/>
    <cellStyle name="Laskenta 21 2" xfId="18267" xr:uid="{3D280746-C9E7-42F4-9608-65C1782B5752}"/>
    <cellStyle name="Laskenta 22" xfId="5770" xr:uid="{00000000-0005-0000-0000-0000D1160000}"/>
    <cellStyle name="Laskenta 22 2" xfId="18268" xr:uid="{FAA3D8DA-FA2D-4CFD-BD33-D1D3FCB59F53}"/>
    <cellStyle name="Laskenta 23" xfId="5771" xr:uid="{00000000-0005-0000-0000-0000D2160000}"/>
    <cellStyle name="Laskenta 23 2" xfId="18269" xr:uid="{D767B1F4-0D70-4150-ABEF-E936BC57CA78}"/>
    <cellStyle name="Laskenta 24" xfId="18160" xr:uid="{7CD7FE89-9F81-4F7C-A131-A8A5729EF258}"/>
    <cellStyle name="Laskenta 3" xfId="5772" xr:uid="{00000000-0005-0000-0000-0000D3160000}"/>
    <cellStyle name="Laskenta 3 2" xfId="5773" xr:uid="{00000000-0005-0000-0000-0000D4160000}"/>
    <cellStyle name="Laskenta 3 2 2" xfId="5774" xr:uid="{00000000-0005-0000-0000-0000D5160000}"/>
    <cellStyle name="Laskenta 3 2 2 2" xfId="18272" xr:uid="{35840569-7789-4A65-B56D-8F1010DB8C9A}"/>
    <cellStyle name="Laskenta 3 2 3" xfId="5775" xr:uid="{00000000-0005-0000-0000-0000D6160000}"/>
    <cellStyle name="Laskenta 3 2 3 2" xfId="18273" xr:uid="{859ADA50-A7FC-4DF5-B83B-3CE86379E2FD}"/>
    <cellStyle name="Laskenta 3 2 4" xfId="5776" xr:uid="{00000000-0005-0000-0000-0000D7160000}"/>
    <cellStyle name="Laskenta 3 2 4 2" xfId="18274" xr:uid="{C44AE7C6-3538-4B0F-8BE5-2219A3DCAB9C}"/>
    <cellStyle name="Laskenta 3 2 5" xfId="5777" xr:uid="{00000000-0005-0000-0000-0000D8160000}"/>
    <cellStyle name="Laskenta 3 2 5 2" xfId="18275" xr:uid="{C913F2E5-1F72-4B7A-B178-9CBCDAD8D4E0}"/>
    <cellStyle name="Laskenta 3 2 6" xfId="18271" xr:uid="{BA51B190-C4BD-4C3D-B950-9817C2A6A169}"/>
    <cellStyle name="Laskenta 3 3" xfId="5778" xr:uid="{00000000-0005-0000-0000-0000D9160000}"/>
    <cellStyle name="Laskenta 3 3 2" xfId="18276" xr:uid="{1CC1B0DD-FEA7-4C95-969B-C188B0DA18A1}"/>
    <cellStyle name="Laskenta 3 4" xfId="5779" xr:uid="{00000000-0005-0000-0000-0000DA160000}"/>
    <cellStyle name="Laskenta 3 4 2" xfId="18277" xr:uid="{5DCA4950-BB07-4C28-A05D-C0AE1E8ED6B4}"/>
    <cellStyle name="Laskenta 3 5" xfId="5780" xr:uid="{00000000-0005-0000-0000-0000DB160000}"/>
    <cellStyle name="Laskenta 3 5 2" xfId="18278" xr:uid="{ADB48465-1A92-4DB1-B5BC-3B894B59534F}"/>
    <cellStyle name="Laskenta 3 6" xfId="5781" xr:uid="{00000000-0005-0000-0000-0000DC160000}"/>
    <cellStyle name="Laskenta 3 6 2" xfId="18279" xr:uid="{818518C0-4CDA-4103-A044-F3258F4D85FD}"/>
    <cellStyle name="Laskenta 3 7" xfId="18270" xr:uid="{02027BB6-4FEF-4BFE-AD64-68150716B963}"/>
    <cellStyle name="Laskenta 4" xfId="5782" xr:uid="{00000000-0005-0000-0000-0000DD160000}"/>
    <cellStyle name="Laskenta 4 2" xfId="5783" xr:uid="{00000000-0005-0000-0000-0000DE160000}"/>
    <cellStyle name="Laskenta 4 2 2" xfId="5784" xr:uid="{00000000-0005-0000-0000-0000DF160000}"/>
    <cellStyle name="Laskenta 4 2 2 2" xfId="18282" xr:uid="{EBA44A40-05A6-4965-9AF6-0FCE93CD3F9F}"/>
    <cellStyle name="Laskenta 4 2 3" xfId="5785" xr:uid="{00000000-0005-0000-0000-0000E0160000}"/>
    <cellStyle name="Laskenta 4 2 3 2" xfId="18283" xr:uid="{EA7BDCF9-3CEA-46E5-A212-9AF91D46EF2A}"/>
    <cellStyle name="Laskenta 4 2 4" xfId="5786" xr:uid="{00000000-0005-0000-0000-0000E1160000}"/>
    <cellStyle name="Laskenta 4 2 4 2" xfId="18284" xr:uid="{954C24B6-9F72-4282-88FA-A5958DE1FE13}"/>
    <cellStyle name="Laskenta 4 2 5" xfId="5787" xr:uid="{00000000-0005-0000-0000-0000E2160000}"/>
    <cellStyle name="Laskenta 4 2 5 2" xfId="18285" xr:uid="{154DC522-527D-41AF-B733-DF6FD8C27C5E}"/>
    <cellStyle name="Laskenta 4 2 6" xfId="18281" xr:uid="{63BCCBD6-D759-4488-85AD-CD3D640C6FBF}"/>
    <cellStyle name="Laskenta 4 3" xfId="5788" xr:uid="{00000000-0005-0000-0000-0000E3160000}"/>
    <cellStyle name="Laskenta 4 3 2" xfId="18286" xr:uid="{6077600E-FF21-4A47-AAE7-77228972A575}"/>
    <cellStyle name="Laskenta 4 4" xfId="5789" xr:uid="{00000000-0005-0000-0000-0000E4160000}"/>
    <cellStyle name="Laskenta 4 4 2" xfId="18287" xr:uid="{8303437C-7237-437A-BA9C-F6673453496A}"/>
    <cellStyle name="Laskenta 4 5" xfId="5790" xr:uid="{00000000-0005-0000-0000-0000E5160000}"/>
    <cellStyle name="Laskenta 4 5 2" xfId="18288" xr:uid="{74C77881-3D33-41B2-8022-043BA82C22A9}"/>
    <cellStyle name="Laskenta 4 6" xfId="5791" xr:uid="{00000000-0005-0000-0000-0000E6160000}"/>
    <cellStyle name="Laskenta 4 6 2" xfId="18289" xr:uid="{ED9E4017-71F6-45BE-8BE2-6AFEF2B0C014}"/>
    <cellStyle name="Laskenta 4 7" xfId="18280" xr:uid="{992EC0AC-EBDA-4BE5-8544-813B7DFFF6E3}"/>
    <cellStyle name="Laskenta 5" xfId="5792" xr:uid="{00000000-0005-0000-0000-0000E7160000}"/>
    <cellStyle name="Laskenta 5 2" xfId="5793" xr:uid="{00000000-0005-0000-0000-0000E8160000}"/>
    <cellStyle name="Laskenta 5 2 2" xfId="5794" xr:uid="{00000000-0005-0000-0000-0000E9160000}"/>
    <cellStyle name="Laskenta 5 2 2 2" xfId="18292" xr:uid="{627DC237-D9C7-44C5-AF44-D1F2CFBEE4CC}"/>
    <cellStyle name="Laskenta 5 2 3" xfId="5795" xr:uid="{00000000-0005-0000-0000-0000EA160000}"/>
    <cellStyle name="Laskenta 5 2 3 2" xfId="18293" xr:uid="{2AE93D19-BDDF-4783-9E61-804E84DE34F4}"/>
    <cellStyle name="Laskenta 5 2 4" xfId="5796" xr:uid="{00000000-0005-0000-0000-0000EB160000}"/>
    <cellStyle name="Laskenta 5 2 4 2" xfId="18294" xr:uid="{EC2B82D5-85EE-4435-AEFD-70E29D914E91}"/>
    <cellStyle name="Laskenta 5 2 5" xfId="5797" xr:uid="{00000000-0005-0000-0000-0000EC160000}"/>
    <cellStyle name="Laskenta 5 2 5 2" xfId="18295" xr:uid="{E6C26FEB-778F-413E-A997-0FAB4879D9FC}"/>
    <cellStyle name="Laskenta 5 2 6" xfId="18291" xr:uid="{3B41616C-56E0-426C-BE04-F08D265AD3BC}"/>
    <cellStyle name="Laskenta 5 3" xfId="5798" xr:uid="{00000000-0005-0000-0000-0000ED160000}"/>
    <cellStyle name="Laskenta 5 3 2" xfId="18296" xr:uid="{C56A873F-7BE6-48B6-B7BD-E87F48C4AE1A}"/>
    <cellStyle name="Laskenta 5 4" xfId="5799" xr:uid="{00000000-0005-0000-0000-0000EE160000}"/>
    <cellStyle name="Laskenta 5 4 2" xfId="18297" xr:uid="{A06C537D-74C2-4990-A1A2-FC249556A3BE}"/>
    <cellStyle name="Laskenta 5 5" xfId="5800" xr:uid="{00000000-0005-0000-0000-0000EF160000}"/>
    <cellStyle name="Laskenta 5 5 2" xfId="18298" xr:uid="{17185A1B-5196-4FAC-A282-0345EE422FD2}"/>
    <cellStyle name="Laskenta 5 6" xfId="5801" xr:uid="{00000000-0005-0000-0000-0000F0160000}"/>
    <cellStyle name="Laskenta 5 6 2" xfId="18299" xr:uid="{4E257403-E21B-42FB-80AB-D5D7107DB642}"/>
    <cellStyle name="Laskenta 5 7" xfId="18290" xr:uid="{DD2E9751-01D6-41D2-9A40-066819C99DEC}"/>
    <cellStyle name="Laskenta 6" xfId="5802" xr:uid="{00000000-0005-0000-0000-0000F1160000}"/>
    <cellStyle name="Laskenta 6 2" xfId="5803" xr:uid="{00000000-0005-0000-0000-0000F2160000}"/>
    <cellStyle name="Laskenta 6 2 2" xfId="5804" xr:uid="{00000000-0005-0000-0000-0000F3160000}"/>
    <cellStyle name="Laskenta 6 2 2 2" xfId="18302" xr:uid="{98E22418-C493-47F7-AB08-46B74DB8F713}"/>
    <cellStyle name="Laskenta 6 2 3" xfId="5805" xr:uid="{00000000-0005-0000-0000-0000F4160000}"/>
    <cellStyle name="Laskenta 6 2 3 2" xfId="18303" xr:uid="{7AA1F92B-EEB5-485D-8FDF-4DE098E9ADC3}"/>
    <cellStyle name="Laskenta 6 2 4" xfId="5806" xr:uid="{00000000-0005-0000-0000-0000F5160000}"/>
    <cellStyle name="Laskenta 6 2 4 2" xfId="18304" xr:uid="{C562DBC7-2F3F-4301-ACD5-58328045C3CC}"/>
    <cellStyle name="Laskenta 6 2 5" xfId="5807" xr:uid="{00000000-0005-0000-0000-0000F6160000}"/>
    <cellStyle name="Laskenta 6 2 5 2" xfId="18305" xr:uid="{2667CA12-3765-401F-8FA1-42C782553359}"/>
    <cellStyle name="Laskenta 6 2 6" xfId="18301" xr:uid="{2E0111EA-E52C-40DE-9593-79E6EBA63E2C}"/>
    <cellStyle name="Laskenta 6 3" xfId="5808" xr:uid="{00000000-0005-0000-0000-0000F7160000}"/>
    <cellStyle name="Laskenta 6 3 2" xfId="18306" xr:uid="{B92B891E-BB96-48AC-88F4-29626B70D45E}"/>
    <cellStyle name="Laskenta 6 4" xfId="5809" xr:uid="{00000000-0005-0000-0000-0000F8160000}"/>
    <cellStyle name="Laskenta 6 4 2" xfId="18307" xr:uid="{3E26F3BB-B3B6-4EF0-8AB9-9B49EEB9D944}"/>
    <cellStyle name="Laskenta 6 5" xfId="5810" xr:uid="{00000000-0005-0000-0000-0000F9160000}"/>
    <cellStyle name="Laskenta 6 5 2" xfId="18308" xr:uid="{A82CEB42-FC05-4B0F-81C8-1A7F72E9417A}"/>
    <cellStyle name="Laskenta 6 6" xfId="5811" xr:uid="{00000000-0005-0000-0000-0000FA160000}"/>
    <cellStyle name="Laskenta 6 6 2" xfId="18309" xr:uid="{72AC623B-9429-4F46-A92D-679CB2615167}"/>
    <cellStyle name="Laskenta 6 7" xfId="18300" xr:uid="{E532D8C4-228B-432F-80F4-EF6D97AA031C}"/>
    <cellStyle name="Laskenta 7" xfId="5812" xr:uid="{00000000-0005-0000-0000-0000FB160000}"/>
    <cellStyle name="Laskenta 7 2" xfId="5813" xr:uid="{00000000-0005-0000-0000-0000FC160000}"/>
    <cellStyle name="Laskenta 7 2 2" xfId="5814" xr:uid="{00000000-0005-0000-0000-0000FD160000}"/>
    <cellStyle name="Laskenta 7 2 2 2" xfId="18312" xr:uid="{EDA30C2F-B5F8-431E-8C3F-6EDE1FDC4EDA}"/>
    <cellStyle name="Laskenta 7 2 3" xfId="5815" xr:uid="{00000000-0005-0000-0000-0000FE160000}"/>
    <cellStyle name="Laskenta 7 2 3 2" xfId="18313" xr:uid="{DDBBC1BB-007C-496D-B191-F6ACC749F97D}"/>
    <cellStyle name="Laskenta 7 2 4" xfId="5816" xr:uid="{00000000-0005-0000-0000-0000FF160000}"/>
    <cellStyle name="Laskenta 7 2 4 2" xfId="18314" xr:uid="{3CC3A8F7-EE27-4393-80BC-47892C89281B}"/>
    <cellStyle name="Laskenta 7 2 5" xfId="5817" xr:uid="{00000000-0005-0000-0000-000000170000}"/>
    <cellStyle name="Laskenta 7 2 5 2" xfId="18315" xr:uid="{FA34C408-7186-492F-B0E1-38C070D6414D}"/>
    <cellStyle name="Laskenta 7 2 6" xfId="18311" xr:uid="{76EB2BF0-1D81-4F31-AD78-683CA1568B8F}"/>
    <cellStyle name="Laskenta 7 3" xfId="5818" xr:uid="{00000000-0005-0000-0000-000001170000}"/>
    <cellStyle name="Laskenta 7 3 2" xfId="18316" xr:uid="{B79970BB-E757-4C95-A36A-E61569849426}"/>
    <cellStyle name="Laskenta 7 4" xfId="5819" xr:uid="{00000000-0005-0000-0000-000002170000}"/>
    <cellStyle name="Laskenta 7 4 2" xfId="18317" xr:uid="{CCF3B0C0-A9E4-402D-ABEC-B65D490DEF8C}"/>
    <cellStyle name="Laskenta 7 5" xfId="5820" xr:uid="{00000000-0005-0000-0000-000003170000}"/>
    <cellStyle name="Laskenta 7 5 2" xfId="18318" xr:uid="{A790D846-5AB2-49B7-8B75-CB587DFCA9D1}"/>
    <cellStyle name="Laskenta 7 6" xfId="5821" xr:uid="{00000000-0005-0000-0000-000004170000}"/>
    <cellStyle name="Laskenta 7 6 2" xfId="18319" xr:uid="{F7032BAB-E98C-4896-8C53-256EE68A13FC}"/>
    <cellStyle name="Laskenta 7 7" xfId="18310" xr:uid="{B623926B-BA36-4164-A249-100864E7BC0F}"/>
    <cellStyle name="Laskenta 8" xfId="5822" xr:uid="{00000000-0005-0000-0000-000005170000}"/>
    <cellStyle name="Laskenta 8 2" xfId="5823" xr:uid="{00000000-0005-0000-0000-000006170000}"/>
    <cellStyle name="Laskenta 8 2 2" xfId="5824" xr:uid="{00000000-0005-0000-0000-000007170000}"/>
    <cellStyle name="Laskenta 8 2 2 2" xfId="18322" xr:uid="{EBBE86B1-0395-4673-A1EC-9A4818C8850D}"/>
    <cellStyle name="Laskenta 8 2 3" xfId="5825" xr:uid="{00000000-0005-0000-0000-000008170000}"/>
    <cellStyle name="Laskenta 8 2 3 2" xfId="18323" xr:uid="{0D787651-2DD2-405B-976C-4CD75E8FBCE1}"/>
    <cellStyle name="Laskenta 8 2 4" xfId="5826" xr:uid="{00000000-0005-0000-0000-000009170000}"/>
    <cellStyle name="Laskenta 8 2 4 2" xfId="18324" xr:uid="{54BE6A90-BF52-4651-9C7D-C489C7B64518}"/>
    <cellStyle name="Laskenta 8 2 5" xfId="5827" xr:uid="{00000000-0005-0000-0000-00000A170000}"/>
    <cellStyle name="Laskenta 8 2 5 2" xfId="18325" xr:uid="{C820815D-279A-498F-BB00-3BF9A40615A8}"/>
    <cellStyle name="Laskenta 8 2 6" xfId="18321" xr:uid="{9D80BBD8-FB31-4465-B81D-56D6FA48F184}"/>
    <cellStyle name="Laskenta 8 3" xfId="5828" xr:uid="{00000000-0005-0000-0000-00000B170000}"/>
    <cellStyle name="Laskenta 8 3 2" xfId="18326" xr:uid="{FBB3D2E9-FD3E-4699-90E2-79F2A2EAF5C1}"/>
    <cellStyle name="Laskenta 8 4" xfId="5829" xr:uid="{00000000-0005-0000-0000-00000C170000}"/>
    <cellStyle name="Laskenta 8 4 2" xfId="18327" xr:uid="{DD179BB5-ED37-4971-9773-C6856F53F826}"/>
    <cellStyle name="Laskenta 8 5" xfId="5830" xr:uid="{00000000-0005-0000-0000-00000D170000}"/>
    <cellStyle name="Laskenta 8 5 2" xfId="18328" xr:uid="{189A8722-5190-449D-8B82-C0312FE08111}"/>
    <cellStyle name="Laskenta 8 6" xfId="5831" xr:uid="{00000000-0005-0000-0000-00000E170000}"/>
    <cellStyle name="Laskenta 8 6 2" xfId="18329" xr:uid="{F4B621F1-E8F8-4FD1-A043-FE5F9D20299A}"/>
    <cellStyle name="Laskenta 8 7" xfId="18320" xr:uid="{1AE59919-AEA9-46EB-8C81-B6595DBDA9AC}"/>
    <cellStyle name="Laskenta 9" xfId="5832" xr:uid="{00000000-0005-0000-0000-00000F170000}"/>
    <cellStyle name="Laskenta 9 2" xfId="5833" xr:uid="{00000000-0005-0000-0000-000010170000}"/>
    <cellStyle name="Laskenta 9 2 2" xfId="5834" xr:uid="{00000000-0005-0000-0000-000011170000}"/>
    <cellStyle name="Laskenta 9 2 2 2" xfId="18332" xr:uid="{2CD4E69C-E31B-4EB0-9326-CE216AB1C08B}"/>
    <cellStyle name="Laskenta 9 2 3" xfId="5835" xr:uid="{00000000-0005-0000-0000-000012170000}"/>
    <cellStyle name="Laskenta 9 2 3 2" xfId="18333" xr:uid="{9300A579-FC9F-4DB4-89E6-45B1FBBB3EB1}"/>
    <cellStyle name="Laskenta 9 2 4" xfId="5836" xr:uid="{00000000-0005-0000-0000-000013170000}"/>
    <cellStyle name="Laskenta 9 2 4 2" xfId="18334" xr:uid="{9B634E98-E447-4E56-84D8-816DEE31F212}"/>
    <cellStyle name="Laskenta 9 2 5" xfId="5837" xr:uid="{00000000-0005-0000-0000-000014170000}"/>
    <cellStyle name="Laskenta 9 2 5 2" xfId="18335" xr:uid="{8A0150DC-38A3-467E-B46B-E418ECE407E7}"/>
    <cellStyle name="Laskenta 9 2 6" xfId="18331" xr:uid="{E63CC6FC-1016-4B8A-8DD5-E368304DFDF8}"/>
    <cellStyle name="Laskenta 9 3" xfId="5838" xr:uid="{00000000-0005-0000-0000-000015170000}"/>
    <cellStyle name="Laskenta 9 3 2" xfId="18336" xr:uid="{FCDFE203-58F4-41F8-8AA4-5ED18C0B0666}"/>
    <cellStyle name="Laskenta 9 4" xfId="5839" xr:uid="{00000000-0005-0000-0000-000016170000}"/>
    <cellStyle name="Laskenta 9 4 2" xfId="18337" xr:uid="{2841D500-3229-43A5-8EC1-71198F95B06D}"/>
    <cellStyle name="Laskenta 9 5" xfId="5840" xr:uid="{00000000-0005-0000-0000-000017170000}"/>
    <cellStyle name="Laskenta 9 5 2" xfId="18338" xr:uid="{3ECD5B82-6EE8-4D29-8ECD-FC9053122261}"/>
    <cellStyle name="Laskenta 9 6" xfId="5841" xr:uid="{00000000-0005-0000-0000-000018170000}"/>
    <cellStyle name="Laskenta 9 6 2" xfId="18339" xr:uid="{9051D7B2-6E99-4F5A-91C3-917D81D0059F}"/>
    <cellStyle name="Laskenta 9 7" xfId="18330" xr:uid="{A857C67D-01EE-4C26-85E9-1E1CA7CBE91D}"/>
    <cellStyle name="Liaison Externe" xfId="5842" xr:uid="{00000000-0005-0000-0000-000019170000}"/>
    <cellStyle name="Lien hypertexte 2" xfId="5843" xr:uid="{00000000-0005-0000-0000-00001A170000}"/>
    <cellStyle name="Lien hypertexte 3" xfId="5844" xr:uid="{00000000-0005-0000-0000-00001B170000}"/>
    <cellStyle name="Lingitud lahter" xfId="5845" xr:uid="{00000000-0005-0000-0000-00001C170000}"/>
    <cellStyle name="Lingitud lahter 2" xfId="5846" xr:uid="{00000000-0005-0000-0000-00001D170000}"/>
    <cellStyle name="Lingitud lahter 3" xfId="5847" xr:uid="{00000000-0005-0000-0000-00001E170000}"/>
    <cellStyle name="Link_addon" xfId="5848" xr:uid="{00000000-0005-0000-0000-00001F170000}"/>
    <cellStyle name="Linked Cell 2" xfId="5849" xr:uid="{00000000-0005-0000-0000-000020170000}"/>
    <cellStyle name="Linkitetty solu" xfId="5850" builtinId="24" customBuiltin="1"/>
    <cellStyle name="Lookup References" xfId="5851" xr:uid="{00000000-0005-0000-0000-000022170000}"/>
    <cellStyle name="Länkad cell" xfId="5660" xr:uid="{00000000-0005-0000-0000-000023170000}"/>
    <cellStyle name="Magyarázó szöveg 2" xfId="5852" xr:uid="{00000000-0005-0000-0000-000024170000}"/>
    <cellStyle name="Major heading" xfId="5853" xr:uid="{00000000-0005-0000-0000-000025170000}"/>
    <cellStyle name="Markeringsfarve1" xfId="5854" xr:uid="{00000000-0005-0000-0000-000026170000}"/>
    <cellStyle name="Markeringsfarve2" xfId="5855" xr:uid="{00000000-0005-0000-0000-000027170000}"/>
    <cellStyle name="Markeringsfarve3" xfId="5856" xr:uid="{00000000-0005-0000-0000-000028170000}"/>
    <cellStyle name="Markeringsfarve4" xfId="5857" xr:uid="{00000000-0005-0000-0000-000029170000}"/>
    <cellStyle name="Markeringsfarve5" xfId="5858" xr:uid="{00000000-0005-0000-0000-00002A170000}"/>
    <cellStyle name="Markeringsfarve6" xfId="5859" xr:uid="{00000000-0005-0000-0000-00002B170000}"/>
    <cellStyle name="Mary 1" xfId="6046" xr:uid="{00000000-0005-0000-0000-00002C170000}"/>
    <cellStyle name="Medium" xfId="6047" xr:uid="{00000000-0005-0000-0000-00002D170000}"/>
    <cellStyle name="Message" xfId="6048" xr:uid="{00000000-0005-0000-0000-00002E170000}"/>
    <cellStyle name="Migliaia (0)_Brazil" xfId="6049" xr:uid="{00000000-0005-0000-0000-00002F170000}"/>
    <cellStyle name="Migliaia [0] 10" xfId="6050" xr:uid="{00000000-0005-0000-0000-000030170000}"/>
    <cellStyle name="Migliaia [0] 10 2" xfId="6051" xr:uid="{00000000-0005-0000-0000-000031170000}"/>
    <cellStyle name="Migliaia [0] 10 2 2" xfId="18527" xr:uid="{EF082B75-451C-402F-88C5-EA42E036A73A}"/>
    <cellStyle name="Migliaia [0] 10 3" xfId="18526" xr:uid="{D2509238-51E4-406E-9C1B-8178AA2E1F2B}"/>
    <cellStyle name="Migliaia [0] 2" xfId="6052" xr:uid="{00000000-0005-0000-0000-000032170000}"/>
    <cellStyle name="Migliaia [0] 2 2" xfId="6053" xr:uid="{00000000-0005-0000-0000-000033170000}"/>
    <cellStyle name="Migliaia [0] 2 2 2" xfId="6054" xr:uid="{00000000-0005-0000-0000-000034170000}"/>
    <cellStyle name="Migliaia [0] 2 2 2 2" xfId="6055" xr:uid="{00000000-0005-0000-0000-000035170000}"/>
    <cellStyle name="Migliaia [0] 2 2 2 2 2" xfId="18531" xr:uid="{14185D0E-6A43-4FCD-B15A-3D77C3B4B33F}"/>
    <cellStyle name="Migliaia [0] 2 2 2 3" xfId="18530" xr:uid="{39571A86-9874-4B8E-8CE5-9B9CB52C43BA}"/>
    <cellStyle name="Migliaia [0] 2 2 3" xfId="6056" xr:uid="{00000000-0005-0000-0000-000036170000}"/>
    <cellStyle name="Migliaia [0] 2 2 3 2" xfId="18532" xr:uid="{F7DA8563-EFF4-440D-9DAF-AFEDC62958E6}"/>
    <cellStyle name="Migliaia [0] 2 2 4" xfId="18529" xr:uid="{F7270AE9-9E12-4BE1-B165-440FEFFD266F}"/>
    <cellStyle name="Migliaia [0] 2 3" xfId="6057" xr:uid="{00000000-0005-0000-0000-000037170000}"/>
    <cellStyle name="Migliaia [0] 2 3 2" xfId="6058" xr:uid="{00000000-0005-0000-0000-000038170000}"/>
    <cellStyle name="Migliaia [0] 2 3 2 2" xfId="18534" xr:uid="{82D10569-D67D-4C5D-9355-42C420BFF9D8}"/>
    <cellStyle name="Migliaia [0] 2 3 3" xfId="18533" xr:uid="{CC3F4036-99A7-401D-9E26-358D580ECE6E}"/>
    <cellStyle name="Migliaia [0] 2 4" xfId="6059" xr:uid="{00000000-0005-0000-0000-000039170000}"/>
    <cellStyle name="Migliaia [0] 2 4 2" xfId="18535" xr:uid="{2EBB2189-3D10-48E0-BC8F-FBB09A4C53B9}"/>
    <cellStyle name="Migliaia [0] 2 5" xfId="18528" xr:uid="{B0A4058F-A417-4E2A-AAD1-52ADD3504C49}"/>
    <cellStyle name="Migliaia [0] 3" xfId="6060" xr:uid="{00000000-0005-0000-0000-00003A170000}"/>
    <cellStyle name="Migliaia [0] 3 2" xfId="6061" xr:uid="{00000000-0005-0000-0000-00003B170000}"/>
    <cellStyle name="Migliaia [0] 3 2 2" xfId="6062" xr:uid="{00000000-0005-0000-0000-00003C170000}"/>
    <cellStyle name="Migliaia [0] 3 2 2 2" xfId="6063" xr:uid="{00000000-0005-0000-0000-00003D170000}"/>
    <cellStyle name="Migliaia [0] 3 2 2 2 2" xfId="18539" xr:uid="{451B983C-4E5B-423A-886F-2423DEC688C6}"/>
    <cellStyle name="Migliaia [0] 3 2 2 3" xfId="18538" xr:uid="{703ACA20-152E-4D1C-A25B-AA1DB8BBE23A}"/>
    <cellStyle name="Migliaia [0] 3 2 3" xfId="6064" xr:uid="{00000000-0005-0000-0000-00003E170000}"/>
    <cellStyle name="Migliaia [0] 3 2 3 2" xfId="18540" xr:uid="{8EFB2D37-5F4E-4407-93D5-EEC0C6EAB937}"/>
    <cellStyle name="Migliaia [0] 3 2 4" xfId="18537" xr:uid="{3734E8A1-36B3-4E0C-B79E-B74403B0E98A}"/>
    <cellStyle name="Migliaia [0] 3 3" xfId="6065" xr:uid="{00000000-0005-0000-0000-00003F170000}"/>
    <cellStyle name="Migliaia [0] 3 3 2" xfId="6066" xr:uid="{00000000-0005-0000-0000-000040170000}"/>
    <cellStyle name="Migliaia [0] 3 3 2 2" xfId="18542" xr:uid="{00B0765F-D918-45A7-9B99-CED5B61ED5FD}"/>
    <cellStyle name="Migliaia [0] 3 3 3" xfId="18541" xr:uid="{064F777F-F7BC-42D1-BE84-B304D8B9A365}"/>
    <cellStyle name="Migliaia [0] 3 4" xfId="6067" xr:uid="{00000000-0005-0000-0000-000041170000}"/>
    <cellStyle name="Migliaia [0] 3 4 2" xfId="18543" xr:uid="{F3052F8E-4516-4983-B584-D4BE90336589}"/>
    <cellStyle name="Migliaia [0] 3 5" xfId="18536" xr:uid="{BE4E5AAE-9062-45E2-BA9E-4148BAD96646}"/>
    <cellStyle name="Migliaia [0] 4" xfId="6068" xr:uid="{00000000-0005-0000-0000-000042170000}"/>
    <cellStyle name="Migliaia [0] 4 2" xfId="6069" xr:uid="{00000000-0005-0000-0000-000043170000}"/>
    <cellStyle name="Migliaia [0] 4 2 2" xfId="6070" xr:uid="{00000000-0005-0000-0000-000044170000}"/>
    <cellStyle name="Migliaia [0] 4 2 2 2" xfId="6071" xr:uid="{00000000-0005-0000-0000-000045170000}"/>
    <cellStyle name="Migliaia [0] 4 2 2 2 2" xfId="18547" xr:uid="{1C91BA2C-4C8D-47CA-923E-D37E2387172F}"/>
    <cellStyle name="Migliaia [0] 4 2 2 3" xfId="18546" xr:uid="{1DBCABDB-B8A8-4DF9-BB75-0B13374F2BE0}"/>
    <cellStyle name="Migliaia [0] 4 2 3" xfId="6072" xr:uid="{00000000-0005-0000-0000-000046170000}"/>
    <cellStyle name="Migliaia [0] 4 2 3 2" xfId="18548" xr:uid="{A11A1F80-4BE3-4D2C-8F84-3C7420B64405}"/>
    <cellStyle name="Migliaia [0] 4 2 4" xfId="18545" xr:uid="{B0D6F666-2A17-47DB-AF6D-63647A6C6F75}"/>
    <cellStyle name="Migliaia [0] 4 3" xfId="6073" xr:uid="{00000000-0005-0000-0000-000047170000}"/>
    <cellStyle name="Migliaia [0] 4 3 2" xfId="6074" xr:uid="{00000000-0005-0000-0000-000048170000}"/>
    <cellStyle name="Migliaia [0] 4 3 2 2" xfId="18550" xr:uid="{C6D5AED8-E45E-42B5-9F54-C5809A539DBA}"/>
    <cellStyle name="Migliaia [0] 4 3 3" xfId="18549" xr:uid="{95C01B18-E13C-42D5-89A4-99AB00364E12}"/>
    <cellStyle name="Migliaia [0] 4 4" xfId="6075" xr:uid="{00000000-0005-0000-0000-000049170000}"/>
    <cellStyle name="Migliaia [0] 4 4 2" xfId="18551" xr:uid="{F76F0F8C-41DA-4B15-ABE8-41C63292AD2A}"/>
    <cellStyle name="Migliaia [0] 4 5" xfId="18544" xr:uid="{8F758AC4-BB45-446C-B4E5-0E87E1095732}"/>
    <cellStyle name="Migliaia [0] 5" xfId="6076" xr:uid="{00000000-0005-0000-0000-00004A170000}"/>
    <cellStyle name="Migliaia [0] 5 2" xfId="6077" xr:uid="{00000000-0005-0000-0000-00004B170000}"/>
    <cellStyle name="Migliaia [0] 5 2 2" xfId="6078" xr:uid="{00000000-0005-0000-0000-00004C170000}"/>
    <cellStyle name="Migliaia [0] 5 2 2 2" xfId="6079" xr:uid="{00000000-0005-0000-0000-00004D170000}"/>
    <cellStyle name="Migliaia [0] 5 2 2 2 2" xfId="18555" xr:uid="{1C3F5BC3-7222-45F2-9149-59140F94483B}"/>
    <cellStyle name="Migliaia [0] 5 2 2 3" xfId="18554" xr:uid="{9A5554AC-460D-47D6-B7D2-570CAA3AA90D}"/>
    <cellStyle name="Migliaia [0] 5 2 3" xfId="6080" xr:uid="{00000000-0005-0000-0000-00004E170000}"/>
    <cellStyle name="Migliaia [0] 5 2 3 2" xfId="18556" xr:uid="{F6561CE2-8AE9-4F70-A976-365FC8AC021C}"/>
    <cellStyle name="Migliaia [0] 5 2 4" xfId="18553" xr:uid="{72D546FD-8F66-427A-BD40-FAB6F9CE8DFE}"/>
    <cellStyle name="Migliaia [0] 5 3" xfId="6081" xr:uid="{00000000-0005-0000-0000-00004F170000}"/>
    <cellStyle name="Migliaia [0] 5 3 2" xfId="6082" xr:uid="{00000000-0005-0000-0000-000050170000}"/>
    <cellStyle name="Migliaia [0] 5 3 2 2" xfId="18558" xr:uid="{63F0900D-0A1D-4501-8786-6BF0234CA76F}"/>
    <cellStyle name="Migliaia [0] 5 3 3" xfId="18557" xr:uid="{B661C88C-1D9D-4B2B-ACEA-C78C5ED0C786}"/>
    <cellStyle name="Migliaia [0] 5 4" xfId="6083" xr:uid="{00000000-0005-0000-0000-000051170000}"/>
    <cellStyle name="Migliaia [0] 5 4 2" xfId="18559" xr:uid="{DC7E0232-CB12-4CDF-ACF4-652A345AF364}"/>
    <cellStyle name="Migliaia [0] 5 5" xfId="6084" xr:uid="{00000000-0005-0000-0000-000052170000}"/>
    <cellStyle name="Migliaia [0] 5 5 2" xfId="18560" xr:uid="{43DDE9A1-3766-4690-A198-B5B9B644A3DD}"/>
    <cellStyle name="Migliaia [0] 5 6" xfId="18552" xr:uid="{149FA3BD-3D7C-4E91-BDF7-C706120F5F4D}"/>
    <cellStyle name="Migliaia [0] 6" xfId="6085" xr:uid="{00000000-0005-0000-0000-000053170000}"/>
    <cellStyle name="Migliaia [0] 6 2" xfId="6086" xr:uid="{00000000-0005-0000-0000-000054170000}"/>
    <cellStyle name="Migliaia [0] 6 2 2" xfId="6087" xr:uid="{00000000-0005-0000-0000-000055170000}"/>
    <cellStyle name="Migliaia [0] 6 2 2 2" xfId="6088" xr:uid="{00000000-0005-0000-0000-000056170000}"/>
    <cellStyle name="Migliaia [0] 6 2 2 2 2" xfId="18564" xr:uid="{A3BB4E2C-E6E4-475C-91F4-C09B15EE5333}"/>
    <cellStyle name="Migliaia [0] 6 2 2 3" xfId="18563" xr:uid="{12486443-0155-43C3-9E9B-11C8C85FA46C}"/>
    <cellStyle name="Migliaia [0] 6 2 3" xfId="6089" xr:uid="{00000000-0005-0000-0000-000057170000}"/>
    <cellStyle name="Migliaia [0] 6 2 3 2" xfId="18565" xr:uid="{1893A7B0-3F2C-4AE1-9654-C00A0ECDBC02}"/>
    <cellStyle name="Migliaia [0] 6 2 4" xfId="18562" xr:uid="{40CCC7A7-7AD5-4011-9522-437404B87079}"/>
    <cellStyle name="Migliaia [0] 6 3" xfId="6090" xr:uid="{00000000-0005-0000-0000-000058170000}"/>
    <cellStyle name="Migliaia [0] 6 3 2" xfId="6091" xr:uid="{00000000-0005-0000-0000-000059170000}"/>
    <cellStyle name="Migliaia [0] 6 3 2 2" xfId="18567" xr:uid="{383C7BB3-3CB9-4929-876F-2997E020F842}"/>
    <cellStyle name="Migliaia [0] 6 3 3" xfId="18566" xr:uid="{ED672E64-797D-487C-91B1-100DCBF8D7F3}"/>
    <cellStyle name="Migliaia [0] 6 4" xfId="6092" xr:uid="{00000000-0005-0000-0000-00005A170000}"/>
    <cellStyle name="Migliaia [0] 6 4 2" xfId="18568" xr:uid="{AC54590C-DE4E-45E6-92E9-714F590A126A}"/>
    <cellStyle name="Migliaia [0] 6 5" xfId="6093" xr:uid="{00000000-0005-0000-0000-00005B170000}"/>
    <cellStyle name="Migliaia [0] 6 5 2" xfId="18569" xr:uid="{8FC38A6B-A229-4768-827F-7A33F6B5667A}"/>
    <cellStyle name="Migliaia [0] 6 6" xfId="18561" xr:uid="{FE813120-83D0-4FC7-B96E-15508877678E}"/>
    <cellStyle name="Migliaia [0] 7" xfId="6094" xr:uid="{00000000-0005-0000-0000-00005C170000}"/>
    <cellStyle name="Migliaia [0] 7 2" xfId="6095" xr:uid="{00000000-0005-0000-0000-00005D170000}"/>
    <cellStyle name="Migliaia [0] 7 2 2" xfId="6096" xr:uid="{00000000-0005-0000-0000-00005E170000}"/>
    <cellStyle name="Migliaia [0] 7 2 2 2" xfId="18572" xr:uid="{DD978067-DAE3-4C18-9184-F924203DCAED}"/>
    <cellStyle name="Migliaia [0] 7 2 3" xfId="18571" xr:uid="{AABBB2A4-18BF-416E-BF28-AD54E3969E01}"/>
    <cellStyle name="Migliaia [0] 7 3" xfId="6097" xr:uid="{00000000-0005-0000-0000-00005F170000}"/>
    <cellStyle name="Migliaia [0] 7 3 2" xfId="18573" xr:uid="{9E57D3E4-CEC2-4578-9C50-9FC983999F74}"/>
    <cellStyle name="Migliaia [0] 7 4" xfId="6098" xr:uid="{00000000-0005-0000-0000-000060170000}"/>
    <cellStyle name="Migliaia [0] 7 4 2" xfId="18574" xr:uid="{17558B7F-BFC7-4D2C-818B-DC288DF5301E}"/>
    <cellStyle name="Migliaia [0] 7 5" xfId="18570" xr:uid="{4425A5F5-A601-450E-B6F4-02FF881E8A78}"/>
    <cellStyle name="Migliaia [0] 8" xfId="6099" xr:uid="{00000000-0005-0000-0000-000061170000}"/>
    <cellStyle name="Migliaia [0] 8 2" xfId="6100" xr:uid="{00000000-0005-0000-0000-000062170000}"/>
    <cellStyle name="Migliaia [0] 8 2 2" xfId="18576" xr:uid="{18B6F24E-E6C3-4980-84F6-02817EAFB66D}"/>
    <cellStyle name="Migliaia [0] 8 3" xfId="18575" xr:uid="{0828CCDE-CA23-40EF-8B25-FFC51C393504}"/>
    <cellStyle name="Migliaia [0] 9" xfId="6101" xr:uid="{00000000-0005-0000-0000-000063170000}"/>
    <cellStyle name="Migliaia [0] 9 2" xfId="6102" xr:uid="{00000000-0005-0000-0000-000064170000}"/>
    <cellStyle name="Migliaia [0] 9 2 2" xfId="18578" xr:uid="{269FB832-7EF3-4E5A-BF76-347C0123D487}"/>
    <cellStyle name="Migliaia [0] 9 3" xfId="18577" xr:uid="{7C22086E-E18F-43A5-B9A8-9281545756C4}"/>
    <cellStyle name="Migliaia 10" xfId="6103" xr:uid="{00000000-0005-0000-0000-000065170000}"/>
    <cellStyle name="Migliaia 10 2" xfId="6104" xr:uid="{00000000-0005-0000-0000-000066170000}"/>
    <cellStyle name="Migliaia 10 2 2" xfId="6105" xr:uid="{00000000-0005-0000-0000-000067170000}"/>
    <cellStyle name="Migliaia 10 2 2 2" xfId="18581" xr:uid="{2B50411F-E072-4F3D-9AD7-448CA7C967B5}"/>
    <cellStyle name="Migliaia 10 2 3" xfId="18580" xr:uid="{79C927FD-492C-437C-B143-4FC86880FBCE}"/>
    <cellStyle name="Migliaia 10 3" xfId="6106" xr:uid="{00000000-0005-0000-0000-000068170000}"/>
    <cellStyle name="Migliaia 10 3 2" xfId="18582" xr:uid="{AEF2FB3F-6792-4F7F-A868-1623859C3070}"/>
    <cellStyle name="Migliaia 10 4" xfId="18579" xr:uid="{513B810E-0C8B-44C4-976F-BB691B2D71E5}"/>
    <cellStyle name="Migliaia 11" xfId="6107" xr:uid="{00000000-0005-0000-0000-000069170000}"/>
    <cellStyle name="Migliaia 11 2" xfId="6108" xr:uid="{00000000-0005-0000-0000-00006A170000}"/>
    <cellStyle name="Migliaia 11 2 2" xfId="6109" xr:uid="{00000000-0005-0000-0000-00006B170000}"/>
    <cellStyle name="Migliaia 11 2 2 2" xfId="18585" xr:uid="{54A740D8-AE59-41AA-BD16-61A63E88540F}"/>
    <cellStyle name="Migliaia 11 2 3" xfId="18584" xr:uid="{125605C2-3995-41B2-B821-1BECFD071318}"/>
    <cellStyle name="Migliaia 11 3" xfId="6110" xr:uid="{00000000-0005-0000-0000-00006C170000}"/>
    <cellStyle name="Migliaia 11 3 2" xfId="18586" xr:uid="{1A291C26-1B50-493A-A9D9-56F97333C052}"/>
    <cellStyle name="Migliaia 11 4" xfId="18583" xr:uid="{1257BE08-535D-462A-B837-B3B736A5E85E}"/>
    <cellStyle name="Migliaia 12" xfId="6111" xr:uid="{00000000-0005-0000-0000-00006D170000}"/>
    <cellStyle name="Migliaia 12 2" xfId="6112" xr:uid="{00000000-0005-0000-0000-00006E170000}"/>
    <cellStyle name="Migliaia 12 2 2" xfId="6113" xr:uid="{00000000-0005-0000-0000-00006F170000}"/>
    <cellStyle name="Migliaia 12 2 2 2" xfId="18589" xr:uid="{EC6E0AFF-8DD5-4AB6-A296-D80954FC4546}"/>
    <cellStyle name="Migliaia 12 2 3" xfId="18588" xr:uid="{C793603F-A89E-4127-B3CE-F2A61502BBCE}"/>
    <cellStyle name="Migliaia 12 3" xfId="6114" xr:uid="{00000000-0005-0000-0000-000070170000}"/>
    <cellStyle name="Migliaia 12 3 2" xfId="18590" xr:uid="{6EB0560E-4CC1-49D4-B6C9-0DD54239796D}"/>
    <cellStyle name="Migliaia 12 4" xfId="18587" xr:uid="{513950C8-C5EB-4A8B-8FA0-B9B8AC392E5B}"/>
    <cellStyle name="Migliaia 13" xfId="6115" xr:uid="{00000000-0005-0000-0000-000071170000}"/>
    <cellStyle name="Migliaia 13 2" xfId="6116" xr:uid="{00000000-0005-0000-0000-000072170000}"/>
    <cellStyle name="Migliaia 13 2 2" xfId="6117" xr:uid="{00000000-0005-0000-0000-000073170000}"/>
    <cellStyle name="Migliaia 13 2 2 2" xfId="18593" xr:uid="{E4A5E1BE-5928-442E-B777-037EAA2E0F6C}"/>
    <cellStyle name="Migliaia 13 2 3" xfId="18592" xr:uid="{6A1EEEB1-3A99-4822-B08D-96A91246F06B}"/>
    <cellStyle name="Migliaia 13 3" xfId="6118" xr:uid="{00000000-0005-0000-0000-000074170000}"/>
    <cellStyle name="Migliaia 13 3 2" xfId="18594" xr:uid="{4D9E738C-9962-48B6-A22F-2471E9F7C4B4}"/>
    <cellStyle name="Migliaia 13 4" xfId="18591" xr:uid="{5479033B-FEB3-4B31-B143-5B476945DC28}"/>
    <cellStyle name="Migliaia 14" xfId="6119" xr:uid="{00000000-0005-0000-0000-000075170000}"/>
    <cellStyle name="Migliaia 14 2" xfId="6120" xr:uid="{00000000-0005-0000-0000-000076170000}"/>
    <cellStyle name="Migliaia 14 2 2" xfId="6121" xr:uid="{00000000-0005-0000-0000-000077170000}"/>
    <cellStyle name="Migliaia 14 2 2 2" xfId="18597" xr:uid="{697E62CA-798A-4C64-A04E-A12515C23F3E}"/>
    <cellStyle name="Migliaia 14 2 3" xfId="18596" xr:uid="{57475AB9-BDDC-41E7-91DC-B6F7666BAF5A}"/>
    <cellStyle name="Migliaia 14 3" xfId="6122" xr:uid="{00000000-0005-0000-0000-000078170000}"/>
    <cellStyle name="Migliaia 14 3 2" xfId="18598" xr:uid="{D100790B-F367-4277-AE6B-C9B23F5B0F52}"/>
    <cellStyle name="Migliaia 14 4" xfId="18595" xr:uid="{DB6B2930-29BF-4899-B143-DD6AA3A3BF47}"/>
    <cellStyle name="Migliaia 15" xfId="6123" xr:uid="{00000000-0005-0000-0000-000079170000}"/>
    <cellStyle name="Migliaia 15 2" xfId="6124" xr:uid="{00000000-0005-0000-0000-00007A170000}"/>
    <cellStyle name="Migliaia 15 2 2" xfId="6125" xr:uid="{00000000-0005-0000-0000-00007B170000}"/>
    <cellStyle name="Migliaia 15 2 2 2" xfId="18601" xr:uid="{298EDD5D-31F6-49BA-A125-0BBCCF1E35D8}"/>
    <cellStyle name="Migliaia 15 2 3" xfId="18600" xr:uid="{81A0422F-C604-43CD-A6AC-CAAD30A02138}"/>
    <cellStyle name="Migliaia 15 3" xfId="6126" xr:uid="{00000000-0005-0000-0000-00007C170000}"/>
    <cellStyle name="Migliaia 15 3 2" xfId="18602" xr:uid="{0407DD9A-6CFF-43A8-A540-35F41F87DB77}"/>
    <cellStyle name="Migliaia 15 4" xfId="18599" xr:uid="{3C02399A-B326-4813-93F9-2BF855484970}"/>
    <cellStyle name="Migliaia 16" xfId="6127" xr:uid="{00000000-0005-0000-0000-00007D170000}"/>
    <cellStyle name="Migliaia 16 2" xfId="6128" xr:uid="{00000000-0005-0000-0000-00007E170000}"/>
    <cellStyle name="Migliaia 16 2 2" xfId="6129" xr:uid="{00000000-0005-0000-0000-00007F170000}"/>
    <cellStyle name="Migliaia 16 2 2 2" xfId="18605" xr:uid="{3720BA77-B4A3-469F-B1FF-B631BFDECB98}"/>
    <cellStyle name="Migliaia 16 2 3" xfId="18604" xr:uid="{75D1B157-D681-43AC-9ECA-483EAD96EF98}"/>
    <cellStyle name="Migliaia 16 3" xfId="6130" xr:uid="{00000000-0005-0000-0000-000080170000}"/>
    <cellStyle name="Migliaia 16 3 2" xfId="18606" xr:uid="{39D7A108-C8CB-4D47-827D-12DBE6D20232}"/>
    <cellStyle name="Migliaia 16 4" xfId="18603" xr:uid="{733217F9-1487-417C-AEC5-082A9A55C4DB}"/>
    <cellStyle name="Migliaia 17" xfId="6131" xr:uid="{00000000-0005-0000-0000-000081170000}"/>
    <cellStyle name="Migliaia 17 2" xfId="6132" xr:uid="{00000000-0005-0000-0000-000082170000}"/>
    <cellStyle name="Migliaia 17 2 2" xfId="6133" xr:uid="{00000000-0005-0000-0000-000083170000}"/>
    <cellStyle name="Migliaia 17 2 2 2" xfId="18609" xr:uid="{5229A47E-49FB-4844-9FA9-4F2BE05A7BDD}"/>
    <cellStyle name="Migliaia 17 2 3" xfId="18608" xr:uid="{2D076F35-443A-47C8-9F2C-D57CBA2F706A}"/>
    <cellStyle name="Migliaia 17 3" xfId="6134" xr:uid="{00000000-0005-0000-0000-000084170000}"/>
    <cellStyle name="Migliaia 17 3 2" xfId="18610" xr:uid="{8346BEA7-1878-4BC6-BE11-F5ACDE07F9B9}"/>
    <cellStyle name="Migliaia 17 4" xfId="18607" xr:uid="{1E19F984-C08D-4F33-A617-32AC1A035F62}"/>
    <cellStyle name="Migliaia 18" xfId="6135" xr:uid="{00000000-0005-0000-0000-000085170000}"/>
    <cellStyle name="Migliaia 18 2" xfId="6136" xr:uid="{00000000-0005-0000-0000-000086170000}"/>
    <cellStyle name="Migliaia 18 2 2" xfId="6137" xr:uid="{00000000-0005-0000-0000-000087170000}"/>
    <cellStyle name="Migliaia 18 2 2 2" xfId="18613" xr:uid="{BEA1F047-067E-4CC3-9E95-2A7CFF6CAA6D}"/>
    <cellStyle name="Migliaia 18 2 3" xfId="18612" xr:uid="{D1A70CBA-F788-42F2-9BFD-FF48C1394874}"/>
    <cellStyle name="Migliaia 18 3" xfId="6138" xr:uid="{00000000-0005-0000-0000-000088170000}"/>
    <cellStyle name="Migliaia 18 3 2" xfId="18614" xr:uid="{6E28C768-755C-4FB9-A050-02B55AEAF8E1}"/>
    <cellStyle name="Migliaia 18 4" xfId="18611" xr:uid="{C82151B4-6586-4541-B359-B520B71ADC53}"/>
    <cellStyle name="Migliaia 19" xfId="6139" xr:uid="{00000000-0005-0000-0000-000089170000}"/>
    <cellStyle name="Migliaia 19 2" xfId="6140" xr:uid="{00000000-0005-0000-0000-00008A170000}"/>
    <cellStyle name="Migliaia 19 2 2" xfId="6141" xr:uid="{00000000-0005-0000-0000-00008B170000}"/>
    <cellStyle name="Migliaia 19 2 2 2" xfId="18617" xr:uid="{DA789D4D-95FE-415B-8762-8553F2A12DC0}"/>
    <cellStyle name="Migliaia 19 2 3" xfId="18616" xr:uid="{9DBD13AB-0D70-47BC-9479-C4182737BE9E}"/>
    <cellStyle name="Migliaia 19 3" xfId="6142" xr:uid="{00000000-0005-0000-0000-00008C170000}"/>
    <cellStyle name="Migliaia 19 3 2" xfId="18618" xr:uid="{735D6E67-C50C-4128-BFBB-B16224688775}"/>
    <cellStyle name="Migliaia 19 4" xfId="18615" xr:uid="{81114AD8-3ED9-4890-82DB-D3B8E9F932DB}"/>
    <cellStyle name="Migliaia 2" xfId="6143" xr:uid="{00000000-0005-0000-0000-00008D170000}"/>
    <cellStyle name="Migliaia 2 2" xfId="6144" xr:uid="{00000000-0005-0000-0000-00008E170000}"/>
    <cellStyle name="Migliaia 2 2 2" xfId="6145" xr:uid="{00000000-0005-0000-0000-00008F170000}"/>
    <cellStyle name="Migliaia 2 2 2 2" xfId="6146" xr:uid="{00000000-0005-0000-0000-000090170000}"/>
    <cellStyle name="Migliaia 2 2 2 2 2" xfId="18622" xr:uid="{2BB2317D-C7AF-414B-81D7-065E3D4FEAC9}"/>
    <cellStyle name="Migliaia 2 2 2 3" xfId="18621" xr:uid="{79EF7A6E-F814-4BD7-AACF-1AFD4F134E12}"/>
    <cellStyle name="Migliaia 2 2 3" xfId="6147" xr:uid="{00000000-0005-0000-0000-000091170000}"/>
    <cellStyle name="Migliaia 2 2 3 2" xfId="18623" xr:uid="{DBE500E5-2690-4969-9427-4233BFEE2B23}"/>
    <cellStyle name="Migliaia 2 2 4" xfId="18620" xr:uid="{8B957651-CB1C-4151-B579-A88B1E3304BB}"/>
    <cellStyle name="Migliaia 2 3" xfId="6148" xr:uid="{00000000-0005-0000-0000-000092170000}"/>
    <cellStyle name="Migliaia 2 3 2" xfId="6149" xr:uid="{00000000-0005-0000-0000-000093170000}"/>
    <cellStyle name="Migliaia 2 3 2 2" xfId="18625" xr:uid="{31D2B284-71F1-40FC-BF0A-166B142C4329}"/>
    <cellStyle name="Migliaia 2 3 3" xfId="18624" xr:uid="{3C569196-C6F6-4D98-854C-F34292BD5555}"/>
    <cellStyle name="Migliaia 2 4" xfId="6150" xr:uid="{00000000-0005-0000-0000-000094170000}"/>
    <cellStyle name="Migliaia 2 4 2" xfId="18626" xr:uid="{F29B3F4D-59B0-4613-B095-B01D3F4FF483}"/>
    <cellStyle name="Migliaia 2 5" xfId="18619" xr:uid="{7F390551-38AF-43DC-8005-D233FA99F91C}"/>
    <cellStyle name="Migliaia 20" xfId="6151" xr:uid="{00000000-0005-0000-0000-000095170000}"/>
    <cellStyle name="Migliaia 20 2" xfId="6152" xr:uid="{00000000-0005-0000-0000-000096170000}"/>
    <cellStyle name="Migliaia 20 2 2" xfId="6153" xr:uid="{00000000-0005-0000-0000-000097170000}"/>
    <cellStyle name="Migliaia 20 2 2 2" xfId="18629" xr:uid="{A93CE625-7A06-447B-9A65-739AF04A6AD2}"/>
    <cellStyle name="Migliaia 20 2 3" xfId="18628" xr:uid="{6D76E550-5F44-41DB-A977-EBF1C06C12DF}"/>
    <cellStyle name="Migliaia 20 3" xfId="6154" xr:uid="{00000000-0005-0000-0000-000098170000}"/>
    <cellStyle name="Migliaia 20 3 2" xfId="18630" xr:uid="{1E0C0521-2D0D-47F4-8171-2D2C67D54A15}"/>
    <cellStyle name="Migliaia 20 4" xfId="18627" xr:uid="{DBBA4C00-DB26-4609-9294-4D19070BC84C}"/>
    <cellStyle name="Migliaia 21" xfId="6155" xr:uid="{00000000-0005-0000-0000-000099170000}"/>
    <cellStyle name="Migliaia 21 2" xfId="6156" xr:uid="{00000000-0005-0000-0000-00009A170000}"/>
    <cellStyle name="Migliaia 21 2 2" xfId="6157" xr:uid="{00000000-0005-0000-0000-00009B170000}"/>
    <cellStyle name="Migliaia 21 2 2 2" xfId="18633" xr:uid="{1B3E38C6-D875-4E37-9FB2-644347452A09}"/>
    <cellStyle name="Migliaia 21 2 3" xfId="18632" xr:uid="{7274AC8D-FD3B-4E83-A8D9-DA8805507219}"/>
    <cellStyle name="Migliaia 21 3" xfId="6158" xr:uid="{00000000-0005-0000-0000-00009C170000}"/>
    <cellStyle name="Migliaia 21 3 2" xfId="18634" xr:uid="{F748A979-E99A-41B6-BCA1-7D4D4E781AC3}"/>
    <cellStyle name="Migliaia 21 4" xfId="18631" xr:uid="{0C6702E7-79D3-46E3-B32C-2D733CDC65F2}"/>
    <cellStyle name="Migliaia 22" xfId="6159" xr:uid="{00000000-0005-0000-0000-00009D170000}"/>
    <cellStyle name="Migliaia 22 2" xfId="6160" xr:uid="{00000000-0005-0000-0000-00009E170000}"/>
    <cellStyle name="Migliaia 22 2 2" xfId="6161" xr:uid="{00000000-0005-0000-0000-00009F170000}"/>
    <cellStyle name="Migliaia 22 2 2 2" xfId="18637" xr:uid="{EE445C34-2A28-4232-A2A8-E7D180CEC7D2}"/>
    <cellStyle name="Migliaia 22 2 3" xfId="18636" xr:uid="{EEE57F39-F0F0-4E82-AB76-F7486CA903D4}"/>
    <cellStyle name="Migliaia 22 3" xfId="6162" xr:uid="{00000000-0005-0000-0000-0000A0170000}"/>
    <cellStyle name="Migliaia 22 3 2" xfId="18638" xr:uid="{C0F8E93A-0E94-4CEA-B456-7257EE4A1262}"/>
    <cellStyle name="Migliaia 22 4" xfId="18635" xr:uid="{D49A430B-9BA6-4B76-BCAE-92CA537E309F}"/>
    <cellStyle name="Migliaia 23" xfId="6163" xr:uid="{00000000-0005-0000-0000-0000A1170000}"/>
    <cellStyle name="Migliaia 23 2" xfId="6164" xr:uid="{00000000-0005-0000-0000-0000A2170000}"/>
    <cellStyle name="Migliaia 23 2 2" xfId="6165" xr:uid="{00000000-0005-0000-0000-0000A3170000}"/>
    <cellStyle name="Migliaia 23 2 2 2" xfId="18641" xr:uid="{6C12D063-172B-4E6D-A90C-3B7D403BA09C}"/>
    <cellStyle name="Migliaia 23 2 3" xfId="18640" xr:uid="{666C7727-97A6-43F2-9861-56EF7A01607D}"/>
    <cellStyle name="Migliaia 23 3" xfId="6166" xr:uid="{00000000-0005-0000-0000-0000A4170000}"/>
    <cellStyle name="Migliaia 23 3 2" xfId="18642" xr:uid="{6949E2B1-1DB4-47BE-977C-5DFA8EAAACF4}"/>
    <cellStyle name="Migliaia 23 4" xfId="18639" xr:uid="{4EBA7AE0-F965-4DC2-A61E-25F88182DD94}"/>
    <cellStyle name="Migliaia 24" xfId="6167" xr:uid="{00000000-0005-0000-0000-0000A5170000}"/>
    <cellStyle name="Migliaia 24 2" xfId="6168" xr:uid="{00000000-0005-0000-0000-0000A6170000}"/>
    <cellStyle name="Migliaia 24 2 2" xfId="6169" xr:uid="{00000000-0005-0000-0000-0000A7170000}"/>
    <cellStyle name="Migliaia 24 2 2 2" xfId="18645" xr:uid="{14A59F65-C179-4EC5-B13F-E2C494D45B41}"/>
    <cellStyle name="Migliaia 24 2 3" xfId="18644" xr:uid="{D8A928C9-B881-482D-9622-EC1E91B495F6}"/>
    <cellStyle name="Migliaia 24 3" xfId="6170" xr:uid="{00000000-0005-0000-0000-0000A8170000}"/>
    <cellStyle name="Migliaia 24 3 2" xfId="18646" xr:uid="{273C4B17-5491-4F8F-A2FB-2D41372580E2}"/>
    <cellStyle name="Migliaia 24 4" xfId="18643" xr:uid="{C15EE053-D515-4F35-BEC3-733AD6FF627F}"/>
    <cellStyle name="Migliaia 25" xfId="6171" xr:uid="{00000000-0005-0000-0000-0000A9170000}"/>
    <cellStyle name="Migliaia 25 2" xfId="6172" xr:uid="{00000000-0005-0000-0000-0000AA170000}"/>
    <cellStyle name="Migliaia 25 2 2" xfId="6173" xr:uid="{00000000-0005-0000-0000-0000AB170000}"/>
    <cellStyle name="Migliaia 25 2 2 2" xfId="18649" xr:uid="{D2E79AB5-1300-4D90-BF8B-8236F23CC01A}"/>
    <cellStyle name="Migliaia 25 2 3" xfId="18648" xr:uid="{D3ED5FE0-F9E2-42CD-96C1-5BCFE870C8E3}"/>
    <cellStyle name="Migliaia 25 3" xfId="6174" xr:uid="{00000000-0005-0000-0000-0000AC170000}"/>
    <cellStyle name="Migliaia 25 3 2" xfId="18650" xr:uid="{D77DAC26-DD4A-41A2-9F59-CC96F35735D2}"/>
    <cellStyle name="Migliaia 25 4" xfId="18647" xr:uid="{4B86E61F-F91F-40BA-8D7C-82B58B6C227F}"/>
    <cellStyle name="Migliaia 26" xfId="6175" xr:uid="{00000000-0005-0000-0000-0000AD170000}"/>
    <cellStyle name="Migliaia 26 2" xfId="6176" xr:uid="{00000000-0005-0000-0000-0000AE170000}"/>
    <cellStyle name="Migliaia 26 2 2" xfId="6177" xr:uid="{00000000-0005-0000-0000-0000AF170000}"/>
    <cellStyle name="Migliaia 26 2 2 2" xfId="18653" xr:uid="{08ECA671-AF85-4B14-9295-B943D5B8E7DF}"/>
    <cellStyle name="Migliaia 26 2 3" xfId="18652" xr:uid="{67825683-8F6D-403E-82F4-1723414DEA69}"/>
    <cellStyle name="Migliaia 26 3" xfId="6178" xr:uid="{00000000-0005-0000-0000-0000B0170000}"/>
    <cellStyle name="Migliaia 26 3 2" xfId="18654" xr:uid="{0F520F4E-48CA-40D6-8531-DAAFABD25705}"/>
    <cellStyle name="Migliaia 26 4" xfId="18651" xr:uid="{DA057981-7E31-47C1-B0CA-04B58EF0A046}"/>
    <cellStyle name="Migliaia 27" xfId="6179" xr:uid="{00000000-0005-0000-0000-0000B1170000}"/>
    <cellStyle name="Migliaia 27 2" xfId="6180" xr:uid="{00000000-0005-0000-0000-0000B2170000}"/>
    <cellStyle name="Migliaia 27 2 2" xfId="6181" xr:uid="{00000000-0005-0000-0000-0000B3170000}"/>
    <cellStyle name="Migliaia 27 2 2 2" xfId="18657" xr:uid="{33CDF07B-2543-481F-B279-5C64CFAD50A2}"/>
    <cellStyle name="Migliaia 27 2 3" xfId="18656" xr:uid="{983213B4-E443-489C-84D4-3696CC2BAAED}"/>
    <cellStyle name="Migliaia 27 3" xfId="6182" xr:uid="{00000000-0005-0000-0000-0000B4170000}"/>
    <cellStyle name="Migliaia 27 3 2" xfId="18658" xr:uid="{933CC840-6365-4E20-B08F-F7C7689CC6CB}"/>
    <cellStyle name="Migliaia 27 4" xfId="18655" xr:uid="{E305D326-5C5C-40B6-BB73-9DD0F596229D}"/>
    <cellStyle name="Migliaia 28" xfId="6183" xr:uid="{00000000-0005-0000-0000-0000B5170000}"/>
    <cellStyle name="Migliaia 28 2" xfId="6184" xr:uid="{00000000-0005-0000-0000-0000B6170000}"/>
    <cellStyle name="Migliaia 28 2 2" xfId="6185" xr:uid="{00000000-0005-0000-0000-0000B7170000}"/>
    <cellStyle name="Migliaia 28 2 2 2" xfId="18661" xr:uid="{4366C676-C5B9-4DA2-B190-1FD4D17A761E}"/>
    <cellStyle name="Migliaia 28 2 3" xfId="18660" xr:uid="{B75CDC23-2ADD-4EBA-963E-565E2DF59100}"/>
    <cellStyle name="Migliaia 28 3" xfId="6186" xr:uid="{00000000-0005-0000-0000-0000B8170000}"/>
    <cellStyle name="Migliaia 28 3 2" xfId="18662" xr:uid="{FC26335C-52A7-4284-9976-D640B66DD2FA}"/>
    <cellStyle name="Migliaia 28 4" xfId="18659" xr:uid="{53929444-3C0B-4F46-AF32-F680D5F545FC}"/>
    <cellStyle name="Migliaia 29" xfId="6187" xr:uid="{00000000-0005-0000-0000-0000B9170000}"/>
    <cellStyle name="Migliaia 29 2" xfId="6188" xr:uid="{00000000-0005-0000-0000-0000BA170000}"/>
    <cellStyle name="Migliaia 29 3" xfId="14778" xr:uid="{00000000-0005-0000-0000-0000BB170000}"/>
    <cellStyle name="Migliaia 3" xfId="6189" xr:uid="{00000000-0005-0000-0000-0000BC170000}"/>
    <cellStyle name="Migliaia 3 2" xfId="6190" xr:uid="{00000000-0005-0000-0000-0000BD170000}"/>
    <cellStyle name="Migliaia 3 2 2" xfId="6191" xr:uid="{00000000-0005-0000-0000-0000BE170000}"/>
    <cellStyle name="Migliaia 3 2 2 2" xfId="6192" xr:uid="{00000000-0005-0000-0000-0000BF170000}"/>
    <cellStyle name="Migliaia 3 2 2 2 2" xfId="18666" xr:uid="{FECB69A6-C04E-4E1A-BBA2-34ED9F464383}"/>
    <cellStyle name="Migliaia 3 2 2 3" xfId="18665" xr:uid="{B8AAB282-05EF-4E92-B3CA-5D8BAD8EE1E0}"/>
    <cellStyle name="Migliaia 3 2 3" xfId="6193" xr:uid="{00000000-0005-0000-0000-0000C0170000}"/>
    <cellStyle name="Migliaia 3 2 3 2" xfId="18667" xr:uid="{ADD1D0F4-AA73-4D21-BE91-05521B7D6628}"/>
    <cellStyle name="Migliaia 3 2 4" xfId="18664" xr:uid="{8D57AD9E-6EAA-4EEE-BF9E-FA1F3E647C49}"/>
    <cellStyle name="Migliaia 3 3" xfId="6194" xr:uid="{00000000-0005-0000-0000-0000C1170000}"/>
    <cellStyle name="Migliaia 3 3 2" xfId="6195" xr:uid="{00000000-0005-0000-0000-0000C2170000}"/>
    <cellStyle name="Migliaia 3 3 2 2" xfId="18669" xr:uid="{FC6E9768-B1AA-40D0-90CC-9524859DDCDB}"/>
    <cellStyle name="Migliaia 3 3 3" xfId="18668" xr:uid="{B2334713-3110-432E-B608-35183E2FC695}"/>
    <cellStyle name="Migliaia 3 4" xfId="6196" xr:uid="{00000000-0005-0000-0000-0000C3170000}"/>
    <cellStyle name="Migliaia 3 4 2" xfId="18670" xr:uid="{CD2BEAC9-8FC9-4285-B376-55CA9FAECE2B}"/>
    <cellStyle name="Migliaia 3 5" xfId="18663" xr:uid="{8395E53C-2F13-470A-85CA-28AAC6C901AA}"/>
    <cellStyle name="Migliaia 30" xfId="6197" xr:uid="{00000000-0005-0000-0000-0000C4170000}"/>
    <cellStyle name="Migliaia 30 2" xfId="6198" xr:uid="{00000000-0005-0000-0000-0000C5170000}"/>
    <cellStyle name="Migliaia 30 3" xfId="14779" xr:uid="{00000000-0005-0000-0000-0000C6170000}"/>
    <cellStyle name="Migliaia 31" xfId="6199" xr:uid="{00000000-0005-0000-0000-0000C7170000}"/>
    <cellStyle name="Migliaia 31 2" xfId="6200" xr:uid="{00000000-0005-0000-0000-0000C8170000}"/>
    <cellStyle name="Migliaia 31 2 2" xfId="6201" xr:uid="{00000000-0005-0000-0000-0000C9170000}"/>
    <cellStyle name="Migliaia 31 2 2 2" xfId="6202" xr:uid="{00000000-0005-0000-0000-0000CA170000}"/>
    <cellStyle name="Migliaia 31 2 2 2 2" xfId="18674" xr:uid="{2B06F52D-4747-4853-BEAF-F08B60414857}"/>
    <cellStyle name="Migliaia 31 2 2 3" xfId="18673" xr:uid="{71B75B49-F62E-4569-B1FA-E9436D72C73D}"/>
    <cellStyle name="Migliaia 31 2 3" xfId="6203" xr:uid="{00000000-0005-0000-0000-0000CB170000}"/>
    <cellStyle name="Migliaia 31 2 3 2" xfId="18675" xr:uid="{B018259F-E914-46D6-B3D7-62B68B100185}"/>
    <cellStyle name="Migliaia 31 2 4" xfId="18672" xr:uid="{A91B775E-C6F3-4A00-92FF-0045927F9099}"/>
    <cellStyle name="Migliaia 31 3" xfId="6204" xr:uid="{00000000-0005-0000-0000-0000CC170000}"/>
    <cellStyle name="Migliaia 31 3 2" xfId="6205" xr:uid="{00000000-0005-0000-0000-0000CD170000}"/>
    <cellStyle name="Migliaia 31 3 2 2" xfId="18677" xr:uid="{4B930F24-7063-4D89-8CF7-79522DAC897A}"/>
    <cellStyle name="Migliaia 31 3 3" xfId="18676" xr:uid="{A6C92908-2583-4B69-8BD2-5D3C78ECA952}"/>
    <cellStyle name="Migliaia 31 4" xfId="6206" xr:uid="{00000000-0005-0000-0000-0000CE170000}"/>
    <cellStyle name="Migliaia 31 4 2" xfId="18678" xr:uid="{A9B689FD-0683-4726-9CC0-5AD4257CC4DA}"/>
    <cellStyle name="Migliaia 31 5" xfId="6207" xr:uid="{00000000-0005-0000-0000-0000CF170000}"/>
    <cellStyle name="Migliaia 31 5 2" xfId="18679" xr:uid="{0F963D01-9BE4-4969-8922-79AD22FCB234}"/>
    <cellStyle name="Migliaia 31 6" xfId="18671" xr:uid="{514EEC9D-5A5B-422F-AA97-6484D32A12FA}"/>
    <cellStyle name="Migliaia 32" xfId="6208" xr:uid="{00000000-0005-0000-0000-0000D0170000}"/>
    <cellStyle name="Migliaia 32 2" xfId="6209" xr:uid="{00000000-0005-0000-0000-0000D1170000}"/>
    <cellStyle name="Migliaia 32 2 2" xfId="6210" xr:uid="{00000000-0005-0000-0000-0000D2170000}"/>
    <cellStyle name="Migliaia 32 2 2 2" xfId="18682" xr:uid="{88AE5D3E-7C1C-4E39-AF24-323F818DDCED}"/>
    <cellStyle name="Migliaia 32 2 3" xfId="18681" xr:uid="{8B16956A-92AD-4B8F-9FA5-D034F1F40856}"/>
    <cellStyle name="Migliaia 32 3" xfId="6211" xr:uid="{00000000-0005-0000-0000-0000D3170000}"/>
    <cellStyle name="Migliaia 32 3 2" xfId="18683" xr:uid="{9239A3C8-A2F2-49F5-8461-5592D915E13F}"/>
    <cellStyle name="Migliaia 32 4" xfId="6212" xr:uid="{00000000-0005-0000-0000-0000D4170000}"/>
    <cellStyle name="Migliaia 32 4 2" xfId="18684" xr:uid="{06D62995-374C-4B36-98C8-B93AA59F7609}"/>
    <cellStyle name="Migliaia 32 5" xfId="18680" xr:uid="{C8829A68-024F-4494-A9A4-45228C5B48DD}"/>
    <cellStyle name="Migliaia 33" xfId="6213" xr:uid="{00000000-0005-0000-0000-0000D5170000}"/>
    <cellStyle name="Migliaia 33 2" xfId="6214" xr:uid="{00000000-0005-0000-0000-0000D6170000}"/>
    <cellStyle name="Migliaia 33 2 2" xfId="6215" xr:uid="{00000000-0005-0000-0000-0000D7170000}"/>
    <cellStyle name="Migliaia 33 2 2 2" xfId="18687" xr:uid="{05128C08-6CC9-40D3-9A70-65E31D6706B6}"/>
    <cellStyle name="Migliaia 33 2 3" xfId="18686" xr:uid="{130224A8-0F8C-40E6-B7EA-D1AF832CB09F}"/>
    <cellStyle name="Migliaia 33 3" xfId="6216" xr:uid="{00000000-0005-0000-0000-0000D8170000}"/>
    <cellStyle name="Migliaia 33 3 2" xfId="18688" xr:uid="{98AA06F2-906D-47C8-ACB3-6C5116D7F712}"/>
    <cellStyle name="Migliaia 33 4" xfId="6217" xr:uid="{00000000-0005-0000-0000-0000D9170000}"/>
    <cellStyle name="Migliaia 33 4 2" xfId="18689" xr:uid="{7D9314FF-828B-421A-8983-B9A9F9864F48}"/>
    <cellStyle name="Migliaia 33 5" xfId="18685" xr:uid="{26478325-341B-45D5-9160-AEBC623FDBA4}"/>
    <cellStyle name="Migliaia 34" xfId="6218" xr:uid="{00000000-0005-0000-0000-0000DA170000}"/>
    <cellStyle name="Migliaia 34 2" xfId="6219" xr:uid="{00000000-0005-0000-0000-0000DB170000}"/>
    <cellStyle name="Migliaia 34 2 2" xfId="18691" xr:uid="{99C93D7F-D030-44A5-893F-B4593333A71E}"/>
    <cellStyle name="Migliaia 34 3" xfId="18690" xr:uid="{D6AB46B1-8BFC-4926-A209-3EC7EE9388BE}"/>
    <cellStyle name="Migliaia 35" xfId="6220" xr:uid="{00000000-0005-0000-0000-0000DC170000}"/>
    <cellStyle name="Migliaia 35 2" xfId="6221" xr:uid="{00000000-0005-0000-0000-0000DD170000}"/>
    <cellStyle name="Migliaia 35 2 2" xfId="18693" xr:uid="{34C9C1A7-ABE2-465F-B8BD-2C2810E93C69}"/>
    <cellStyle name="Migliaia 35 3" xfId="18692" xr:uid="{EFBA3751-345F-4AB8-BCBF-EF1121381A71}"/>
    <cellStyle name="Migliaia 36" xfId="6222" xr:uid="{00000000-0005-0000-0000-0000DE170000}"/>
    <cellStyle name="Migliaia 36 2" xfId="6223" xr:uid="{00000000-0005-0000-0000-0000DF170000}"/>
    <cellStyle name="Migliaia 36 2 2" xfId="18695" xr:uid="{D1435C2B-9EB3-4830-93B4-92D6F4FAAFDB}"/>
    <cellStyle name="Migliaia 36 3" xfId="18694" xr:uid="{A19047FB-5E7F-473B-BF33-66FDFAC49407}"/>
    <cellStyle name="Migliaia 37" xfId="6224" xr:uid="{00000000-0005-0000-0000-0000E0170000}"/>
    <cellStyle name="Migliaia 37 2" xfId="6225" xr:uid="{00000000-0005-0000-0000-0000E1170000}"/>
    <cellStyle name="Migliaia 37 2 2" xfId="18697" xr:uid="{E5D3E287-2245-475C-B89E-7244C6595E70}"/>
    <cellStyle name="Migliaia 37 3" xfId="18696" xr:uid="{3EE601D8-09FC-46D9-BB86-51AA21279F9E}"/>
    <cellStyle name="Migliaia 38" xfId="6226" xr:uid="{00000000-0005-0000-0000-0000E2170000}"/>
    <cellStyle name="Migliaia 38 2" xfId="6227" xr:uid="{00000000-0005-0000-0000-0000E3170000}"/>
    <cellStyle name="Migliaia 38 2 2" xfId="18699" xr:uid="{0620E355-2DE3-43B8-AF09-43B84FEA3E31}"/>
    <cellStyle name="Migliaia 38 3" xfId="18698" xr:uid="{512E1A19-3DFF-4827-A0A1-C1E5477420E4}"/>
    <cellStyle name="Migliaia 39" xfId="6228" xr:uid="{00000000-0005-0000-0000-0000E4170000}"/>
    <cellStyle name="Migliaia 39 2" xfId="6229" xr:uid="{00000000-0005-0000-0000-0000E5170000}"/>
    <cellStyle name="Migliaia 39 2 2" xfId="18701" xr:uid="{9021A22D-ECD9-4D49-AD29-5D6C85755085}"/>
    <cellStyle name="Migliaia 39 3" xfId="18700" xr:uid="{39D87687-71EA-4110-9772-88EC379F9C10}"/>
    <cellStyle name="Migliaia 4" xfId="6230" xr:uid="{00000000-0005-0000-0000-0000E6170000}"/>
    <cellStyle name="Migliaia 4 2" xfId="6231" xr:uid="{00000000-0005-0000-0000-0000E7170000}"/>
    <cellStyle name="Migliaia 4 2 2" xfId="6232" xr:uid="{00000000-0005-0000-0000-0000E8170000}"/>
    <cellStyle name="Migliaia 4 2 2 2" xfId="18704" xr:uid="{B8EB1BBE-0045-4DBD-93AF-8A219FE2FB5F}"/>
    <cellStyle name="Migliaia 4 2 3" xfId="18703" xr:uid="{258A9118-D05D-49FE-AE94-1A894BCB0C59}"/>
    <cellStyle name="Migliaia 4 3" xfId="6233" xr:uid="{00000000-0005-0000-0000-0000E9170000}"/>
    <cellStyle name="Migliaia 4 3 2" xfId="18705" xr:uid="{DB85B52B-FD0A-419B-8A3E-D8CF3FD4ECF3}"/>
    <cellStyle name="Migliaia 4 4" xfId="18702" xr:uid="{84FC7872-0233-4186-95B3-5D3C1348CC2E}"/>
    <cellStyle name="Migliaia 40" xfId="6234" xr:uid="{00000000-0005-0000-0000-0000EA170000}"/>
    <cellStyle name="Migliaia 40 2" xfId="6235" xr:uid="{00000000-0005-0000-0000-0000EB170000}"/>
    <cellStyle name="Migliaia 40 2 2" xfId="18707" xr:uid="{D3A94341-31E3-4DFC-B057-EF57E007A46F}"/>
    <cellStyle name="Migliaia 40 3" xfId="18706" xr:uid="{F9D4B05E-E463-402B-90EE-CF5C35BB6662}"/>
    <cellStyle name="Migliaia 41" xfId="6236" xr:uid="{00000000-0005-0000-0000-0000EC170000}"/>
    <cellStyle name="Migliaia 41 2" xfId="6237" xr:uid="{00000000-0005-0000-0000-0000ED170000}"/>
    <cellStyle name="Migliaia 41 2 2" xfId="18709" xr:uid="{98097795-D150-4ABE-B0FA-11C73BA03DC0}"/>
    <cellStyle name="Migliaia 41 3" xfId="18708" xr:uid="{29BBB0AF-8F96-49BB-AF48-1F79EDAE51A7}"/>
    <cellStyle name="Migliaia 42" xfId="6238" xr:uid="{00000000-0005-0000-0000-0000EE170000}"/>
    <cellStyle name="Migliaia 42 2" xfId="6239" xr:uid="{00000000-0005-0000-0000-0000EF170000}"/>
    <cellStyle name="Migliaia 42 2 2" xfId="18711" xr:uid="{AB24F7C6-4F9E-431F-858B-A22F9407F8A4}"/>
    <cellStyle name="Migliaia 42 3" xfId="18710" xr:uid="{FE5E9730-9B69-4EE2-9CBE-53FF41DA9576}"/>
    <cellStyle name="Migliaia 43" xfId="6240" xr:uid="{00000000-0005-0000-0000-0000F0170000}"/>
    <cellStyle name="Migliaia 43 2" xfId="6241" xr:uid="{00000000-0005-0000-0000-0000F1170000}"/>
    <cellStyle name="Migliaia 43 2 2" xfId="18713" xr:uid="{BFFCCA43-4C2C-41B0-A8FB-B2602F93BB87}"/>
    <cellStyle name="Migliaia 43 3" xfId="18712" xr:uid="{FA2C472D-17F3-4E03-8F13-263C924D3816}"/>
    <cellStyle name="Migliaia 44" xfId="6242" xr:uid="{00000000-0005-0000-0000-0000F2170000}"/>
    <cellStyle name="Migliaia 44 2" xfId="6243" xr:uid="{00000000-0005-0000-0000-0000F3170000}"/>
    <cellStyle name="Migliaia 44 2 2" xfId="18715" xr:uid="{C2A70DBD-2877-47DA-BBD6-55C91C20FC5C}"/>
    <cellStyle name="Migliaia 44 3" xfId="18714" xr:uid="{CA6AFC0C-7D66-4AA8-B27C-41868EB40AEA}"/>
    <cellStyle name="Migliaia 45" xfId="6244" xr:uid="{00000000-0005-0000-0000-0000F4170000}"/>
    <cellStyle name="Migliaia 45 2" xfId="6245" xr:uid="{00000000-0005-0000-0000-0000F5170000}"/>
    <cellStyle name="Migliaia 45 2 2" xfId="18717" xr:uid="{75B96EBD-2A3B-4BC5-B13C-80C831153FBD}"/>
    <cellStyle name="Migliaia 45 3" xfId="18716" xr:uid="{6EE44894-AA5F-43F7-874B-460C770E25D2}"/>
    <cellStyle name="Migliaia 46" xfId="6246" xr:uid="{00000000-0005-0000-0000-0000F6170000}"/>
    <cellStyle name="Migliaia 46 2" xfId="6247" xr:uid="{00000000-0005-0000-0000-0000F7170000}"/>
    <cellStyle name="Migliaia 46 2 2" xfId="18719" xr:uid="{E74B715B-F613-474B-A5DF-21D5D79684C5}"/>
    <cellStyle name="Migliaia 46 3" xfId="18718" xr:uid="{11CBCC70-6233-44BB-9952-5A1678C59878}"/>
    <cellStyle name="Migliaia 47" xfId="6248" xr:uid="{00000000-0005-0000-0000-0000F8170000}"/>
    <cellStyle name="Migliaia 47 2" xfId="6249" xr:uid="{00000000-0005-0000-0000-0000F9170000}"/>
    <cellStyle name="Migliaia 47 2 2" xfId="18721" xr:uid="{27844FE5-626F-4268-8896-98D43EC8250F}"/>
    <cellStyle name="Migliaia 47 3" xfId="18720" xr:uid="{EC6550CA-1379-42C3-9519-EB2773746E5E}"/>
    <cellStyle name="Migliaia 48" xfId="6250" xr:uid="{00000000-0005-0000-0000-0000FA170000}"/>
    <cellStyle name="Migliaia 48 2" xfId="6251" xr:uid="{00000000-0005-0000-0000-0000FB170000}"/>
    <cellStyle name="Migliaia 48 2 2" xfId="18723" xr:uid="{9E4D45AB-EDCF-443E-9512-5CAEEC6F9492}"/>
    <cellStyle name="Migliaia 48 3" xfId="18722" xr:uid="{01159442-2EA0-4462-9798-33A95007F4B7}"/>
    <cellStyle name="Migliaia 49" xfId="6252" xr:uid="{00000000-0005-0000-0000-0000FC170000}"/>
    <cellStyle name="Migliaia 49 2" xfId="6253" xr:uid="{00000000-0005-0000-0000-0000FD170000}"/>
    <cellStyle name="Migliaia 49 2 2" xfId="18725" xr:uid="{4CE07E35-99AA-4495-ABFA-04E7862DCDB9}"/>
    <cellStyle name="Migliaia 49 3" xfId="18724" xr:uid="{84478149-073E-4CF7-8004-90F267F4460C}"/>
    <cellStyle name="Migliaia 5" xfId="6254" xr:uid="{00000000-0005-0000-0000-0000FE170000}"/>
    <cellStyle name="Migliaia 5 2" xfId="6255" xr:uid="{00000000-0005-0000-0000-0000FF170000}"/>
    <cellStyle name="Migliaia 5 2 2" xfId="6256" xr:uid="{00000000-0005-0000-0000-000000180000}"/>
    <cellStyle name="Migliaia 5 2 2 2" xfId="18728" xr:uid="{E66C9D12-3CBA-486B-A3B6-7D11CB644C7F}"/>
    <cellStyle name="Migliaia 5 2 3" xfId="18727" xr:uid="{BDA01736-F77E-4F5E-9558-51EC56FCA1B7}"/>
    <cellStyle name="Migliaia 5 3" xfId="6257" xr:uid="{00000000-0005-0000-0000-000001180000}"/>
    <cellStyle name="Migliaia 5 3 2" xfId="18729" xr:uid="{0F0D3863-9FEB-4122-94CF-4402D5D8297B}"/>
    <cellStyle name="Migliaia 5 4" xfId="6258" xr:uid="{00000000-0005-0000-0000-000002180000}"/>
    <cellStyle name="Migliaia 5 4 2" xfId="18730" xr:uid="{9B634EF1-D761-4E73-8281-8084961983E9}"/>
    <cellStyle name="Migliaia 5 5" xfId="18726" xr:uid="{BF840C0E-CD88-4F55-970A-BFD41A366362}"/>
    <cellStyle name="Migliaia 50" xfId="6259" xr:uid="{00000000-0005-0000-0000-000003180000}"/>
    <cellStyle name="Migliaia 50 2" xfId="6260" xr:uid="{00000000-0005-0000-0000-000004180000}"/>
    <cellStyle name="Migliaia 50 2 2" xfId="18732" xr:uid="{36B271FF-BAA9-4B90-B881-24A1B28D104B}"/>
    <cellStyle name="Migliaia 50 3" xfId="18731" xr:uid="{FC8CA620-8CB0-415C-8B59-50BF7D9A7262}"/>
    <cellStyle name="Migliaia 51" xfId="6261" xr:uid="{00000000-0005-0000-0000-000005180000}"/>
    <cellStyle name="Migliaia 51 2" xfId="6262" xr:uid="{00000000-0005-0000-0000-000006180000}"/>
    <cellStyle name="Migliaia 51 2 2" xfId="18734" xr:uid="{5987B515-E260-4C43-B5B7-F9EA309B7344}"/>
    <cellStyle name="Migliaia 51 3" xfId="18733" xr:uid="{E9F2113B-E4D6-44CC-ACFF-6BE3AF5ABB1F}"/>
    <cellStyle name="Migliaia 52" xfId="6263" xr:uid="{00000000-0005-0000-0000-000007180000}"/>
    <cellStyle name="Migliaia 52 2" xfId="6264" xr:uid="{00000000-0005-0000-0000-000008180000}"/>
    <cellStyle name="Migliaia 52 2 2" xfId="18736" xr:uid="{088B30B4-826E-4576-A936-6773D57CB0D7}"/>
    <cellStyle name="Migliaia 52 3" xfId="18735" xr:uid="{1D5EC89D-1DB5-4005-8A10-91F11F6659B0}"/>
    <cellStyle name="Migliaia 53" xfId="6265" xr:uid="{00000000-0005-0000-0000-000009180000}"/>
    <cellStyle name="Migliaia 53 2" xfId="6266" xr:uid="{00000000-0005-0000-0000-00000A180000}"/>
    <cellStyle name="Migliaia 53 2 2" xfId="18738" xr:uid="{FD437A5C-96A0-4DDB-BCC3-FD92CFFBB9A3}"/>
    <cellStyle name="Migliaia 53 3" xfId="18737" xr:uid="{112F2205-17C3-40A0-BA97-2AAEF5F6EF04}"/>
    <cellStyle name="Migliaia 54" xfId="6267" xr:uid="{00000000-0005-0000-0000-00000B180000}"/>
    <cellStyle name="Migliaia 54 2" xfId="6268" xr:uid="{00000000-0005-0000-0000-00000C180000}"/>
    <cellStyle name="Migliaia 54 2 2" xfId="18740" xr:uid="{968359F5-7A35-4B09-8DAA-72E955171692}"/>
    <cellStyle name="Migliaia 54 3" xfId="18739" xr:uid="{3AF58C82-0C33-4FE7-BF0D-1D94A4DB0EEA}"/>
    <cellStyle name="Migliaia 55" xfId="6269" xr:uid="{00000000-0005-0000-0000-00000D180000}"/>
    <cellStyle name="Migliaia 55 2" xfId="6270" xr:uid="{00000000-0005-0000-0000-00000E180000}"/>
    <cellStyle name="Migliaia 55 2 2" xfId="18742" xr:uid="{D33B7915-E169-40A1-95A9-D3945EBD1B81}"/>
    <cellStyle name="Migliaia 55 3" xfId="18741" xr:uid="{F24CB794-BE55-4400-8993-38583937AABA}"/>
    <cellStyle name="Migliaia 56" xfId="6271" xr:uid="{00000000-0005-0000-0000-00000F180000}"/>
    <cellStyle name="Migliaia 56 2" xfId="6272" xr:uid="{00000000-0005-0000-0000-000010180000}"/>
    <cellStyle name="Migliaia 56 2 2" xfId="18744" xr:uid="{6BFC4D18-42F1-43CD-B2C2-0414F6C1FE2E}"/>
    <cellStyle name="Migliaia 56 3" xfId="18743" xr:uid="{46905C2B-4491-4503-B109-23D80060DC12}"/>
    <cellStyle name="Migliaia 57" xfId="6273" xr:uid="{00000000-0005-0000-0000-000011180000}"/>
    <cellStyle name="Migliaia 57 2" xfId="6274" xr:uid="{00000000-0005-0000-0000-000012180000}"/>
    <cellStyle name="Migliaia 57 2 2" xfId="18746" xr:uid="{1BDE82D5-F8A3-4798-BD9C-E921A290D44C}"/>
    <cellStyle name="Migliaia 57 3" xfId="18745" xr:uid="{AAC6E31C-07A1-45D1-A20C-670416F194FC}"/>
    <cellStyle name="Migliaia 58" xfId="6275" xr:uid="{00000000-0005-0000-0000-000013180000}"/>
    <cellStyle name="Migliaia 58 2" xfId="6276" xr:uid="{00000000-0005-0000-0000-000014180000}"/>
    <cellStyle name="Migliaia 58 2 2" xfId="18748" xr:uid="{DA5E470D-94E9-43E9-8898-AFF3902D7805}"/>
    <cellStyle name="Migliaia 58 3" xfId="18747" xr:uid="{D54EE9E6-FA1D-4CFE-8784-E62483F2FCBB}"/>
    <cellStyle name="Migliaia 59" xfId="6277" xr:uid="{00000000-0005-0000-0000-000015180000}"/>
    <cellStyle name="Migliaia 59 2" xfId="6278" xr:uid="{00000000-0005-0000-0000-000016180000}"/>
    <cellStyle name="Migliaia 59 2 2" xfId="18750" xr:uid="{E93094EC-2ED8-4CF2-A63E-470C9693FA96}"/>
    <cellStyle name="Migliaia 59 3" xfId="18749" xr:uid="{7C846A11-61E3-416A-AFFC-7C8A4388D2AE}"/>
    <cellStyle name="Migliaia 6" xfId="6279" xr:uid="{00000000-0005-0000-0000-000017180000}"/>
    <cellStyle name="Migliaia 6 2" xfId="6280" xr:uid="{00000000-0005-0000-0000-000018180000}"/>
    <cellStyle name="Migliaia 6 2 2" xfId="6281" xr:uid="{00000000-0005-0000-0000-000019180000}"/>
    <cellStyle name="Migliaia 6 2 2 2" xfId="18753" xr:uid="{D60946C2-EFF7-49FC-AE54-E46971A7B66C}"/>
    <cellStyle name="Migliaia 6 2 3" xfId="18752" xr:uid="{D817791E-CD86-4F2D-8B66-C85B7C698086}"/>
    <cellStyle name="Migliaia 6 3" xfId="6282" xr:uid="{00000000-0005-0000-0000-00001A180000}"/>
    <cellStyle name="Migliaia 6 3 2" xfId="18754" xr:uid="{CF6D93AB-365B-4ACB-99A9-82F84523F575}"/>
    <cellStyle name="Migliaia 6 4" xfId="18751" xr:uid="{D893258E-0064-4B0E-8B4D-4D838029DBFF}"/>
    <cellStyle name="Migliaia 60" xfId="6283" xr:uid="{00000000-0005-0000-0000-00001B180000}"/>
    <cellStyle name="Migliaia 60 2" xfId="6284" xr:uid="{00000000-0005-0000-0000-00001C180000}"/>
    <cellStyle name="Migliaia 60 2 2" xfId="18756" xr:uid="{3A8B4D4C-9858-4122-89FE-0C72A1333A43}"/>
    <cellStyle name="Migliaia 60 3" xfId="18755" xr:uid="{79F6604F-D786-4B3C-A24E-5B0BD5C513BE}"/>
    <cellStyle name="Migliaia 7" xfId="6285" xr:uid="{00000000-0005-0000-0000-00001D180000}"/>
    <cellStyle name="Migliaia 7 2" xfId="6286" xr:uid="{00000000-0005-0000-0000-00001E180000}"/>
    <cellStyle name="Migliaia 7 2 2" xfId="6287" xr:uid="{00000000-0005-0000-0000-00001F180000}"/>
    <cellStyle name="Migliaia 7 2 2 2" xfId="18759" xr:uid="{A640D9BF-B6BC-4E49-B839-BD381F036160}"/>
    <cellStyle name="Migliaia 7 2 3" xfId="18758" xr:uid="{F2A964ED-28F3-432C-8574-318FA5AC1252}"/>
    <cellStyle name="Migliaia 7 3" xfId="6288" xr:uid="{00000000-0005-0000-0000-000020180000}"/>
    <cellStyle name="Migliaia 7 3 2" xfId="18760" xr:uid="{B172B8D0-AF7E-4961-B992-B03380949676}"/>
    <cellStyle name="Migliaia 7 4" xfId="18757" xr:uid="{739E9790-F0EF-46FB-A80C-87AA97B0ED15}"/>
    <cellStyle name="Migliaia 8" xfId="6289" xr:uid="{00000000-0005-0000-0000-000021180000}"/>
    <cellStyle name="Migliaia 8 2" xfId="6290" xr:uid="{00000000-0005-0000-0000-000022180000}"/>
    <cellStyle name="Migliaia 8 2 2" xfId="6291" xr:uid="{00000000-0005-0000-0000-000023180000}"/>
    <cellStyle name="Migliaia 8 2 2 2" xfId="18763" xr:uid="{D387559A-C7F3-41E3-825E-EDAF96E4CD60}"/>
    <cellStyle name="Migliaia 8 2 3" xfId="18762" xr:uid="{ADCB4387-2797-4E12-8AD8-5DC24CE702B5}"/>
    <cellStyle name="Migliaia 8 3" xfId="6292" xr:uid="{00000000-0005-0000-0000-000024180000}"/>
    <cellStyle name="Migliaia 8 3 2" xfId="18764" xr:uid="{468AF8C0-E831-4F82-A58F-A44CA973D93D}"/>
    <cellStyle name="Migliaia 8 4" xfId="18761" xr:uid="{5AAF857C-E412-4D25-80BD-EF63E17DD037}"/>
    <cellStyle name="Migliaia 9" xfId="6293" xr:uid="{00000000-0005-0000-0000-000025180000}"/>
    <cellStyle name="Migliaia 9 2" xfId="6294" xr:uid="{00000000-0005-0000-0000-000026180000}"/>
    <cellStyle name="Migliaia 9 2 2" xfId="6295" xr:uid="{00000000-0005-0000-0000-000027180000}"/>
    <cellStyle name="Migliaia 9 2 2 2" xfId="18767" xr:uid="{170860BB-E19F-40B2-AE06-FD5CF0DAE5C7}"/>
    <cellStyle name="Migliaia 9 2 3" xfId="18766" xr:uid="{B15824ED-8D89-46E3-9D62-447291966E99}"/>
    <cellStyle name="Migliaia 9 3" xfId="6296" xr:uid="{00000000-0005-0000-0000-000028180000}"/>
    <cellStyle name="Migliaia 9 3 2" xfId="18768" xr:uid="{FE3B12B4-AB67-4039-BC4E-7D979A1110D5}"/>
    <cellStyle name="Migliaia 9 4" xfId="18765" xr:uid="{4726CBF2-9112-4D8F-B4AE-5BCDBD97F7AF}"/>
    <cellStyle name="Milliers 10" xfId="6297" xr:uid="{00000000-0005-0000-0000-000029180000}"/>
    <cellStyle name="Milliers 10 2" xfId="6298" xr:uid="{00000000-0005-0000-0000-00002A180000}"/>
    <cellStyle name="Milliers 11" xfId="6299" xr:uid="{00000000-0005-0000-0000-00002B180000}"/>
    <cellStyle name="Milliers 12" xfId="8" xr:uid="{00000000-0005-0000-0000-00002C180000}"/>
    <cellStyle name="Milliers 12 2" xfId="14874" xr:uid="{4A0E99DF-1F60-4FDA-864D-828D5A654991}"/>
    <cellStyle name="Milliers 2" xfId="14" xr:uid="{00000000-0005-0000-0000-00002D180000}"/>
    <cellStyle name="Milliers 2 2" xfId="6300" xr:uid="{00000000-0005-0000-0000-00002E180000}"/>
    <cellStyle name="Milliers 2 2 2" xfId="6301" xr:uid="{00000000-0005-0000-0000-00002F180000}"/>
    <cellStyle name="Milliers 2 2 2 2" xfId="6302" xr:uid="{00000000-0005-0000-0000-000030180000}"/>
    <cellStyle name="Milliers 2 2 3" xfId="6303" xr:uid="{00000000-0005-0000-0000-000031180000}"/>
    <cellStyle name="Milliers 2 2 3 2" xfId="18770" xr:uid="{E061E0C6-C717-4812-A3B9-8BEC6FE23D0F}"/>
    <cellStyle name="Milliers 2 2 4" xfId="6304" xr:uid="{00000000-0005-0000-0000-000032180000}"/>
    <cellStyle name="Milliers 2 2 4 2" xfId="18771" xr:uid="{7C95D7FD-D234-47A8-A509-9529A789DD6D}"/>
    <cellStyle name="Milliers 2 2 5" xfId="6305" xr:uid="{00000000-0005-0000-0000-000033180000}"/>
    <cellStyle name="Milliers 2 2 6" xfId="18769" xr:uid="{23A40BC8-4DB7-430B-AC82-081CC6EAD2F0}"/>
    <cellStyle name="Milliers 2 3" xfId="6306" xr:uid="{00000000-0005-0000-0000-000034180000}"/>
    <cellStyle name="Milliers 2 3 2" xfId="18772" xr:uid="{FC352EDE-A372-4BBD-A7FB-194093552EF2}"/>
    <cellStyle name="Milliers 2 4" xfId="6307" xr:uid="{00000000-0005-0000-0000-000035180000}"/>
    <cellStyle name="Milliers 2 4 2" xfId="6308" xr:uid="{00000000-0005-0000-0000-000036180000}"/>
    <cellStyle name="Milliers 2 5" xfId="6309" xr:uid="{00000000-0005-0000-0000-000037180000}"/>
    <cellStyle name="Milliers 2 6" xfId="14875" xr:uid="{6535AE97-9686-4D92-829E-ACF986C045DB}"/>
    <cellStyle name="Milliers 3" xfId="6310" xr:uid="{00000000-0005-0000-0000-000038180000}"/>
    <cellStyle name="Milliers 3 2" xfId="6311" xr:uid="{00000000-0005-0000-0000-000039180000}"/>
    <cellStyle name="Milliers 3 2 2" xfId="6312" xr:uid="{00000000-0005-0000-0000-00003A180000}"/>
    <cellStyle name="Milliers 3 3" xfId="18773" xr:uid="{030D6FA5-2955-4267-9415-E0008B1804A0}"/>
    <cellStyle name="Milliers 4" xfId="6313" xr:uid="{00000000-0005-0000-0000-00003B180000}"/>
    <cellStyle name="Milliers 4 2" xfId="6314" xr:uid="{00000000-0005-0000-0000-00003C180000}"/>
    <cellStyle name="Milliers 4 2 2" xfId="18775" xr:uid="{1F66C1E8-40E4-45EF-A846-6C23BF9DF07A}"/>
    <cellStyle name="Milliers 4 3" xfId="6315" xr:uid="{00000000-0005-0000-0000-00003D180000}"/>
    <cellStyle name="Milliers 4 4" xfId="6316" xr:uid="{00000000-0005-0000-0000-00003E180000}"/>
    <cellStyle name="Milliers 4 5" xfId="18774" xr:uid="{B1890AA7-E5B5-41A2-8213-935F01AAFB30}"/>
    <cellStyle name="Milliers 5" xfId="6317" xr:uid="{00000000-0005-0000-0000-00003F180000}"/>
    <cellStyle name="Milliers 5 2" xfId="6318" xr:uid="{00000000-0005-0000-0000-000040180000}"/>
    <cellStyle name="Milliers 5 3" xfId="6319" xr:uid="{00000000-0005-0000-0000-000041180000}"/>
    <cellStyle name="Milliers 5 4" xfId="6320" xr:uid="{00000000-0005-0000-0000-000042180000}"/>
    <cellStyle name="Milliers 5 5" xfId="18776" xr:uid="{CBC8B46F-43D9-4A67-86D3-E1FEDFAA44E7}"/>
    <cellStyle name="Milliers 6" xfId="6321" xr:uid="{00000000-0005-0000-0000-000043180000}"/>
    <cellStyle name="Milliers 6 2" xfId="6322" xr:uid="{00000000-0005-0000-0000-000044180000}"/>
    <cellStyle name="Milliers 6 2 2" xfId="18778" xr:uid="{272BB8F8-CE44-4A6D-9F21-0B47DF978CDE}"/>
    <cellStyle name="Milliers 6 3" xfId="6323" xr:uid="{00000000-0005-0000-0000-000045180000}"/>
    <cellStyle name="Milliers 6 4" xfId="6324" xr:uid="{00000000-0005-0000-0000-000046180000}"/>
    <cellStyle name="Milliers 6 5" xfId="18777" xr:uid="{81ADED9F-993B-462D-A8F6-BEFA535E42AF}"/>
    <cellStyle name="Milliers 7" xfId="6325" xr:uid="{00000000-0005-0000-0000-000047180000}"/>
    <cellStyle name="Milliers 7 2" xfId="6326" xr:uid="{00000000-0005-0000-0000-000048180000}"/>
    <cellStyle name="Milliers 7 2 2" xfId="18780" xr:uid="{94E6640C-B710-4870-A57E-EE2D4B7506D2}"/>
    <cellStyle name="Milliers 7 3" xfId="6327" xr:uid="{00000000-0005-0000-0000-000049180000}"/>
    <cellStyle name="Milliers 7 4" xfId="18779" xr:uid="{456D36E6-7EC9-49AB-B2D6-B0E75EDD5CA7}"/>
    <cellStyle name="Milliers 8" xfId="6328" xr:uid="{00000000-0005-0000-0000-00004A180000}"/>
    <cellStyle name="Milliers 8 2" xfId="6329" xr:uid="{00000000-0005-0000-0000-00004B180000}"/>
    <cellStyle name="Milliers 8 3" xfId="18781" xr:uid="{FFA9DF18-989B-4326-8C17-0E503E5F9E17}"/>
    <cellStyle name="Milliers 9" xfId="6330" xr:uid="{00000000-0005-0000-0000-00004C180000}"/>
    <cellStyle name="Milliers 9 2" xfId="6331" xr:uid="{00000000-0005-0000-0000-00004D180000}"/>
    <cellStyle name="Milliers(0)" xfId="6332" xr:uid="{00000000-0005-0000-0000-00004E180000}"/>
    <cellStyle name="Milliers(1)" xfId="6333" xr:uid="{00000000-0005-0000-0000-00004F180000}"/>
    <cellStyle name="Milliers(2)" xfId="6334" xr:uid="{00000000-0005-0000-0000-000050180000}"/>
    <cellStyle name="Milliers0" xfId="6335" xr:uid="{00000000-0005-0000-0000-000051180000}"/>
    <cellStyle name="Milliers0 2" xfId="6336" xr:uid="{00000000-0005-0000-0000-000052180000}"/>
    <cellStyle name="Milliers0 3" xfId="6337" xr:uid="{00000000-0005-0000-0000-000053180000}"/>
    <cellStyle name="million" xfId="6338" xr:uid="{00000000-0005-0000-0000-000054180000}"/>
    <cellStyle name="Millions" xfId="6339" xr:uid="{00000000-0005-0000-0000-000055180000}"/>
    <cellStyle name="Millions [1]" xfId="6340" xr:uid="{00000000-0005-0000-0000-000056180000}"/>
    <cellStyle name="Millions 2" xfId="14654" xr:uid="{00000000-0005-0000-0000-000057180000}"/>
    <cellStyle name="Millions 2 2" xfId="25417" xr:uid="{98F2A757-4D6E-4B11-816F-FFE48A27EB69}"/>
    <cellStyle name="Millions 3" xfId="14669" xr:uid="{00000000-0005-0000-0000-000058180000}"/>
    <cellStyle name="Millions 3 2" xfId="25420" xr:uid="{9AB3C771-401D-4CD6-A866-DD67CBF00AFF}"/>
    <cellStyle name="Millions 4" xfId="14665" xr:uid="{00000000-0005-0000-0000-000059180000}"/>
    <cellStyle name="Millions 4 2" xfId="25418" xr:uid="{F6CDDD59-6402-4F41-8375-684F5333F2A3}"/>
    <cellStyle name="Millions 5" xfId="18782" xr:uid="{1E766ADF-4A9B-4A2D-8D3A-540B10A08775}"/>
    <cellStyle name="Millions 6" xfId="25395" xr:uid="{C451E8EF-7B66-4E3F-88E9-8D0B7969BC1F}"/>
    <cellStyle name="Millions 7" xfId="25396" xr:uid="{CD69D0F5-0C01-4C81-B5FE-369DA481E3AE}"/>
    <cellStyle name="Minor heading" xfId="6341" xr:uid="{00000000-0005-0000-0000-00005A180000}"/>
    <cellStyle name="Modelling References" xfId="6342" xr:uid="{00000000-0005-0000-0000-00005B180000}"/>
    <cellStyle name="Monétaire 2" xfId="6343" xr:uid="{00000000-0005-0000-0000-00005C180000}"/>
    <cellStyle name="Monétaire 2 2" xfId="6344" xr:uid="{00000000-0005-0000-0000-00005D180000}"/>
    <cellStyle name="Monétaire 2 3" xfId="6345" xr:uid="{00000000-0005-0000-0000-00005E180000}"/>
    <cellStyle name="Monétaire 2 3 2" xfId="18783" xr:uid="{4C641E08-E721-4919-A5FA-1841CB0A1E91}"/>
    <cellStyle name="Monétaire 3" xfId="6346" xr:uid="{00000000-0005-0000-0000-00005F180000}"/>
    <cellStyle name="Monétaire 3 2" xfId="18784" xr:uid="{1B0D2981-8A71-4095-9A00-F7E6B3193E69}"/>
    <cellStyle name="Monétaire 4" xfId="6347" xr:uid="{00000000-0005-0000-0000-000060180000}"/>
    <cellStyle name="Monétaire 4 2" xfId="18785" xr:uid="{0CC69D14-FD1F-4F8F-8E43-EAE40131657D}"/>
    <cellStyle name="Month" xfId="6348" xr:uid="{00000000-0005-0000-0000-000061180000}"/>
    <cellStyle name="Monthly rate" xfId="6349" xr:uid="{00000000-0005-0000-0000-000062180000}"/>
    <cellStyle name="Motif" xfId="6350" xr:uid="{00000000-0005-0000-0000-000063180000}"/>
    <cellStyle name="motif1" xfId="6351" xr:uid="{00000000-0005-0000-0000-000064180000}"/>
    <cellStyle name="Multiple" xfId="6352" xr:uid="{00000000-0005-0000-0000-000065180000}"/>
    <cellStyle name="Märkus" xfId="5860" xr:uid="{00000000-0005-0000-0000-000066180000}"/>
    <cellStyle name="Märkus 10" xfId="5861" xr:uid="{00000000-0005-0000-0000-000067180000}"/>
    <cellStyle name="Märkus 10 2" xfId="5862" xr:uid="{00000000-0005-0000-0000-000068180000}"/>
    <cellStyle name="Märkus 10 2 2" xfId="5863" xr:uid="{00000000-0005-0000-0000-000069180000}"/>
    <cellStyle name="Märkus 10 2 2 2" xfId="18343" xr:uid="{276DA0ED-0D17-4C15-ADCC-C9A30F22FCFF}"/>
    <cellStyle name="Märkus 10 2 3" xfId="5864" xr:uid="{00000000-0005-0000-0000-00006A180000}"/>
    <cellStyle name="Märkus 10 2 3 2" xfId="18344" xr:uid="{890B43E8-E1D4-4C52-BB26-377667A533E1}"/>
    <cellStyle name="Märkus 10 2 4" xfId="5865" xr:uid="{00000000-0005-0000-0000-00006B180000}"/>
    <cellStyle name="Märkus 10 2 4 2" xfId="18345" xr:uid="{F0DE1188-08FE-4679-AA91-8891F9A184DE}"/>
    <cellStyle name="Märkus 10 2 5" xfId="5866" xr:uid="{00000000-0005-0000-0000-00006C180000}"/>
    <cellStyle name="Märkus 10 2 5 2" xfId="18346" xr:uid="{5A405CF5-7640-4A87-BEBE-DB3878F69771}"/>
    <cellStyle name="Märkus 10 2 6" xfId="18342" xr:uid="{DFB18563-7B53-4BE9-B984-59422BB8A0AC}"/>
    <cellStyle name="Märkus 10 3" xfId="5867" xr:uid="{00000000-0005-0000-0000-00006D180000}"/>
    <cellStyle name="Märkus 10 3 2" xfId="18347" xr:uid="{B4DF61D2-EDF6-435A-8868-62A5980FF488}"/>
    <cellStyle name="Märkus 10 4" xfId="5868" xr:uid="{00000000-0005-0000-0000-00006E180000}"/>
    <cellStyle name="Märkus 10 4 2" xfId="18348" xr:uid="{67CBAF70-1F23-44C2-9331-08AC850DA15D}"/>
    <cellStyle name="Märkus 10 5" xfId="5869" xr:uid="{00000000-0005-0000-0000-00006F180000}"/>
    <cellStyle name="Märkus 10 5 2" xfId="18349" xr:uid="{049F973E-594D-467B-A22F-A89306FBFC73}"/>
    <cellStyle name="Märkus 10 6" xfId="5870" xr:uid="{00000000-0005-0000-0000-000070180000}"/>
    <cellStyle name="Märkus 10 6 2" xfId="18350" xr:uid="{72DAF226-C449-4F19-A13E-A88351F70BAA}"/>
    <cellStyle name="Märkus 10 7" xfId="18341" xr:uid="{229650BE-5E0A-4CFD-AF2D-E0C1D84BEBA8}"/>
    <cellStyle name="Märkus 11" xfId="5871" xr:uid="{00000000-0005-0000-0000-000071180000}"/>
    <cellStyle name="Märkus 11 2" xfId="5872" xr:uid="{00000000-0005-0000-0000-000072180000}"/>
    <cellStyle name="Märkus 11 2 2" xfId="5873" xr:uid="{00000000-0005-0000-0000-000073180000}"/>
    <cellStyle name="Märkus 11 2 2 2" xfId="18353" xr:uid="{C7ACD944-F6F2-4F14-A16C-79B0D9DFEF02}"/>
    <cellStyle name="Märkus 11 2 3" xfId="5874" xr:uid="{00000000-0005-0000-0000-000074180000}"/>
    <cellStyle name="Märkus 11 2 3 2" xfId="18354" xr:uid="{E7752E01-C3E0-499C-B26B-A3703588B089}"/>
    <cellStyle name="Märkus 11 2 4" xfId="5875" xr:uid="{00000000-0005-0000-0000-000075180000}"/>
    <cellStyle name="Märkus 11 2 4 2" xfId="18355" xr:uid="{19078D49-6169-48D3-B7BD-359BD15EB55F}"/>
    <cellStyle name="Märkus 11 2 5" xfId="5876" xr:uid="{00000000-0005-0000-0000-000076180000}"/>
    <cellStyle name="Märkus 11 2 5 2" xfId="18356" xr:uid="{8DF38C49-31E0-44BF-AE15-F551496C304A}"/>
    <cellStyle name="Märkus 11 2 6" xfId="18352" xr:uid="{E3C67544-2333-48B6-B405-8B1A483E8D4E}"/>
    <cellStyle name="Märkus 11 3" xfId="5877" xr:uid="{00000000-0005-0000-0000-000077180000}"/>
    <cellStyle name="Märkus 11 3 2" xfId="18357" xr:uid="{8516C13C-A656-4D0B-BB04-A0F1B3A4E146}"/>
    <cellStyle name="Märkus 11 4" xfId="5878" xr:uid="{00000000-0005-0000-0000-000078180000}"/>
    <cellStyle name="Märkus 11 4 2" xfId="18358" xr:uid="{D7C0EAF1-AD9E-4A12-86B8-21D26ADF25E1}"/>
    <cellStyle name="Märkus 11 5" xfId="5879" xr:uid="{00000000-0005-0000-0000-000079180000}"/>
    <cellStyle name="Märkus 11 5 2" xfId="18359" xr:uid="{1BBC064D-A7BA-44F8-86AE-162EE22E6A99}"/>
    <cellStyle name="Märkus 11 6" xfId="5880" xr:uid="{00000000-0005-0000-0000-00007A180000}"/>
    <cellStyle name="Märkus 11 6 2" xfId="18360" xr:uid="{BD985955-ED18-4E9F-9684-556526815137}"/>
    <cellStyle name="Märkus 11 7" xfId="18351" xr:uid="{6D752234-6FC9-4EB5-B4EC-E43B32F03FCC}"/>
    <cellStyle name="Märkus 12" xfId="5881" xr:uid="{00000000-0005-0000-0000-00007B180000}"/>
    <cellStyle name="Märkus 12 2" xfId="5882" xr:uid="{00000000-0005-0000-0000-00007C180000}"/>
    <cellStyle name="Märkus 12 2 2" xfId="5883" xr:uid="{00000000-0005-0000-0000-00007D180000}"/>
    <cellStyle name="Märkus 12 2 2 2" xfId="18363" xr:uid="{45B8750C-2910-4529-ADDC-08B6817B874F}"/>
    <cellStyle name="Märkus 12 2 3" xfId="5884" xr:uid="{00000000-0005-0000-0000-00007E180000}"/>
    <cellStyle name="Märkus 12 2 3 2" xfId="18364" xr:uid="{2A158415-5716-49CD-914D-2D01FFBA1983}"/>
    <cellStyle name="Märkus 12 2 4" xfId="5885" xr:uid="{00000000-0005-0000-0000-00007F180000}"/>
    <cellStyle name="Märkus 12 2 4 2" xfId="18365" xr:uid="{F1372BFD-0E41-46F0-8FCD-0106973D5E70}"/>
    <cellStyle name="Märkus 12 2 5" xfId="5886" xr:uid="{00000000-0005-0000-0000-000080180000}"/>
    <cellStyle name="Märkus 12 2 5 2" xfId="18366" xr:uid="{17427566-7780-4A30-A170-8D2938A092A7}"/>
    <cellStyle name="Märkus 12 2 6" xfId="18362" xr:uid="{AC0DA73A-CF48-491C-BE92-2070384DEC9C}"/>
    <cellStyle name="Märkus 12 3" xfId="5887" xr:uid="{00000000-0005-0000-0000-000081180000}"/>
    <cellStyle name="Märkus 12 3 2" xfId="18367" xr:uid="{C3431282-A801-4B4A-8A7B-0A741D450B7E}"/>
    <cellStyle name="Märkus 12 4" xfId="5888" xr:uid="{00000000-0005-0000-0000-000082180000}"/>
    <cellStyle name="Märkus 12 4 2" xfId="18368" xr:uid="{423A419E-D37B-44FA-8BDB-B0BE304D1BBE}"/>
    <cellStyle name="Märkus 12 5" xfId="5889" xr:uid="{00000000-0005-0000-0000-000083180000}"/>
    <cellStyle name="Märkus 12 5 2" xfId="18369" xr:uid="{93ECE051-39DF-4D74-A9C0-A3CD20F94C07}"/>
    <cellStyle name="Märkus 12 6" xfId="5890" xr:uid="{00000000-0005-0000-0000-000084180000}"/>
    <cellStyle name="Märkus 12 6 2" xfId="18370" xr:uid="{3936204A-B2BB-4641-A77D-E249147B678F}"/>
    <cellStyle name="Märkus 12 7" xfId="18361" xr:uid="{5298B87D-B92B-420F-AED9-03DEC9C7BCF9}"/>
    <cellStyle name="Märkus 13" xfId="5891" xr:uid="{00000000-0005-0000-0000-000085180000}"/>
    <cellStyle name="Märkus 13 2" xfId="5892" xr:uid="{00000000-0005-0000-0000-000086180000}"/>
    <cellStyle name="Märkus 13 2 2" xfId="5893" xr:uid="{00000000-0005-0000-0000-000087180000}"/>
    <cellStyle name="Märkus 13 2 2 2" xfId="18373" xr:uid="{950A0D99-3B2A-45FB-B0B4-CE1E7C927BF8}"/>
    <cellStyle name="Märkus 13 2 3" xfId="5894" xr:uid="{00000000-0005-0000-0000-000088180000}"/>
    <cellStyle name="Märkus 13 2 3 2" xfId="18374" xr:uid="{AA0A06E9-01AA-4E4E-8633-D693377977F2}"/>
    <cellStyle name="Märkus 13 2 4" xfId="5895" xr:uid="{00000000-0005-0000-0000-000089180000}"/>
    <cellStyle name="Märkus 13 2 4 2" xfId="18375" xr:uid="{FD4509CD-BE87-4748-BA57-518C3589B306}"/>
    <cellStyle name="Märkus 13 2 5" xfId="5896" xr:uid="{00000000-0005-0000-0000-00008A180000}"/>
    <cellStyle name="Märkus 13 2 5 2" xfId="18376" xr:uid="{101FBE7F-F516-4CCB-BFBB-148DEADEE4AA}"/>
    <cellStyle name="Märkus 13 2 6" xfId="18372" xr:uid="{99B067B3-2104-40F4-A8D0-5F8999683618}"/>
    <cellStyle name="Märkus 13 3" xfId="5897" xr:uid="{00000000-0005-0000-0000-00008B180000}"/>
    <cellStyle name="Märkus 13 3 2" xfId="18377" xr:uid="{29E62D3D-5AC6-4130-9F7C-5BC8070D8839}"/>
    <cellStyle name="Märkus 13 4" xfId="5898" xr:uid="{00000000-0005-0000-0000-00008C180000}"/>
    <cellStyle name="Märkus 13 4 2" xfId="18378" xr:uid="{8D0C0B78-95F4-421F-98A6-FF4DCC1B8919}"/>
    <cellStyle name="Märkus 13 5" xfId="5899" xr:uid="{00000000-0005-0000-0000-00008D180000}"/>
    <cellStyle name="Märkus 13 5 2" xfId="18379" xr:uid="{5DD1DC8F-4DC9-444C-8613-3BDF94F93C65}"/>
    <cellStyle name="Märkus 13 6" xfId="5900" xr:uid="{00000000-0005-0000-0000-00008E180000}"/>
    <cellStyle name="Märkus 13 6 2" xfId="18380" xr:uid="{6C23D33B-ED32-4D0E-98B5-F51B0A2E2904}"/>
    <cellStyle name="Märkus 13 7" xfId="18371" xr:uid="{DADB9A67-5777-44B8-9F46-BB7DB43E8BA6}"/>
    <cellStyle name="Märkus 14" xfId="5901" xr:uid="{00000000-0005-0000-0000-00008F180000}"/>
    <cellStyle name="Märkus 14 2" xfId="5902" xr:uid="{00000000-0005-0000-0000-000090180000}"/>
    <cellStyle name="Märkus 14 2 2" xfId="5903" xr:uid="{00000000-0005-0000-0000-000091180000}"/>
    <cellStyle name="Märkus 14 2 2 2" xfId="18383" xr:uid="{0FEB6212-5540-490F-8A61-B54155F20780}"/>
    <cellStyle name="Märkus 14 2 3" xfId="5904" xr:uid="{00000000-0005-0000-0000-000092180000}"/>
    <cellStyle name="Märkus 14 2 3 2" xfId="18384" xr:uid="{19DACEF1-8F46-4EF4-8ECE-679C45913B49}"/>
    <cellStyle name="Märkus 14 2 4" xfId="5905" xr:uid="{00000000-0005-0000-0000-000093180000}"/>
    <cellStyle name="Märkus 14 2 4 2" xfId="18385" xr:uid="{053456B5-8548-4308-B40D-9A53A5E351E0}"/>
    <cellStyle name="Märkus 14 2 5" xfId="5906" xr:uid="{00000000-0005-0000-0000-000094180000}"/>
    <cellStyle name="Märkus 14 2 5 2" xfId="18386" xr:uid="{A64D5ACC-9AC1-47FA-B570-08BDFB8EEE44}"/>
    <cellStyle name="Märkus 14 2 6" xfId="18382" xr:uid="{CFB66717-D791-4D74-8277-06147BDE4CF5}"/>
    <cellStyle name="Märkus 14 3" xfId="5907" xr:uid="{00000000-0005-0000-0000-000095180000}"/>
    <cellStyle name="Märkus 14 3 2" xfId="18387" xr:uid="{090A552D-B401-4566-8DBD-329FD69EC0D4}"/>
    <cellStyle name="Märkus 14 4" xfId="5908" xr:uid="{00000000-0005-0000-0000-000096180000}"/>
    <cellStyle name="Märkus 14 4 2" xfId="18388" xr:uid="{47315EFC-A8EA-4758-80CD-D613D7F545C5}"/>
    <cellStyle name="Märkus 14 5" xfId="5909" xr:uid="{00000000-0005-0000-0000-000097180000}"/>
    <cellStyle name="Märkus 14 5 2" xfId="18389" xr:uid="{8429438F-15C2-40D1-8C88-B23F299036C6}"/>
    <cellStyle name="Märkus 14 6" xfId="5910" xr:uid="{00000000-0005-0000-0000-000098180000}"/>
    <cellStyle name="Märkus 14 6 2" xfId="18390" xr:uid="{5F03CD4A-1E1F-48F6-BC3C-5F38EB51EF84}"/>
    <cellStyle name="Märkus 14 7" xfId="18381" xr:uid="{AF37CBC8-C305-41E3-B82F-FAADA6611E91}"/>
    <cellStyle name="Märkus 15" xfId="5911" xr:uid="{00000000-0005-0000-0000-000099180000}"/>
    <cellStyle name="Märkus 15 2" xfId="5912" xr:uid="{00000000-0005-0000-0000-00009A180000}"/>
    <cellStyle name="Märkus 15 2 2" xfId="5913" xr:uid="{00000000-0005-0000-0000-00009B180000}"/>
    <cellStyle name="Märkus 15 2 2 2" xfId="18393" xr:uid="{4017020A-9442-49C8-8B43-1845C1C42CAA}"/>
    <cellStyle name="Märkus 15 2 3" xfId="5914" xr:uid="{00000000-0005-0000-0000-00009C180000}"/>
    <cellStyle name="Märkus 15 2 3 2" xfId="18394" xr:uid="{8C907A0E-F55B-4C6B-B335-6BF517F4B57C}"/>
    <cellStyle name="Märkus 15 2 4" xfId="5915" xr:uid="{00000000-0005-0000-0000-00009D180000}"/>
    <cellStyle name="Märkus 15 2 4 2" xfId="18395" xr:uid="{90BDBADD-2DF4-44F3-9120-ECB86594056D}"/>
    <cellStyle name="Märkus 15 2 5" xfId="5916" xr:uid="{00000000-0005-0000-0000-00009E180000}"/>
    <cellStyle name="Märkus 15 2 5 2" xfId="18396" xr:uid="{4AAF8CEE-9D03-4A80-9536-9D48886A1046}"/>
    <cellStyle name="Märkus 15 2 6" xfId="18392" xr:uid="{3145381D-BA46-45B1-8450-AFC303D30FF0}"/>
    <cellStyle name="Märkus 15 3" xfId="5917" xr:uid="{00000000-0005-0000-0000-00009F180000}"/>
    <cellStyle name="Märkus 15 3 2" xfId="18397" xr:uid="{9721F97F-61D0-43B4-91A5-A69730760432}"/>
    <cellStyle name="Märkus 15 4" xfId="5918" xr:uid="{00000000-0005-0000-0000-0000A0180000}"/>
    <cellStyle name="Märkus 15 4 2" xfId="18398" xr:uid="{D34418EA-9F50-4A45-8E97-A81F45D97CA5}"/>
    <cellStyle name="Märkus 15 5" xfId="5919" xr:uid="{00000000-0005-0000-0000-0000A1180000}"/>
    <cellStyle name="Märkus 15 5 2" xfId="18399" xr:uid="{8BEC7261-950E-4ECE-A023-09ADF98C7CCF}"/>
    <cellStyle name="Märkus 15 6" xfId="5920" xr:uid="{00000000-0005-0000-0000-0000A2180000}"/>
    <cellStyle name="Märkus 15 6 2" xfId="18400" xr:uid="{6183AA2D-1762-413E-B863-8112844920DC}"/>
    <cellStyle name="Märkus 15 7" xfId="18391" xr:uid="{4A58222C-7C93-48B0-B109-807DCACCBFE4}"/>
    <cellStyle name="Märkus 16" xfId="5921" xr:uid="{00000000-0005-0000-0000-0000A3180000}"/>
    <cellStyle name="Märkus 16 2" xfId="5922" xr:uid="{00000000-0005-0000-0000-0000A4180000}"/>
    <cellStyle name="Märkus 16 2 2" xfId="5923" xr:uid="{00000000-0005-0000-0000-0000A5180000}"/>
    <cellStyle name="Märkus 16 2 2 2" xfId="18403" xr:uid="{AD505889-1005-4190-BF4F-075F50B7838C}"/>
    <cellStyle name="Märkus 16 2 3" xfId="5924" xr:uid="{00000000-0005-0000-0000-0000A6180000}"/>
    <cellStyle name="Märkus 16 2 3 2" xfId="18404" xr:uid="{F0949B2E-53E4-4D9F-97C9-1D27C7631123}"/>
    <cellStyle name="Märkus 16 2 4" xfId="5925" xr:uid="{00000000-0005-0000-0000-0000A7180000}"/>
    <cellStyle name="Märkus 16 2 4 2" xfId="18405" xr:uid="{7CEDCEAF-55F3-4AF1-BAC1-29542BD63DDA}"/>
    <cellStyle name="Märkus 16 2 5" xfId="5926" xr:uid="{00000000-0005-0000-0000-0000A8180000}"/>
    <cellStyle name="Märkus 16 2 5 2" xfId="18406" xr:uid="{B72FC629-E1B9-4B87-BFCE-266971EC06B7}"/>
    <cellStyle name="Märkus 16 2 6" xfId="18402" xr:uid="{A7330E2D-BB8C-45EA-BDCF-325BC4FB5049}"/>
    <cellStyle name="Märkus 16 3" xfId="5927" xr:uid="{00000000-0005-0000-0000-0000A9180000}"/>
    <cellStyle name="Märkus 16 3 2" xfId="18407" xr:uid="{4EAA4555-6F51-479A-AF15-10CBC8E9B87A}"/>
    <cellStyle name="Märkus 16 4" xfId="5928" xr:uid="{00000000-0005-0000-0000-0000AA180000}"/>
    <cellStyle name="Märkus 16 4 2" xfId="18408" xr:uid="{0B9EA6FD-64DF-40D0-8DE4-7EC14995A86F}"/>
    <cellStyle name="Märkus 16 5" xfId="5929" xr:uid="{00000000-0005-0000-0000-0000AB180000}"/>
    <cellStyle name="Märkus 16 5 2" xfId="18409" xr:uid="{EDC27D96-E2D3-4C67-8E56-3A5FE9788BD2}"/>
    <cellStyle name="Märkus 16 6" xfId="5930" xr:uid="{00000000-0005-0000-0000-0000AC180000}"/>
    <cellStyle name="Märkus 16 6 2" xfId="18410" xr:uid="{364D9B3D-DE53-4744-A6EB-9BC2893431F9}"/>
    <cellStyle name="Märkus 16 7" xfId="18401" xr:uid="{817B4F68-32F2-4F03-97BC-A954A78BFD35}"/>
    <cellStyle name="Märkus 17" xfId="5931" xr:uid="{00000000-0005-0000-0000-0000AD180000}"/>
    <cellStyle name="Märkus 17 2" xfId="5932" xr:uid="{00000000-0005-0000-0000-0000AE180000}"/>
    <cellStyle name="Märkus 17 2 2" xfId="5933" xr:uid="{00000000-0005-0000-0000-0000AF180000}"/>
    <cellStyle name="Märkus 17 2 2 2" xfId="18413" xr:uid="{22083778-BF91-4F5D-BC1E-8D55C75DC4EF}"/>
    <cellStyle name="Märkus 17 2 3" xfId="5934" xr:uid="{00000000-0005-0000-0000-0000B0180000}"/>
    <cellStyle name="Märkus 17 2 3 2" xfId="18414" xr:uid="{3ED3E132-9A54-48D6-92A9-7D14847EB3AF}"/>
    <cellStyle name="Märkus 17 2 4" xfId="5935" xr:uid="{00000000-0005-0000-0000-0000B1180000}"/>
    <cellStyle name="Märkus 17 2 4 2" xfId="18415" xr:uid="{981D1C9E-4104-4BFB-9F4F-89CCADB83AA5}"/>
    <cellStyle name="Märkus 17 2 5" xfId="5936" xr:uid="{00000000-0005-0000-0000-0000B2180000}"/>
    <cellStyle name="Märkus 17 2 5 2" xfId="18416" xr:uid="{7D9C77B9-061E-44D8-A8A5-6B20B4AF7AD6}"/>
    <cellStyle name="Märkus 17 2 6" xfId="18412" xr:uid="{045E3B3C-6B12-4802-B120-A53B0A362BD2}"/>
    <cellStyle name="Märkus 17 3" xfId="5937" xr:uid="{00000000-0005-0000-0000-0000B3180000}"/>
    <cellStyle name="Märkus 17 3 2" xfId="18417" xr:uid="{85C1378D-1054-40C2-86FA-E0529F123AC4}"/>
    <cellStyle name="Märkus 17 4" xfId="5938" xr:uid="{00000000-0005-0000-0000-0000B4180000}"/>
    <cellStyle name="Märkus 17 4 2" xfId="18418" xr:uid="{5979A317-B6A4-4E02-A0A8-F9D7378C9343}"/>
    <cellStyle name="Märkus 17 5" xfId="5939" xr:uid="{00000000-0005-0000-0000-0000B5180000}"/>
    <cellStyle name="Märkus 17 5 2" xfId="18419" xr:uid="{09E6CFE1-479E-41FC-A3FF-FB2CF47213FD}"/>
    <cellStyle name="Märkus 17 6" xfId="5940" xr:uid="{00000000-0005-0000-0000-0000B6180000}"/>
    <cellStyle name="Märkus 17 6 2" xfId="18420" xr:uid="{C0A58EF0-003A-4500-9719-ACD10A9E1094}"/>
    <cellStyle name="Märkus 17 7" xfId="18411" xr:uid="{D5D64C9B-452F-4E46-8456-3B852F34AFDD}"/>
    <cellStyle name="Märkus 18" xfId="5941" xr:uid="{00000000-0005-0000-0000-0000B7180000}"/>
    <cellStyle name="Märkus 18 2" xfId="5942" xr:uid="{00000000-0005-0000-0000-0000B8180000}"/>
    <cellStyle name="Märkus 18 2 2" xfId="5943" xr:uid="{00000000-0005-0000-0000-0000B9180000}"/>
    <cellStyle name="Märkus 18 2 2 2" xfId="18423" xr:uid="{E8C6FE03-247C-44CC-9DB3-B71610D7AA3F}"/>
    <cellStyle name="Märkus 18 2 3" xfId="5944" xr:uid="{00000000-0005-0000-0000-0000BA180000}"/>
    <cellStyle name="Märkus 18 2 3 2" xfId="18424" xr:uid="{688DCEAB-21A3-4F82-A78F-0E4FEDEA066E}"/>
    <cellStyle name="Märkus 18 2 4" xfId="5945" xr:uid="{00000000-0005-0000-0000-0000BB180000}"/>
    <cellStyle name="Märkus 18 2 4 2" xfId="18425" xr:uid="{FD79B741-C64C-4FDA-9CF0-C83EFDF90DCF}"/>
    <cellStyle name="Märkus 18 2 5" xfId="5946" xr:uid="{00000000-0005-0000-0000-0000BC180000}"/>
    <cellStyle name="Märkus 18 2 5 2" xfId="18426" xr:uid="{F35E9658-D871-41B2-A826-623443A5BBA8}"/>
    <cellStyle name="Märkus 18 2 6" xfId="18422" xr:uid="{B518C2AF-2DE3-4B9A-8BA9-161700B334AB}"/>
    <cellStyle name="Märkus 18 3" xfId="5947" xr:uid="{00000000-0005-0000-0000-0000BD180000}"/>
    <cellStyle name="Märkus 18 3 2" xfId="18427" xr:uid="{23DA6B20-F8CD-4276-AC3C-07975156773D}"/>
    <cellStyle name="Märkus 18 4" xfId="5948" xr:uid="{00000000-0005-0000-0000-0000BE180000}"/>
    <cellStyle name="Märkus 18 4 2" xfId="18428" xr:uid="{FE896EA4-7A98-4C64-9D55-B1F0C957205D}"/>
    <cellStyle name="Märkus 18 5" xfId="5949" xr:uid="{00000000-0005-0000-0000-0000BF180000}"/>
    <cellStyle name="Märkus 18 5 2" xfId="18429" xr:uid="{A509B14B-9A7D-46D4-BBD9-34C0EAB96926}"/>
    <cellStyle name="Märkus 18 6" xfId="5950" xr:uid="{00000000-0005-0000-0000-0000C0180000}"/>
    <cellStyle name="Märkus 18 6 2" xfId="18430" xr:uid="{250A7B7B-0A3B-4330-A30A-27FE006BF3BA}"/>
    <cellStyle name="Märkus 18 7" xfId="18421" xr:uid="{D9F52847-A0EE-4AC9-8BAF-7CE4A77BB02B}"/>
    <cellStyle name="Märkus 19" xfId="5951" xr:uid="{00000000-0005-0000-0000-0000C1180000}"/>
    <cellStyle name="Märkus 19 2" xfId="5952" xr:uid="{00000000-0005-0000-0000-0000C2180000}"/>
    <cellStyle name="Märkus 19 2 2" xfId="18432" xr:uid="{A642095A-2D51-4CBD-834B-575BE725DD28}"/>
    <cellStyle name="Märkus 19 3" xfId="5953" xr:uid="{00000000-0005-0000-0000-0000C3180000}"/>
    <cellStyle name="Märkus 19 3 2" xfId="18433" xr:uid="{4E580B3B-D3CF-4939-AFB5-BEAB3F353397}"/>
    <cellStyle name="Märkus 19 4" xfId="5954" xr:uid="{00000000-0005-0000-0000-0000C4180000}"/>
    <cellStyle name="Märkus 19 4 2" xfId="18434" xr:uid="{E9A2EBB1-AE41-45EB-824A-FA6E5BDBC289}"/>
    <cellStyle name="Märkus 19 5" xfId="5955" xr:uid="{00000000-0005-0000-0000-0000C5180000}"/>
    <cellStyle name="Märkus 19 5 2" xfId="18435" xr:uid="{79F3FBAE-3B4E-418D-BAB8-C10884832A93}"/>
    <cellStyle name="Märkus 19 6" xfId="18431" xr:uid="{BAB6DA4E-5C03-4112-841F-ABA41751A01A}"/>
    <cellStyle name="Märkus 2" xfId="5956" xr:uid="{00000000-0005-0000-0000-0000C6180000}"/>
    <cellStyle name="Märkus 2 2" xfId="5957" xr:uid="{00000000-0005-0000-0000-0000C7180000}"/>
    <cellStyle name="Märkus 2 2 2" xfId="5958" xr:uid="{00000000-0005-0000-0000-0000C8180000}"/>
    <cellStyle name="Märkus 2 2 2 2" xfId="18438" xr:uid="{4EA48ECA-40A8-41F3-944E-6D4C1D8473D9}"/>
    <cellStyle name="Märkus 2 2 3" xfId="5959" xr:uid="{00000000-0005-0000-0000-0000C9180000}"/>
    <cellStyle name="Märkus 2 2 3 2" xfId="18439" xr:uid="{8F1208A1-2FF4-4AD5-8766-2A2D6146722D}"/>
    <cellStyle name="Märkus 2 2 4" xfId="5960" xr:uid="{00000000-0005-0000-0000-0000CA180000}"/>
    <cellStyle name="Märkus 2 2 4 2" xfId="18440" xr:uid="{A26A53A3-3198-493C-82D7-DECED3F1E2E4}"/>
    <cellStyle name="Märkus 2 2 5" xfId="5961" xr:uid="{00000000-0005-0000-0000-0000CB180000}"/>
    <cellStyle name="Märkus 2 2 5 2" xfId="18441" xr:uid="{687856AB-5DDA-4043-99D7-DE50F80E2EAB}"/>
    <cellStyle name="Märkus 2 2 6" xfId="18437" xr:uid="{25EA6315-4D1E-45E5-A288-7C199D1E21EB}"/>
    <cellStyle name="Märkus 2 3" xfId="5962" xr:uid="{00000000-0005-0000-0000-0000CC180000}"/>
    <cellStyle name="Märkus 2 3 2" xfId="5963" xr:uid="{00000000-0005-0000-0000-0000CD180000}"/>
    <cellStyle name="Märkus 2 3 2 2" xfId="18443" xr:uid="{754C751A-9D52-49A9-A93F-6C3C8B54EFB8}"/>
    <cellStyle name="Märkus 2 3 3" xfId="5964" xr:uid="{00000000-0005-0000-0000-0000CE180000}"/>
    <cellStyle name="Märkus 2 3 3 2" xfId="18444" xr:uid="{2518FD45-43A4-4AB1-BFFD-739C6E414395}"/>
    <cellStyle name="Märkus 2 3 4" xfId="18442" xr:uid="{8B9BE01D-5BB7-4D61-AF4B-ECAE26867B28}"/>
    <cellStyle name="Märkus 2 4" xfId="5965" xr:uid="{00000000-0005-0000-0000-0000CF180000}"/>
    <cellStyle name="Märkus 2 4 2" xfId="18445" xr:uid="{4CF86C2D-18B9-415C-952B-9C110A0639F8}"/>
    <cellStyle name="Märkus 2 5" xfId="5966" xr:uid="{00000000-0005-0000-0000-0000D0180000}"/>
    <cellStyle name="Märkus 2 5 2" xfId="18446" xr:uid="{61BF2661-A663-4F8E-A7F4-FB0FC8820078}"/>
    <cellStyle name="Märkus 2 6" xfId="5967" xr:uid="{00000000-0005-0000-0000-0000D1180000}"/>
    <cellStyle name="Märkus 2 6 2" xfId="18447" xr:uid="{E099AD8C-4D41-4DA0-8615-DAB89EABECA5}"/>
    <cellStyle name="Märkus 2 7" xfId="5968" xr:uid="{00000000-0005-0000-0000-0000D2180000}"/>
    <cellStyle name="Märkus 2 7 2" xfId="18448" xr:uid="{A9A83DAC-94CE-479E-BEC0-4D10F5CE8ADA}"/>
    <cellStyle name="Märkus 2 8" xfId="18436" xr:uid="{F656A018-42A6-4946-921B-F0EE2795D8BD}"/>
    <cellStyle name="Märkus 20" xfId="5969" xr:uid="{00000000-0005-0000-0000-0000D3180000}"/>
    <cellStyle name="Märkus 20 2" xfId="5970" xr:uid="{00000000-0005-0000-0000-0000D4180000}"/>
    <cellStyle name="Märkus 20 2 2" xfId="18450" xr:uid="{5508DB91-771A-4AA1-8EA5-9C1B4577516A}"/>
    <cellStyle name="Märkus 20 3" xfId="5971" xr:uid="{00000000-0005-0000-0000-0000D5180000}"/>
    <cellStyle name="Märkus 20 3 2" xfId="18451" xr:uid="{61DD6BBF-8670-43C3-8746-60ED66574CCD}"/>
    <cellStyle name="Märkus 20 4" xfId="18449" xr:uid="{EB355461-2DBA-4251-8AE8-27A96D3ED2EE}"/>
    <cellStyle name="Märkus 21" xfId="5972" xr:uid="{00000000-0005-0000-0000-0000D6180000}"/>
    <cellStyle name="Märkus 21 2" xfId="18452" xr:uid="{30EE3E01-AB3F-46DF-B1C2-9E487F28516E}"/>
    <cellStyle name="Märkus 22" xfId="5973" xr:uid="{00000000-0005-0000-0000-0000D7180000}"/>
    <cellStyle name="Märkus 22 2" xfId="18453" xr:uid="{D1E43357-3B35-4F48-AD76-0DEDF10C7E46}"/>
    <cellStyle name="Märkus 23" xfId="5974" xr:uid="{00000000-0005-0000-0000-0000D8180000}"/>
    <cellStyle name="Märkus 23 2" xfId="18454" xr:uid="{29627ACF-1A02-4CF8-B51D-FCB5FED3075A}"/>
    <cellStyle name="Märkus 24" xfId="5975" xr:uid="{00000000-0005-0000-0000-0000D9180000}"/>
    <cellStyle name="Märkus 24 2" xfId="18455" xr:uid="{231F328C-03E0-4C53-A93D-C2886061F55D}"/>
    <cellStyle name="Märkus 25" xfId="18340" xr:uid="{DB09C779-7AB5-462C-8362-F1DEAC03550E}"/>
    <cellStyle name="Märkus 3" xfId="5976" xr:uid="{00000000-0005-0000-0000-0000DA180000}"/>
    <cellStyle name="Märkus 3 2" xfId="5977" xr:uid="{00000000-0005-0000-0000-0000DB180000}"/>
    <cellStyle name="Märkus 3 2 2" xfId="5978" xr:uid="{00000000-0005-0000-0000-0000DC180000}"/>
    <cellStyle name="Märkus 3 2 2 2" xfId="18458" xr:uid="{08F0F2F9-E684-4ED9-9AF8-61926FB71802}"/>
    <cellStyle name="Märkus 3 2 3" xfId="5979" xr:uid="{00000000-0005-0000-0000-0000DD180000}"/>
    <cellStyle name="Märkus 3 2 3 2" xfId="18459" xr:uid="{9BD9642C-ADB3-402A-BA32-AC19F0D9C5B5}"/>
    <cellStyle name="Märkus 3 2 4" xfId="5980" xr:uid="{00000000-0005-0000-0000-0000DE180000}"/>
    <cellStyle name="Märkus 3 2 4 2" xfId="18460" xr:uid="{79DF7FD5-93EF-4F6D-96D7-F8A2BF982877}"/>
    <cellStyle name="Märkus 3 2 5" xfId="5981" xr:uid="{00000000-0005-0000-0000-0000DF180000}"/>
    <cellStyle name="Märkus 3 2 5 2" xfId="18461" xr:uid="{E5D1AC0B-2B4C-4E4F-9008-1D5A726725C8}"/>
    <cellStyle name="Märkus 3 2 6" xfId="18457" xr:uid="{8CA47B89-F6B7-4A85-8100-BAE9936E7C0C}"/>
    <cellStyle name="Märkus 3 3" xfId="5982" xr:uid="{00000000-0005-0000-0000-0000E0180000}"/>
    <cellStyle name="Märkus 3 3 2" xfId="18462" xr:uid="{2C70C058-6721-42C6-BFA1-F2D77BB0D633}"/>
    <cellStyle name="Märkus 3 4" xfId="5983" xr:uid="{00000000-0005-0000-0000-0000E1180000}"/>
    <cellStyle name="Märkus 3 4 2" xfId="18463" xr:uid="{A4737E4A-0E6D-4FFF-B45B-ED569384C370}"/>
    <cellStyle name="Märkus 3 5" xfId="5984" xr:uid="{00000000-0005-0000-0000-0000E2180000}"/>
    <cellStyle name="Märkus 3 5 2" xfId="18464" xr:uid="{96938E8C-D0F4-4C69-91C8-551B9D93F7E6}"/>
    <cellStyle name="Märkus 3 6" xfId="5985" xr:uid="{00000000-0005-0000-0000-0000E3180000}"/>
    <cellStyle name="Märkus 3 6 2" xfId="18465" xr:uid="{D78D8FDE-4FC6-4CA5-AFA2-34872F79E161}"/>
    <cellStyle name="Märkus 3 7" xfId="18456" xr:uid="{8444C406-08E3-47E1-8E4F-27AB2DA928A0}"/>
    <cellStyle name="Märkus 4" xfId="5986" xr:uid="{00000000-0005-0000-0000-0000E4180000}"/>
    <cellStyle name="Märkus 4 2" xfId="5987" xr:uid="{00000000-0005-0000-0000-0000E5180000}"/>
    <cellStyle name="Märkus 4 2 2" xfId="5988" xr:uid="{00000000-0005-0000-0000-0000E6180000}"/>
    <cellStyle name="Märkus 4 2 2 2" xfId="18468" xr:uid="{EA991485-851D-44A2-BB95-A1A619DAE07A}"/>
    <cellStyle name="Märkus 4 2 3" xfId="5989" xr:uid="{00000000-0005-0000-0000-0000E7180000}"/>
    <cellStyle name="Märkus 4 2 3 2" xfId="18469" xr:uid="{2926B0C3-44B7-4935-AEAE-DA4DCFBFDFCA}"/>
    <cellStyle name="Märkus 4 2 4" xfId="5990" xr:uid="{00000000-0005-0000-0000-0000E8180000}"/>
    <cellStyle name="Märkus 4 2 4 2" xfId="18470" xr:uid="{9F00E172-64BE-4013-9DC0-0E7F954C1834}"/>
    <cellStyle name="Märkus 4 2 5" xfId="5991" xr:uid="{00000000-0005-0000-0000-0000E9180000}"/>
    <cellStyle name="Märkus 4 2 5 2" xfId="18471" xr:uid="{24C69E49-E918-4ABC-8EAF-5AA2979D75B6}"/>
    <cellStyle name="Märkus 4 2 6" xfId="18467" xr:uid="{74F7FBCC-3474-4220-BE7E-0F37AE73C70A}"/>
    <cellStyle name="Märkus 4 3" xfId="5992" xr:uid="{00000000-0005-0000-0000-0000EA180000}"/>
    <cellStyle name="Märkus 4 3 2" xfId="18472" xr:uid="{C120A133-B7C0-461D-B948-6FB98708E328}"/>
    <cellStyle name="Märkus 4 4" xfId="5993" xr:uid="{00000000-0005-0000-0000-0000EB180000}"/>
    <cellStyle name="Märkus 4 4 2" xfId="18473" xr:uid="{3F1B62D5-D620-4053-8800-98758F0564F9}"/>
    <cellStyle name="Märkus 4 5" xfId="5994" xr:uid="{00000000-0005-0000-0000-0000EC180000}"/>
    <cellStyle name="Märkus 4 5 2" xfId="18474" xr:uid="{BA298C6F-9E40-4B5F-BFE4-B2286CE0F8C4}"/>
    <cellStyle name="Märkus 4 6" xfId="5995" xr:uid="{00000000-0005-0000-0000-0000ED180000}"/>
    <cellStyle name="Märkus 4 6 2" xfId="18475" xr:uid="{B24B6B18-10CC-46D6-AFD0-980754903591}"/>
    <cellStyle name="Märkus 4 7" xfId="18466" xr:uid="{381B6524-48B2-434C-99B6-BC6D99430B29}"/>
    <cellStyle name="Märkus 5" xfId="5996" xr:uid="{00000000-0005-0000-0000-0000EE180000}"/>
    <cellStyle name="Märkus 5 2" xfId="5997" xr:uid="{00000000-0005-0000-0000-0000EF180000}"/>
    <cellStyle name="Märkus 5 2 2" xfId="5998" xr:uid="{00000000-0005-0000-0000-0000F0180000}"/>
    <cellStyle name="Märkus 5 2 2 2" xfId="18478" xr:uid="{200526D8-23A5-45BA-82BF-37B9767D7153}"/>
    <cellStyle name="Märkus 5 2 3" xfId="5999" xr:uid="{00000000-0005-0000-0000-0000F1180000}"/>
    <cellStyle name="Märkus 5 2 3 2" xfId="18479" xr:uid="{C9B51789-B1D4-40E7-A546-3BDC2FB441D6}"/>
    <cellStyle name="Märkus 5 2 4" xfId="6000" xr:uid="{00000000-0005-0000-0000-0000F2180000}"/>
    <cellStyle name="Märkus 5 2 4 2" xfId="18480" xr:uid="{CAA2F6C4-CBAC-4BCB-AA5A-B5114D05816E}"/>
    <cellStyle name="Märkus 5 2 5" xfId="6001" xr:uid="{00000000-0005-0000-0000-0000F3180000}"/>
    <cellStyle name="Märkus 5 2 5 2" xfId="18481" xr:uid="{6AB63AA9-30A3-4C90-999E-1258BE330C9A}"/>
    <cellStyle name="Märkus 5 2 6" xfId="18477" xr:uid="{01A37E06-3A30-4072-B69F-A05E80B42877}"/>
    <cellStyle name="Märkus 5 3" xfId="6002" xr:uid="{00000000-0005-0000-0000-0000F4180000}"/>
    <cellStyle name="Märkus 5 3 2" xfId="18482" xr:uid="{5C5FFF2F-D225-4855-B24C-73FFED9945D1}"/>
    <cellStyle name="Märkus 5 4" xfId="6003" xr:uid="{00000000-0005-0000-0000-0000F5180000}"/>
    <cellStyle name="Märkus 5 4 2" xfId="18483" xr:uid="{F4D101E0-C06B-44CE-B92F-D6007B240738}"/>
    <cellStyle name="Märkus 5 5" xfId="6004" xr:uid="{00000000-0005-0000-0000-0000F6180000}"/>
    <cellStyle name="Märkus 5 5 2" xfId="18484" xr:uid="{A9D8C748-590C-4705-B214-01375834DDEB}"/>
    <cellStyle name="Märkus 5 6" xfId="6005" xr:uid="{00000000-0005-0000-0000-0000F7180000}"/>
    <cellStyle name="Märkus 5 6 2" xfId="18485" xr:uid="{07494CA5-E52C-48A6-9AC4-C4C0FE985DF4}"/>
    <cellStyle name="Märkus 5 7" xfId="18476" xr:uid="{5C5E792D-9591-4A35-AAF9-C133D0D421EE}"/>
    <cellStyle name="Märkus 6" xfId="6006" xr:uid="{00000000-0005-0000-0000-0000F8180000}"/>
    <cellStyle name="Märkus 6 2" xfId="6007" xr:uid="{00000000-0005-0000-0000-0000F9180000}"/>
    <cellStyle name="Märkus 6 2 2" xfId="6008" xr:uid="{00000000-0005-0000-0000-0000FA180000}"/>
    <cellStyle name="Märkus 6 2 2 2" xfId="18488" xr:uid="{8820454F-C0C5-4438-968C-993FBDF08A91}"/>
    <cellStyle name="Märkus 6 2 3" xfId="6009" xr:uid="{00000000-0005-0000-0000-0000FB180000}"/>
    <cellStyle name="Märkus 6 2 3 2" xfId="18489" xr:uid="{33701899-5552-4A49-A8C3-16158363DED2}"/>
    <cellStyle name="Märkus 6 2 4" xfId="6010" xr:uid="{00000000-0005-0000-0000-0000FC180000}"/>
    <cellStyle name="Märkus 6 2 4 2" xfId="18490" xr:uid="{A6461080-78A4-4CE5-8CEF-46199DD48B74}"/>
    <cellStyle name="Märkus 6 2 5" xfId="6011" xr:uid="{00000000-0005-0000-0000-0000FD180000}"/>
    <cellStyle name="Märkus 6 2 5 2" xfId="18491" xr:uid="{FF5455CB-B022-43FD-ADE5-76DB76CD62D9}"/>
    <cellStyle name="Märkus 6 2 6" xfId="18487" xr:uid="{3265490C-335A-4A0F-A7D9-108A415C4BDD}"/>
    <cellStyle name="Märkus 6 3" xfId="6012" xr:uid="{00000000-0005-0000-0000-0000FE180000}"/>
    <cellStyle name="Märkus 6 3 2" xfId="18492" xr:uid="{FEA26829-0E4F-48D8-B98D-F7B54206D759}"/>
    <cellStyle name="Märkus 6 4" xfId="6013" xr:uid="{00000000-0005-0000-0000-0000FF180000}"/>
    <cellStyle name="Märkus 6 4 2" xfId="18493" xr:uid="{DA08A4A5-99B9-4BB1-811F-FB4984381FA7}"/>
    <cellStyle name="Märkus 6 5" xfId="6014" xr:uid="{00000000-0005-0000-0000-000000190000}"/>
    <cellStyle name="Märkus 6 5 2" xfId="18494" xr:uid="{63ECD550-0C6B-4B11-A769-FFB7D89111FE}"/>
    <cellStyle name="Märkus 6 6" xfId="6015" xr:uid="{00000000-0005-0000-0000-000001190000}"/>
    <cellStyle name="Märkus 6 6 2" xfId="18495" xr:uid="{1AC58A5E-95F5-41D6-B50E-FAD030760008}"/>
    <cellStyle name="Märkus 6 7" xfId="18486" xr:uid="{A80B2B84-B794-4FB1-AF6F-2A2B270334E5}"/>
    <cellStyle name="Märkus 7" xfId="6016" xr:uid="{00000000-0005-0000-0000-000002190000}"/>
    <cellStyle name="Märkus 7 2" xfId="6017" xr:uid="{00000000-0005-0000-0000-000003190000}"/>
    <cellStyle name="Märkus 7 2 2" xfId="6018" xr:uid="{00000000-0005-0000-0000-000004190000}"/>
    <cellStyle name="Märkus 7 2 2 2" xfId="18498" xr:uid="{02E0A98C-74E7-42A7-9F35-495F69017C7C}"/>
    <cellStyle name="Märkus 7 2 3" xfId="6019" xr:uid="{00000000-0005-0000-0000-000005190000}"/>
    <cellStyle name="Märkus 7 2 3 2" xfId="18499" xr:uid="{DBD34E0A-CE1B-49CE-A5F6-71D51A064676}"/>
    <cellStyle name="Märkus 7 2 4" xfId="6020" xr:uid="{00000000-0005-0000-0000-000006190000}"/>
    <cellStyle name="Märkus 7 2 4 2" xfId="18500" xr:uid="{F92EA926-03A6-4D35-A679-68ECA48B4A5D}"/>
    <cellStyle name="Märkus 7 2 5" xfId="6021" xr:uid="{00000000-0005-0000-0000-000007190000}"/>
    <cellStyle name="Märkus 7 2 5 2" xfId="18501" xr:uid="{743451CE-F754-4C80-9D47-D3EA2AAAD659}"/>
    <cellStyle name="Märkus 7 2 6" xfId="18497" xr:uid="{783DE854-D222-4093-A6ED-95DD71EF604C}"/>
    <cellStyle name="Märkus 7 3" xfId="6022" xr:uid="{00000000-0005-0000-0000-000008190000}"/>
    <cellStyle name="Märkus 7 3 2" xfId="18502" xr:uid="{E4E28A9D-4CF4-4DF5-B2A8-34AE2DB3DD4B}"/>
    <cellStyle name="Märkus 7 4" xfId="6023" xr:uid="{00000000-0005-0000-0000-000009190000}"/>
    <cellStyle name="Märkus 7 4 2" xfId="18503" xr:uid="{8B40740B-F9F9-4B03-9789-289BDD702C1E}"/>
    <cellStyle name="Märkus 7 5" xfId="6024" xr:uid="{00000000-0005-0000-0000-00000A190000}"/>
    <cellStyle name="Märkus 7 5 2" xfId="18504" xr:uid="{0983137D-CBB7-4E54-BC5D-2E1AAFC29487}"/>
    <cellStyle name="Märkus 7 6" xfId="6025" xr:uid="{00000000-0005-0000-0000-00000B190000}"/>
    <cellStyle name="Märkus 7 6 2" xfId="18505" xr:uid="{E9692133-046E-4AF4-A53A-6B4F66B3644C}"/>
    <cellStyle name="Märkus 7 7" xfId="18496" xr:uid="{4ECB29BF-81DE-4985-B156-0B015175C76D}"/>
    <cellStyle name="Märkus 8" xfId="6026" xr:uid="{00000000-0005-0000-0000-00000C190000}"/>
    <cellStyle name="Märkus 8 2" xfId="6027" xr:uid="{00000000-0005-0000-0000-00000D190000}"/>
    <cellStyle name="Märkus 8 2 2" xfId="6028" xr:uid="{00000000-0005-0000-0000-00000E190000}"/>
    <cellStyle name="Märkus 8 2 2 2" xfId="18508" xr:uid="{394FB528-5AAB-4710-8A7B-0FB2324F070B}"/>
    <cellStyle name="Märkus 8 2 3" xfId="6029" xr:uid="{00000000-0005-0000-0000-00000F190000}"/>
    <cellStyle name="Märkus 8 2 3 2" xfId="18509" xr:uid="{03CBA6FF-3857-4428-AF36-74181062F9DF}"/>
    <cellStyle name="Märkus 8 2 4" xfId="6030" xr:uid="{00000000-0005-0000-0000-000010190000}"/>
    <cellStyle name="Märkus 8 2 4 2" xfId="18510" xr:uid="{A0318FAB-D12E-43C0-BEF1-735FA5808D69}"/>
    <cellStyle name="Märkus 8 2 5" xfId="6031" xr:uid="{00000000-0005-0000-0000-000011190000}"/>
    <cellStyle name="Märkus 8 2 5 2" xfId="18511" xr:uid="{86E640DD-8B85-4FE4-AA9E-4F5B2E9A61FF}"/>
    <cellStyle name="Märkus 8 2 6" xfId="18507" xr:uid="{BDE801E8-C776-4D54-8426-CB933177D59C}"/>
    <cellStyle name="Märkus 8 3" xfId="6032" xr:uid="{00000000-0005-0000-0000-000012190000}"/>
    <cellStyle name="Märkus 8 3 2" xfId="18512" xr:uid="{0E50413F-967C-4C90-A29D-EDCC0B56C086}"/>
    <cellStyle name="Märkus 8 4" xfId="6033" xr:uid="{00000000-0005-0000-0000-000013190000}"/>
    <cellStyle name="Märkus 8 4 2" xfId="18513" xr:uid="{EE46131F-4713-4B20-8DFF-61D1DB3C42DF}"/>
    <cellStyle name="Märkus 8 5" xfId="6034" xr:uid="{00000000-0005-0000-0000-000014190000}"/>
    <cellStyle name="Märkus 8 5 2" xfId="18514" xr:uid="{BBB39B36-F0CE-4B68-9E12-DE2678500AE9}"/>
    <cellStyle name="Märkus 8 6" xfId="6035" xr:uid="{00000000-0005-0000-0000-000015190000}"/>
    <cellStyle name="Märkus 8 6 2" xfId="18515" xr:uid="{B8634000-7C38-4DAA-BC8C-36AD9A39B831}"/>
    <cellStyle name="Märkus 8 7" xfId="18506" xr:uid="{235BCEF2-8CF8-478F-B419-734870750525}"/>
    <cellStyle name="Märkus 9" xfId="6036" xr:uid="{00000000-0005-0000-0000-000016190000}"/>
    <cellStyle name="Märkus 9 2" xfId="6037" xr:uid="{00000000-0005-0000-0000-000017190000}"/>
    <cellStyle name="Märkus 9 2 2" xfId="6038" xr:uid="{00000000-0005-0000-0000-000018190000}"/>
    <cellStyle name="Märkus 9 2 2 2" xfId="18518" xr:uid="{845C48C6-C0E7-4791-A7B2-B271063CEB2F}"/>
    <cellStyle name="Märkus 9 2 3" xfId="6039" xr:uid="{00000000-0005-0000-0000-000019190000}"/>
    <cellStyle name="Märkus 9 2 3 2" xfId="18519" xr:uid="{B75E3502-8896-4277-A5E6-86454A09B41E}"/>
    <cellStyle name="Märkus 9 2 4" xfId="6040" xr:uid="{00000000-0005-0000-0000-00001A190000}"/>
    <cellStyle name="Märkus 9 2 4 2" xfId="18520" xr:uid="{64ACE91A-9A65-451B-B069-3F605067896E}"/>
    <cellStyle name="Märkus 9 2 5" xfId="6041" xr:uid="{00000000-0005-0000-0000-00001B190000}"/>
    <cellStyle name="Märkus 9 2 5 2" xfId="18521" xr:uid="{B6E74874-2E55-4A71-A4B5-848058D94A05}"/>
    <cellStyle name="Märkus 9 2 6" xfId="18517" xr:uid="{804816C7-57B9-4DA6-BFE2-D895CBE23BCA}"/>
    <cellStyle name="Märkus 9 3" xfId="6042" xr:uid="{00000000-0005-0000-0000-00001C190000}"/>
    <cellStyle name="Märkus 9 3 2" xfId="18522" xr:uid="{87B51693-A636-45A1-B18B-6DADAD59EA70}"/>
    <cellStyle name="Märkus 9 4" xfId="6043" xr:uid="{00000000-0005-0000-0000-00001D190000}"/>
    <cellStyle name="Märkus 9 4 2" xfId="18523" xr:uid="{4533583F-4024-4C43-A02B-AC49D37E06DE}"/>
    <cellStyle name="Märkus 9 5" xfId="6044" xr:uid="{00000000-0005-0000-0000-00001E190000}"/>
    <cellStyle name="Märkus 9 5 2" xfId="18524" xr:uid="{B5AE0BE1-286E-41B8-BAB7-A838AE156DC0}"/>
    <cellStyle name="Märkus 9 6" xfId="6045" xr:uid="{00000000-0005-0000-0000-00001F190000}"/>
    <cellStyle name="Märkus 9 6 2" xfId="18525" xr:uid="{CCB7B258-841C-49D8-B0DA-B2B175FA9BDE}"/>
    <cellStyle name="Märkus 9 7" xfId="18516" xr:uid="{42A1C899-39B1-4CD5-8E88-DE7EDD72AA35}"/>
    <cellStyle name="Nadpis 1" xfId="6353" xr:uid="{00000000-0005-0000-0000-000020190000}"/>
    <cellStyle name="Nadpis 2" xfId="6354" xr:uid="{00000000-0005-0000-0000-000021190000}"/>
    <cellStyle name="Nadpis 3" xfId="6355" xr:uid="{00000000-0005-0000-0000-000022190000}"/>
    <cellStyle name="Nadpis 4" xfId="6356" xr:uid="{00000000-0005-0000-0000-000023190000}"/>
    <cellStyle name="Nagłówek 1" xfId="6357" xr:uid="{00000000-0005-0000-0000-000024190000}"/>
    <cellStyle name="Nagłówek 1 2" xfId="6358" xr:uid="{00000000-0005-0000-0000-000025190000}"/>
    <cellStyle name="Nagłówek 2" xfId="6359" xr:uid="{00000000-0005-0000-0000-000026190000}"/>
    <cellStyle name="Nagłówek 2 2" xfId="6360" xr:uid="{00000000-0005-0000-0000-000027190000}"/>
    <cellStyle name="Nagłówek 3" xfId="6361" xr:uid="{00000000-0005-0000-0000-000028190000}"/>
    <cellStyle name="Nagłówek 3 2" xfId="6362" xr:uid="{00000000-0005-0000-0000-000029190000}"/>
    <cellStyle name="Nagłówek 4" xfId="6363" xr:uid="{00000000-0005-0000-0000-00002A190000}"/>
    <cellStyle name="Nagłówek 4 2" xfId="6364" xr:uid="{00000000-0005-0000-0000-00002B190000}"/>
    <cellStyle name="Named Range" xfId="6365" xr:uid="{00000000-0005-0000-0000-00002C190000}"/>
    <cellStyle name="Named Range Tag" xfId="6366" xr:uid="{00000000-0005-0000-0000-00002D190000}"/>
    <cellStyle name="Named Range_Book2" xfId="6367" xr:uid="{00000000-0005-0000-0000-00002E190000}"/>
    <cellStyle name="Navadno_List1" xfId="6368" xr:uid="{00000000-0005-0000-0000-00002F190000}"/>
    <cellStyle name="Název" xfId="6369" xr:uid="{00000000-0005-0000-0000-000030190000}"/>
    <cellStyle name="NEGATIF" xfId="6370" xr:uid="{00000000-0005-0000-0000-000031190000}"/>
    <cellStyle name="Neutraali" xfId="6371" xr:uid="{00000000-0005-0000-0000-000032190000}"/>
    <cellStyle name="Neutraalne" xfId="6372" xr:uid="{00000000-0005-0000-0000-000033190000}"/>
    <cellStyle name="Neutraalne 2" xfId="6373" xr:uid="{00000000-0005-0000-0000-000034190000}"/>
    <cellStyle name="Neutraalne 3" xfId="6374" xr:uid="{00000000-0005-0000-0000-000035190000}"/>
    <cellStyle name="Neutral" xfId="14635" xr:uid="{00000000-0005-0000-0000-000036190000}"/>
    <cellStyle name="Neutral 2" xfId="6375" xr:uid="{00000000-0005-0000-0000-000037190000}"/>
    <cellStyle name="Neutral 3" xfId="5" xr:uid="{00000000-0005-0000-0000-000038190000}"/>
    <cellStyle name="Neutrale 2" xfId="6376" xr:uid="{00000000-0005-0000-0000-000039190000}"/>
    <cellStyle name="Neutrale 3" xfId="6377" xr:uid="{00000000-0005-0000-0000-00003A190000}"/>
    <cellStyle name="Neutralne" xfId="6378" xr:uid="{00000000-0005-0000-0000-00003B190000}"/>
    <cellStyle name="Neutralne 2" xfId="6379" xr:uid="{00000000-0005-0000-0000-00003C190000}"/>
    <cellStyle name="Neutrální" xfId="6380" xr:uid="{00000000-0005-0000-0000-00003D190000}"/>
    <cellStyle name="Neutralus" xfId="6381" xr:uid="{00000000-0005-0000-0000-00003E190000}"/>
    <cellStyle name="Neutre 2" xfId="6382" xr:uid="{00000000-0005-0000-0000-00003F190000}"/>
    <cellStyle name="Neutre 2 2" xfId="6383" xr:uid="{00000000-0005-0000-0000-000040190000}"/>
    <cellStyle name="Neutre 3" xfId="6384" xr:uid="{00000000-0005-0000-0000-000041190000}"/>
    <cellStyle name="Neutre 3 2" xfId="6385" xr:uid="{00000000-0005-0000-0000-000042190000}"/>
    <cellStyle name="Neutre 4" xfId="6386" xr:uid="{00000000-0005-0000-0000-000043190000}"/>
    <cellStyle name="Neutre 4 2" xfId="6387" xr:uid="{00000000-0005-0000-0000-000044190000}"/>
    <cellStyle name="Neutre 5" xfId="6388" xr:uid="{00000000-0005-0000-0000-000045190000}"/>
    <cellStyle name="Normaali" xfId="0" builtinId="0"/>
    <cellStyle name="Normaali 2" xfId="6389" xr:uid="{00000000-0005-0000-0000-000047190000}"/>
    <cellStyle name="Normaali 2 2" xfId="6390" xr:uid="{00000000-0005-0000-0000-000048190000}"/>
    <cellStyle name="Normaali 2 2 2" xfId="6391" xr:uid="{00000000-0005-0000-0000-000049190000}"/>
    <cellStyle name="Normaali 2 3" xfId="6392" xr:uid="{00000000-0005-0000-0000-00004A190000}"/>
    <cellStyle name="Normal - Style1" xfId="6393" xr:uid="{00000000-0005-0000-0000-00004B190000}"/>
    <cellStyle name="Normal 1" xfId="6394" xr:uid="{00000000-0005-0000-0000-00004C190000}"/>
    <cellStyle name="Normal 10" xfId="6395" xr:uid="{00000000-0005-0000-0000-00004D190000}"/>
    <cellStyle name="Normal 10 2" xfId="6396" xr:uid="{00000000-0005-0000-0000-00004E190000}"/>
    <cellStyle name="Normal 10 2 2" xfId="6397" xr:uid="{00000000-0005-0000-0000-00004F190000}"/>
    <cellStyle name="Normal 10 2 3" xfId="9" xr:uid="{00000000-0005-0000-0000-000050190000}"/>
    <cellStyle name="Normal 10 3" xfId="6398" xr:uid="{00000000-0005-0000-0000-000051190000}"/>
    <cellStyle name="Normal 10 4" xfId="6399" xr:uid="{00000000-0005-0000-0000-000052190000}"/>
    <cellStyle name="Normal 10 5" xfId="6400" xr:uid="{00000000-0005-0000-0000-000053190000}"/>
    <cellStyle name="Normal 10 6" xfId="6401" xr:uid="{00000000-0005-0000-0000-000054190000}"/>
    <cellStyle name="Normal 100" xfId="6402" xr:uid="{00000000-0005-0000-0000-000055190000}"/>
    <cellStyle name="Normal 101" xfId="6403" xr:uid="{00000000-0005-0000-0000-000056190000}"/>
    <cellStyle name="Normal 102" xfId="6404" xr:uid="{00000000-0005-0000-0000-000057190000}"/>
    <cellStyle name="Normal 103" xfId="6405" xr:uid="{00000000-0005-0000-0000-000058190000}"/>
    <cellStyle name="Normal 104" xfId="6406" xr:uid="{00000000-0005-0000-0000-000059190000}"/>
    <cellStyle name="Normal 105" xfId="6407" xr:uid="{00000000-0005-0000-0000-00005A190000}"/>
    <cellStyle name="Normal 106" xfId="6408" xr:uid="{00000000-0005-0000-0000-00005B190000}"/>
    <cellStyle name="Normal 107" xfId="6409" xr:uid="{00000000-0005-0000-0000-00005C190000}"/>
    <cellStyle name="Normal 108" xfId="14640" xr:uid="{00000000-0005-0000-0000-00005D190000}"/>
    <cellStyle name="Normal 108 2" xfId="25357" xr:uid="{73CA0991-3357-4BAD-896A-9C627C6F0CFE}"/>
    <cellStyle name="Normal 109" xfId="14685" xr:uid="{00000000-0005-0000-0000-00005E190000}"/>
    <cellStyle name="Normal 109 2" xfId="25362" xr:uid="{65564DE9-105A-4372-A468-18FBD1C81888}"/>
    <cellStyle name="Normal 11" xfId="6410" xr:uid="{00000000-0005-0000-0000-00005F190000}"/>
    <cellStyle name="Normal 11 2" xfId="6411" xr:uid="{00000000-0005-0000-0000-000060190000}"/>
    <cellStyle name="Normal 11 2 2" xfId="6412" xr:uid="{00000000-0005-0000-0000-000061190000}"/>
    <cellStyle name="Normal 11 2 3" xfId="6413" xr:uid="{00000000-0005-0000-0000-000062190000}"/>
    <cellStyle name="Normal 11 3" xfId="6414" xr:uid="{00000000-0005-0000-0000-000063190000}"/>
    <cellStyle name="Normal 11 4" xfId="6415" xr:uid="{00000000-0005-0000-0000-000064190000}"/>
    <cellStyle name="Normal 11 4 2" xfId="6416" xr:uid="{00000000-0005-0000-0000-000065190000}"/>
    <cellStyle name="Normal 11 4 3" xfId="6417" xr:uid="{00000000-0005-0000-0000-000066190000}"/>
    <cellStyle name="Normal 11 4 4" xfId="6418" xr:uid="{00000000-0005-0000-0000-000067190000}"/>
    <cellStyle name="Normal 110" xfId="14642" xr:uid="{00000000-0005-0000-0000-000068190000}"/>
    <cellStyle name="Normal 110 2" xfId="25358" xr:uid="{A2B88E79-33F1-4304-9AF1-59E2B7E59847}"/>
    <cellStyle name="Normal 12" xfId="6419" xr:uid="{00000000-0005-0000-0000-000069190000}"/>
    <cellStyle name="Normal 12 2" xfId="6420" xr:uid="{00000000-0005-0000-0000-00006A190000}"/>
    <cellStyle name="Normal 12 3" xfId="6421" xr:uid="{00000000-0005-0000-0000-00006B190000}"/>
    <cellStyle name="Normal 12 4" xfId="6422" xr:uid="{00000000-0005-0000-0000-00006C190000}"/>
    <cellStyle name="Normal 13" xfId="6423" xr:uid="{00000000-0005-0000-0000-00006D190000}"/>
    <cellStyle name="Normal 13 2" xfId="6424" xr:uid="{00000000-0005-0000-0000-00006E190000}"/>
    <cellStyle name="Normal 13 3" xfId="6425" xr:uid="{00000000-0005-0000-0000-00006F190000}"/>
    <cellStyle name="Normal 14" xfId="6426" xr:uid="{00000000-0005-0000-0000-000070190000}"/>
    <cellStyle name="Normal 14 2" xfId="6427" xr:uid="{00000000-0005-0000-0000-000071190000}"/>
    <cellStyle name="Normal 14 3" xfId="6428" xr:uid="{00000000-0005-0000-0000-000072190000}"/>
    <cellStyle name="Normal 14 3 2" xfId="6429" xr:uid="{00000000-0005-0000-0000-000073190000}"/>
    <cellStyle name="Normal 14 3 2 2" xfId="6430" xr:uid="{00000000-0005-0000-0000-000074190000}"/>
    <cellStyle name="Normal 14 3 2 2 2" xfId="6431" xr:uid="{00000000-0005-0000-0000-000075190000}"/>
    <cellStyle name="Normal 14 3 2 3" xfId="6432" xr:uid="{00000000-0005-0000-0000-000076190000}"/>
    <cellStyle name="Normal 14 3 3" xfId="6433" xr:uid="{00000000-0005-0000-0000-000077190000}"/>
    <cellStyle name="Normal 14 3 3 2" xfId="6434" xr:uid="{00000000-0005-0000-0000-000078190000}"/>
    <cellStyle name="Normal 14 3 4" xfId="6435" xr:uid="{00000000-0005-0000-0000-000079190000}"/>
    <cellStyle name="Normal 14 4" xfId="6436" xr:uid="{00000000-0005-0000-0000-00007A190000}"/>
    <cellStyle name="Normal 14 4 2" xfId="6437" xr:uid="{00000000-0005-0000-0000-00007B190000}"/>
    <cellStyle name="Normal 14 4 2 2" xfId="6438" xr:uid="{00000000-0005-0000-0000-00007C190000}"/>
    <cellStyle name="Normal 14 4 3" xfId="6439" xr:uid="{00000000-0005-0000-0000-00007D190000}"/>
    <cellStyle name="Normal 14 5" xfId="6440" xr:uid="{00000000-0005-0000-0000-00007E190000}"/>
    <cellStyle name="Normal 14 5 2" xfId="6441" xr:uid="{00000000-0005-0000-0000-00007F190000}"/>
    <cellStyle name="Normal 14 6" xfId="6442" xr:uid="{00000000-0005-0000-0000-000080190000}"/>
    <cellStyle name="Normal 14 6 2" xfId="14729" xr:uid="{00000000-0005-0000-0000-000081190000}"/>
    <cellStyle name="Normal 15" xfId="6443" xr:uid="{00000000-0005-0000-0000-000082190000}"/>
    <cellStyle name="Normal 15 2" xfId="6444" xr:uid="{00000000-0005-0000-0000-000083190000}"/>
    <cellStyle name="Normal 15 3" xfId="6445" xr:uid="{00000000-0005-0000-0000-000084190000}"/>
    <cellStyle name="Normal 15 4" xfId="6446" xr:uid="{00000000-0005-0000-0000-000085190000}"/>
    <cellStyle name="Normal 15 5" xfId="6447" xr:uid="{00000000-0005-0000-0000-000086190000}"/>
    <cellStyle name="Normal 16" xfId="13" xr:uid="{00000000-0005-0000-0000-000087190000}"/>
    <cellStyle name="Normal 16 2" xfId="6448" xr:uid="{00000000-0005-0000-0000-000088190000}"/>
    <cellStyle name="Normal 16 3" xfId="6449" xr:uid="{00000000-0005-0000-0000-000089190000}"/>
    <cellStyle name="Normal 17" xfId="6450" xr:uid="{00000000-0005-0000-0000-00008A190000}"/>
    <cellStyle name="Normal 17 2" xfId="6451" xr:uid="{00000000-0005-0000-0000-00008B190000}"/>
    <cellStyle name="Normal 17 2 2" xfId="6452" xr:uid="{00000000-0005-0000-0000-00008C190000}"/>
    <cellStyle name="Normal 17 3" xfId="6453" xr:uid="{00000000-0005-0000-0000-00008D190000}"/>
    <cellStyle name="Normal 17 4" xfId="6454" xr:uid="{00000000-0005-0000-0000-00008E190000}"/>
    <cellStyle name="Normal 18" xfId="2" xr:uid="{00000000-0005-0000-0000-00008F190000}"/>
    <cellStyle name="Normal 18 2" xfId="6455" xr:uid="{00000000-0005-0000-0000-000090190000}"/>
    <cellStyle name="Normal 18 2 2" xfId="6456" xr:uid="{00000000-0005-0000-0000-000091190000}"/>
    <cellStyle name="Normal 18 3" xfId="6457" xr:uid="{00000000-0005-0000-0000-000092190000}"/>
    <cellStyle name="Normal 19" xfId="6458" xr:uid="{00000000-0005-0000-0000-000093190000}"/>
    <cellStyle name="Normal 19 2" xfId="6459" xr:uid="{00000000-0005-0000-0000-000094190000}"/>
    <cellStyle name="Normal 19 2 2" xfId="6460" xr:uid="{00000000-0005-0000-0000-000095190000}"/>
    <cellStyle name="Normal 19 3" xfId="6461" xr:uid="{00000000-0005-0000-0000-000096190000}"/>
    <cellStyle name="Normal 2" xfId="6462" xr:uid="{00000000-0005-0000-0000-000097190000}"/>
    <cellStyle name="Normál 2" xfId="6463" xr:uid="{00000000-0005-0000-0000-000098190000}"/>
    <cellStyle name="Normal 2 10" xfId="6464" xr:uid="{00000000-0005-0000-0000-000099190000}"/>
    <cellStyle name="Normal 2 10 2" xfId="6465" xr:uid="{00000000-0005-0000-0000-00009A190000}"/>
    <cellStyle name="Normal 2 11" xfId="6466" xr:uid="{00000000-0005-0000-0000-00009B190000}"/>
    <cellStyle name="Normal 2 11 2" xfId="14780" xr:uid="{00000000-0005-0000-0000-00009C190000}"/>
    <cellStyle name="Normal 2 12" xfId="6467" xr:uid="{00000000-0005-0000-0000-00009D190000}"/>
    <cellStyle name="Normal 2 12 2" xfId="14781" xr:uid="{00000000-0005-0000-0000-00009E190000}"/>
    <cellStyle name="Normal 2 13" xfId="6468" xr:uid="{00000000-0005-0000-0000-00009F190000}"/>
    <cellStyle name="Normal 2 13 2" xfId="14782" xr:uid="{00000000-0005-0000-0000-0000A0190000}"/>
    <cellStyle name="Normal 2 14" xfId="6469" xr:uid="{00000000-0005-0000-0000-0000A1190000}"/>
    <cellStyle name="Normal 2 14 2" xfId="14783" xr:uid="{00000000-0005-0000-0000-0000A2190000}"/>
    <cellStyle name="Normal 2 15" xfId="6470" xr:uid="{00000000-0005-0000-0000-0000A3190000}"/>
    <cellStyle name="Normal 2 16" xfId="6471" xr:uid="{00000000-0005-0000-0000-0000A4190000}"/>
    <cellStyle name="Normal 2 17" xfId="6472" xr:uid="{00000000-0005-0000-0000-0000A5190000}"/>
    <cellStyle name="Normal 2 18" xfId="6473" xr:uid="{00000000-0005-0000-0000-0000A6190000}"/>
    <cellStyle name="Normal 2 19" xfId="6474" xr:uid="{00000000-0005-0000-0000-0000A7190000}"/>
    <cellStyle name="Normal 2 2" xfId="6475" xr:uid="{00000000-0005-0000-0000-0000A8190000}"/>
    <cellStyle name="Normal 2 2 2" xfId="6476" xr:uid="{00000000-0005-0000-0000-0000A9190000}"/>
    <cellStyle name="Normal 2 2 2 2" xfId="6477" xr:uid="{00000000-0005-0000-0000-0000AA190000}"/>
    <cellStyle name="Normal 2 2 2 3" xfId="6478" xr:uid="{00000000-0005-0000-0000-0000AB190000}"/>
    <cellStyle name="Normal 2 2 3" xfId="6479" xr:uid="{00000000-0005-0000-0000-0000AC190000}"/>
    <cellStyle name="Normal 2 2 3 2" xfId="6480" xr:uid="{00000000-0005-0000-0000-0000AD190000}"/>
    <cellStyle name="Normal 2 2 4" xfId="6481" xr:uid="{00000000-0005-0000-0000-0000AE190000}"/>
    <cellStyle name="Normal 2 2 5" xfId="6482" xr:uid="{00000000-0005-0000-0000-0000AF190000}"/>
    <cellStyle name="normal 2 2_Table1" xfId="6483" xr:uid="{00000000-0005-0000-0000-0000B0190000}"/>
    <cellStyle name="Normal 2 20" xfId="6484" xr:uid="{00000000-0005-0000-0000-0000B1190000}"/>
    <cellStyle name="Normal 2 21" xfId="6485" xr:uid="{00000000-0005-0000-0000-0000B2190000}"/>
    <cellStyle name="Normal 2 22" xfId="6486" xr:uid="{00000000-0005-0000-0000-0000B3190000}"/>
    <cellStyle name="Normal 2 23" xfId="6487" xr:uid="{00000000-0005-0000-0000-0000B4190000}"/>
    <cellStyle name="Normal 2 24" xfId="6488" xr:uid="{00000000-0005-0000-0000-0000B5190000}"/>
    <cellStyle name="Normal 2 25" xfId="6489" xr:uid="{00000000-0005-0000-0000-0000B6190000}"/>
    <cellStyle name="Normal 2 3" xfId="6490" xr:uid="{00000000-0005-0000-0000-0000B7190000}"/>
    <cellStyle name="Normal 2 3 2" xfId="6491" xr:uid="{00000000-0005-0000-0000-0000B8190000}"/>
    <cellStyle name="Normal 2 3 2 2" xfId="6492" xr:uid="{00000000-0005-0000-0000-0000B9190000}"/>
    <cellStyle name="Normal 2 3 2 2 2" xfId="6493" xr:uid="{00000000-0005-0000-0000-0000BA190000}"/>
    <cellStyle name="Normal 2 3 2 2 3" xfId="6494" xr:uid="{00000000-0005-0000-0000-0000BB190000}"/>
    <cellStyle name="Normal 2 3 2 3" xfId="16" xr:uid="{00000000-0005-0000-0000-0000BC190000}"/>
    <cellStyle name="Normal 2 3 2 3 2" xfId="6495" xr:uid="{00000000-0005-0000-0000-0000BD190000}"/>
    <cellStyle name="Normal 2 3 2 4" xfId="6496" xr:uid="{00000000-0005-0000-0000-0000BE190000}"/>
    <cellStyle name="Normal 2 3 2 4 2" xfId="14784" xr:uid="{00000000-0005-0000-0000-0000BF190000}"/>
    <cellStyle name="Normal 2 3 3" xfId="6497" xr:uid="{00000000-0005-0000-0000-0000C0190000}"/>
    <cellStyle name="Normal 2 3 3 2" xfId="6498" xr:uid="{00000000-0005-0000-0000-0000C1190000}"/>
    <cellStyle name="Normal 2 3 4" xfId="6499" xr:uid="{00000000-0005-0000-0000-0000C2190000}"/>
    <cellStyle name="Normal 2 3 5" xfId="6500" xr:uid="{00000000-0005-0000-0000-0000C3190000}"/>
    <cellStyle name="Normal 2 4" xfId="6501" xr:uid="{00000000-0005-0000-0000-0000C4190000}"/>
    <cellStyle name="Normal 2 4 2" xfId="6502" xr:uid="{00000000-0005-0000-0000-0000C5190000}"/>
    <cellStyle name="Normal 2 4 2 2" xfId="6503" xr:uid="{00000000-0005-0000-0000-0000C6190000}"/>
    <cellStyle name="Normal 2 4 2 2 2" xfId="6504" xr:uid="{00000000-0005-0000-0000-0000C7190000}"/>
    <cellStyle name="Normal 2 4 2 3" xfId="6505" xr:uid="{00000000-0005-0000-0000-0000C8190000}"/>
    <cellStyle name="Normal 2 4 3" xfId="6506" xr:uid="{00000000-0005-0000-0000-0000C9190000}"/>
    <cellStyle name="Normal 2 4 3 2" xfId="6507" xr:uid="{00000000-0005-0000-0000-0000CA190000}"/>
    <cellStyle name="Normal 2 4 3 2 2" xfId="6508" xr:uid="{00000000-0005-0000-0000-0000CB190000}"/>
    <cellStyle name="Normal 2 4 3 3" xfId="6509" xr:uid="{00000000-0005-0000-0000-0000CC190000}"/>
    <cellStyle name="Normal 2 4 4" xfId="6510" xr:uid="{00000000-0005-0000-0000-0000CD190000}"/>
    <cellStyle name="Normal 2 4 4 2" xfId="6511" xr:uid="{00000000-0005-0000-0000-0000CE190000}"/>
    <cellStyle name="Normal 2 4 5" xfId="6512" xr:uid="{00000000-0005-0000-0000-0000CF190000}"/>
    <cellStyle name="Normal 2 4 6" xfId="6513" xr:uid="{00000000-0005-0000-0000-0000D0190000}"/>
    <cellStyle name="Normal 2 5" xfId="6514" xr:uid="{00000000-0005-0000-0000-0000D1190000}"/>
    <cellStyle name="Normal 2 5 2" xfId="6515" xr:uid="{00000000-0005-0000-0000-0000D2190000}"/>
    <cellStyle name="Normal 2 6" xfId="6516" xr:uid="{00000000-0005-0000-0000-0000D3190000}"/>
    <cellStyle name="Normal 2 6 2" xfId="6517" xr:uid="{00000000-0005-0000-0000-0000D4190000}"/>
    <cellStyle name="Normal 2 6 3" xfId="6518" xr:uid="{00000000-0005-0000-0000-0000D5190000}"/>
    <cellStyle name="Normal 2 7" xfId="6519" xr:uid="{00000000-0005-0000-0000-0000D6190000}"/>
    <cellStyle name="Normal 2 7 2" xfId="6520" xr:uid="{00000000-0005-0000-0000-0000D7190000}"/>
    <cellStyle name="Normal 2 8" xfId="6521" xr:uid="{00000000-0005-0000-0000-0000D8190000}"/>
    <cellStyle name="Normal 2 9" xfId="6522" xr:uid="{00000000-0005-0000-0000-0000D9190000}"/>
    <cellStyle name="Normal 2_Additional information tables" xfId="6523" xr:uid="{00000000-0005-0000-0000-0000DA190000}"/>
    <cellStyle name="Normal 20" xfId="6524" xr:uid="{00000000-0005-0000-0000-0000DB190000}"/>
    <cellStyle name="Normal 20 2" xfId="6525" xr:uid="{00000000-0005-0000-0000-0000DC190000}"/>
    <cellStyle name="Normal 20 2 2" xfId="6526" xr:uid="{00000000-0005-0000-0000-0000DD190000}"/>
    <cellStyle name="Normal 20 3" xfId="6527" xr:uid="{00000000-0005-0000-0000-0000DE190000}"/>
    <cellStyle name="Normal 21" xfId="6528" xr:uid="{00000000-0005-0000-0000-0000DF190000}"/>
    <cellStyle name="Normal 21 2" xfId="6529" xr:uid="{00000000-0005-0000-0000-0000E0190000}"/>
    <cellStyle name="Normal 21 2 2" xfId="6530" xr:uid="{00000000-0005-0000-0000-0000E1190000}"/>
    <cellStyle name="Normal 21 3" xfId="6531" xr:uid="{00000000-0005-0000-0000-0000E2190000}"/>
    <cellStyle name="Normal 22" xfId="6532" xr:uid="{00000000-0005-0000-0000-0000E3190000}"/>
    <cellStyle name="Normal 22 2" xfId="6533" xr:uid="{00000000-0005-0000-0000-0000E4190000}"/>
    <cellStyle name="Normal 22 2 2" xfId="6534" xr:uid="{00000000-0005-0000-0000-0000E5190000}"/>
    <cellStyle name="Normal 22 3" xfId="6535" xr:uid="{00000000-0005-0000-0000-0000E6190000}"/>
    <cellStyle name="Normal 23" xfId="6536" xr:uid="{00000000-0005-0000-0000-0000E7190000}"/>
    <cellStyle name="Normal 23 2" xfId="6537" xr:uid="{00000000-0005-0000-0000-0000E8190000}"/>
    <cellStyle name="Normal 23 2 2" xfId="6538" xr:uid="{00000000-0005-0000-0000-0000E9190000}"/>
    <cellStyle name="Normal 23 3" xfId="6539" xr:uid="{00000000-0005-0000-0000-0000EA190000}"/>
    <cellStyle name="Normal 24" xfId="6540" xr:uid="{00000000-0005-0000-0000-0000EB190000}"/>
    <cellStyle name="Normal 24 2" xfId="6541" xr:uid="{00000000-0005-0000-0000-0000EC190000}"/>
    <cellStyle name="Normal 24 2 2" xfId="6542" xr:uid="{00000000-0005-0000-0000-0000ED190000}"/>
    <cellStyle name="Normal 24 3" xfId="6543" xr:uid="{00000000-0005-0000-0000-0000EE190000}"/>
    <cellStyle name="Normal 25" xfId="6544" xr:uid="{00000000-0005-0000-0000-0000EF190000}"/>
    <cellStyle name="Normal 25 2" xfId="6545" xr:uid="{00000000-0005-0000-0000-0000F0190000}"/>
    <cellStyle name="Normal 26" xfId="6546" xr:uid="{00000000-0005-0000-0000-0000F1190000}"/>
    <cellStyle name="Normal 26 2" xfId="6547" xr:uid="{00000000-0005-0000-0000-0000F2190000}"/>
    <cellStyle name="Normal 27" xfId="6548" xr:uid="{00000000-0005-0000-0000-0000F3190000}"/>
    <cellStyle name="Normal 27 2" xfId="6549" xr:uid="{00000000-0005-0000-0000-0000F4190000}"/>
    <cellStyle name="Normal 27 2 2" xfId="6550" xr:uid="{00000000-0005-0000-0000-0000F5190000}"/>
    <cellStyle name="Normal 27 3" xfId="6551" xr:uid="{00000000-0005-0000-0000-0000F6190000}"/>
    <cellStyle name="Normal 27 3 2" xfId="14749" xr:uid="{00000000-0005-0000-0000-0000F7190000}"/>
    <cellStyle name="Normal 28" xfId="6552" xr:uid="{00000000-0005-0000-0000-0000F8190000}"/>
    <cellStyle name="Normal 28 2" xfId="6553" xr:uid="{00000000-0005-0000-0000-0000F9190000}"/>
    <cellStyle name="Normal 28 2 2" xfId="6554" xr:uid="{00000000-0005-0000-0000-0000FA190000}"/>
    <cellStyle name="Normal 28 3" xfId="6555" xr:uid="{00000000-0005-0000-0000-0000FB190000}"/>
    <cellStyle name="Normal 28 3 2" xfId="14752" xr:uid="{00000000-0005-0000-0000-0000FC190000}"/>
    <cellStyle name="Normal 29" xfId="6556" xr:uid="{00000000-0005-0000-0000-0000FD190000}"/>
    <cellStyle name="Normal 29 2" xfId="6557" xr:uid="{00000000-0005-0000-0000-0000FE190000}"/>
    <cellStyle name="Normal 29 2 2" xfId="6558" xr:uid="{00000000-0005-0000-0000-0000FF190000}"/>
    <cellStyle name="Normal 29 3" xfId="6559" xr:uid="{00000000-0005-0000-0000-0000001A0000}"/>
    <cellStyle name="Normal 29 3 2" xfId="14769" xr:uid="{00000000-0005-0000-0000-0000011A0000}"/>
    <cellStyle name="Normal 3" xfId="6560" xr:uid="{00000000-0005-0000-0000-0000021A0000}"/>
    <cellStyle name="Normál 3" xfId="6561" xr:uid="{00000000-0005-0000-0000-0000031A0000}"/>
    <cellStyle name="Normal 3 10" xfId="6562" xr:uid="{00000000-0005-0000-0000-0000041A0000}"/>
    <cellStyle name="Normal 3 10 2" xfId="14785" xr:uid="{00000000-0005-0000-0000-0000051A0000}"/>
    <cellStyle name="Normal 3 11" xfId="6563" xr:uid="{00000000-0005-0000-0000-0000061A0000}"/>
    <cellStyle name="Normal 3 12" xfId="6564" xr:uid="{00000000-0005-0000-0000-0000071A0000}"/>
    <cellStyle name="Normal 3 13" xfId="6565" xr:uid="{00000000-0005-0000-0000-0000081A0000}"/>
    <cellStyle name="Normal 3 14" xfId="6566" xr:uid="{00000000-0005-0000-0000-0000091A0000}"/>
    <cellStyle name="Normal 3 15" xfId="6567" xr:uid="{00000000-0005-0000-0000-00000A1A0000}"/>
    <cellStyle name="Normal 3 16" xfId="6568" xr:uid="{00000000-0005-0000-0000-00000B1A0000}"/>
    <cellStyle name="Normal 3 17" xfId="6569" xr:uid="{00000000-0005-0000-0000-00000C1A0000}"/>
    <cellStyle name="Normal 3 18" xfId="6570" xr:uid="{00000000-0005-0000-0000-00000D1A0000}"/>
    <cellStyle name="Normal 3 19" xfId="6571" xr:uid="{00000000-0005-0000-0000-00000E1A0000}"/>
    <cellStyle name="Normal 3 2" xfId="6572" xr:uid="{00000000-0005-0000-0000-00000F1A0000}"/>
    <cellStyle name="Normál 3 2" xfId="14786" xr:uid="{00000000-0005-0000-0000-0000101A0000}"/>
    <cellStyle name="Normal 3 2 2" xfId="6573" xr:uid="{00000000-0005-0000-0000-0000111A0000}"/>
    <cellStyle name="Normal 3 2 2 2" xfId="6574" xr:uid="{00000000-0005-0000-0000-0000121A0000}"/>
    <cellStyle name="Normal 3 2 2 3" xfId="6575" xr:uid="{00000000-0005-0000-0000-0000131A0000}"/>
    <cellStyle name="Normal 3 2 2 4" xfId="6576" xr:uid="{00000000-0005-0000-0000-0000141A0000}"/>
    <cellStyle name="Normal 3 2 3" xfId="6577" xr:uid="{00000000-0005-0000-0000-0000151A0000}"/>
    <cellStyle name="Normal 3 2 4" xfId="6578" xr:uid="{00000000-0005-0000-0000-0000161A0000}"/>
    <cellStyle name="Normal 3 2 5" xfId="14682" xr:uid="{00000000-0005-0000-0000-0000171A0000}"/>
    <cellStyle name="Normal 3 2 6" xfId="14661" xr:uid="{00000000-0005-0000-0000-0000181A0000}"/>
    <cellStyle name="Normal 3 20" xfId="6579" xr:uid="{00000000-0005-0000-0000-0000191A0000}"/>
    <cellStyle name="Normal 3 21" xfId="6580" xr:uid="{00000000-0005-0000-0000-00001A1A0000}"/>
    <cellStyle name="Normal 3 22" xfId="6581" xr:uid="{00000000-0005-0000-0000-00001B1A0000}"/>
    <cellStyle name="Normal 3 3" xfId="6582" xr:uid="{00000000-0005-0000-0000-00001C1A0000}"/>
    <cellStyle name="Normál 3 3" xfId="14787" xr:uid="{00000000-0005-0000-0000-00001D1A0000}"/>
    <cellStyle name="Normal 3 3 2" xfId="6583" xr:uid="{00000000-0005-0000-0000-00001E1A0000}"/>
    <cellStyle name="Normal 3 3 3" xfId="6584" xr:uid="{00000000-0005-0000-0000-00001F1A0000}"/>
    <cellStyle name="Normal 3 3 3 2" xfId="6585" xr:uid="{00000000-0005-0000-0000-0000201A0000}"/>
    <cellStyle name="Normal 3 3 4" xfId="14681" xr:uid="{00000000-0005-0000-0000-0000211A0000}"/>
    <cellStyle name="Normal 3 3 5" xfId="14662" xr:uid="{00000000-0005-0000-0000-0000221A0000}"/>
    <cellStyle name="Normal 3 4" xfId="6586" xr:uid="{00000000-0005-0000-0000-0000231A0000}"/>
    <cellStyle name="Normal 3 4 2" xfId="14788" xr:uid="{00000000-0005-0000-0000-0000241A0000}"/>
    <cellStyle name="Normal 3 5" xfId="6587" xr:uid="{00000000-0005-0000-0000-0000251A0000}"/>
    <cellStyle name="Normal 3 6" xfId="6588" xr:uid="{00000000-0005-0000-0000-0000261A0000}"/>
    <cellStyle name="Normal 3 7" xfId="6589" xr:uid="{00000000-0005-0000-0000-0000271A0000}"/>
    <cellStyle name="Normal 3 7 2" xfId="14789" xr:uid="{00000000-0005-0000-0000-0000281A0000}"/>
    <cellStyle name="Normal 3 8" xfId="6590" xr:uid="{00000000-0005-0000-0000-0000291A0000}"/>
    <cellStyle name="Normal 3 8 2" xfId="14790" xr:uid="{00000000-0005-0000-0000-00002A1A0000}"/>
    <cellStyle name="Normal 3 9" xfId="6591" xr:uid="{00000000-0005-0000-0000-00002B1A0000}"/>
    <cellStyle name="Normal 3 9 2" xfId="14791" xr:uid="{00000000-0005-0000-0000-00002C1A0000}"/>
    <cellStyle name="Normal 3_RP1-FI-V0" xfId="6592" xr:uid="{00000000-0005-0000-0000-00002D1A0000}"/>
    <cellStyle name="Normal 30" xfId="6593" xr:uid="{00000000-0005-0000-0000-00002E1A0000}"/>
    <cellStyle name="Normal 30 2" xfId="6594" xr:uid="{00000000-0005-0000-0000-00002F1A0000}"/>
    <cellStyle name="Normal 30 2 2" xfId="6595" xr:uid="{00000000-0005-0000-0000-0000301A0000}"/>
    <cellStyle name="Normal 30 3" xfId="6596" xr:uid="{00000000-0005-0000-0000-0000311A0000}"/>
    <cellStyle name="Normal 30 3 2" xfId="14755" xr:uid="{00000000-0005-0000-0000-0000321A0000}"/>
    <cellStyle name="Normal 31" xfId="6597" xr:uid="{00000000-0005-0000-0000-0000331A0000}"/>
    <cellStyle name="Normal 31 2" xfId="6598" xr:uid="{00000000-0005-0000-0000-0000341A0000}"/>
    <cellStyle name="Normal 32" xfId="6599" xr:uid="{00000000-0005-0000-0000-0000351A0000}"/>
    <cellStyle name="Normal 32 2" xfId="6600" xr:uid="{00000000-0005-0000-0000-0000361A0000}"/>
    <cellStyle name="Normal 32 2 2" xfId="6601" xr:uid="{00000000-0005-0000-0000-0000371A0000}"/>
    <cellStyle name="Normal 32 3" xfId="6602" xr:uid="{00000000-0005-0000-0000-0000381A0000}"/>
    <cellStyle name="Normal 32 3 2" xfId="14758" xr:uid="{00000000-0005-0000-0000-0000391A0000}"/>
    <cellStyle name="Normal 33" xfId="6603" xr:uid="{00000000-0005-0000-0000-00003A1A0000}"/>
    <cellStyle name="Normal 33 2" xfId="6604" xr:uid="{00000000-0005-0000-0000-00003B1A0000}"/>
    <cellStyle name="Normal 33 2 2" xfId="6605" xr:uid="{00000000-0005-0000-0000-00003C1A0000}"/>
    <cellStyle name="Normal 33 3" xfId="6606" xr:uid="{00000000-0005-0000-0000-00003D1A0000}"/>
    <cellStyle name="Normal 33 3 2" xfId="14766" xr:uid="{00000000-0005-0000-0000-00003E1A0000}"/>
    <cellStyle name="Normal 34" xfId="6607" xr:uid="{00000000-0005-0000-0000-00003F1A0000}"/>
    <cellStyle name="Normal 34 2" xfId="6608" xr:uid="{00000000-0005-0000-0000-0000401A0000}"/>
    <cellStyle name="Normal 34 2 2" xfId="6609" xr:uid="{00000000-0005-0000-0000-0000411A0000}"/>
    <cellStyle name="Normal 34 3" xfId="6610" xr:uid="{00000000-0005-0000-0000-0000421A0000}"/>
    <cellStyle name="Normal 34 3 2" xfId="14761" xr:uid="{00000000-0005-0000-0000-0000431A0000}"/>
    <cellStyle name="Normal 35" xfId="6611" xr:uid="{00000000-0005-0000-0000-0000441A0000}"/>
    <cellStyle name="Normal 35 2" xfId="6612" xr:uid="{00000000-0005-0000-0000-0000451A0000}"/>
    <cellStyle name="Normal 36" xfId="6613" xr:uid="{00000000-0005-0000-0000-0000461A0000}"/>
    <cellStyle name="Normal 36 2" xfId="6614" xr:uid="{00000000-0005-0000-0000-0000471A0000}"/>
    <cellStyle name="Normal 37" xfId="6615" xr:uid="{00000000-0005-0000-0000-0000481A0000}"/>
    <cellStyle name="Normal 37 2" xfId="6616" xr:uid="{00000000-0005-0000-0000-0000491A0000}"/>
    <cellStyle name="Normal 38" xfId="6617" xr:uid="{00000000-0005-0000-0000-00004A1A0000}"/>
    <cellStyle name="Normal 38 2" xfId="6618" xr:uid="{00000000-0005-0000-0000-00004B1A0000}"/>
    <cellStyle name="Normal 39" xfId="6619" xr:uid="{00000000-0005-0000-0000-00004C1A0000}"/>
    <cellStyle name="Normal 39 2" xfId="6620" xr:uid="{00000000-0005-0000-0000-00004D1A0000}"/>
    <cellStyle name="Normal 4" xfId="6621" xr:uid="{00000000-0005-0000-0000-00004E1A0000}"/>
    <cellStyle name="Normál 4" xfId="6622" xr:uid="{00000000-0005-0000-0000-00004F1A0000}"/>
    <cellStyle name="Normal 4 2" xfId="6623" xr:uid="{00000000-0005-0000-0000-0000501A0000}"/>
    <cellStyle name="Normal 4 2 2" xfId="6624" xr:uid="{00000000-0005-0000-0000-0000511A0000}"/>
    <cellStyle name="Normal 4 2 2 2" xfId="6625" xr:uid="{00000000-0005-0000-0000-0000521A0000}"/>
    <cellStyle name="Normal 4 2 2 3" xfId="6626" xr:uid="{00000000-0005-0000-0000-0000531A0000}"/>
    <cellStyle name="Normal 4 2 2 4" xfId="6627" xr:uid="{00000000-0005-0000-0000-0000541A0000}"/>
    <cellStyle name="Normal 4 3" xfId="6628" xr:uid="{00000000-0005-0000-0000-0000551A0000}"/>
    <cellStyle name="Normal 4 4" xfId="6629" xr:uid="{00000000-0005-0000-0000-0000561A0000}"/>
    <cellStyle name="Normal 4 5" xfId="6630" xr:uid="{00000000-0005-0000-0000-0000571A0000}"/>
    <cellStyle name="Normal 4_RP1-FI-V4" xfId="6631" xr:uid="{00000000-0005-0000-0000-0000581A0000}"/>
    <cellStyle name="Normal 40" xfId="6632" xr:uid="{00000000-0005-0000-0000-0000591A0000}"/>
    <cellStyle name="Normal 40 2" xfId="6633" xr:uid="{00000000-0005-0000-0000-00005A1A0000}"/>
    <cellStyle name="Normal 40 2 2" xfId="6634" xr:uid="{00000000-0005-0000-0000-00005B1A0000}"/>
    <cellStyle name="Normal 40 2 2 2" xfId="6635" xr:uid="{00000000-0005-0000-0000-00005C1A0000}"/>
    <cellStyle name="Normal 40 2 3" xfId="6636" xr:uid="{00000000-0005-0000-0000-00005D1A0000}"/>
    <cellStyle name="Normal 40 3" xfId="6637" xr:uid="{00000000-0005-0000-0000-00005E1A0000}"/>
    <cellStyle name="Normal 40 3 2" xfId="6638" xr:uid="{00000000-0005-0000-0000-00005F1A0000}"/>
    <cellStyle name="Normal 40 3 3" xfId="6639" xr:uid="{00000000-0005-0000-0000-0000601A0000}"/>
    <cellStyle name="Normal 40 4" xfId="6640" xr:uid="{00000000-0005-0000-0000-0000611A0000}"/>
    <cellStyle name="Normal 41" xfId="6641" xr:uid="{00000000-0005-0000-0000-0000621A0000}"/>
    <cellStyle name="Normal 41 2" xfId="6642" xr:uid="{00000000-0005-0000-0000-0000631A0000}"/>
    <cellStyle name="Normal 42" xfId="6643" xr:uid="{00000000-0005-0000-0000-0000641A0000}"/>
    <cellStyle name="Normal 42 2" xfId="6644" xr:uid="{00000000-0005-0000-0000-0000651A0000}"/>
    <cellStyle name="Normal 43" xfId="6645" xr:uid="{00000000-0005-0000-0000-0000661A0000}"/>
    <cellStyle name="Normal 43 2" xfId="6646" xr:uid="{00000000-0005-0000-0000-0000671A0000}"/>
    <cellStyle name="Normal 44" xfId="6647" xr:uid="{00000000-0005-0000-0000-0000681A0000}"/>
    <cellStyle name="Normal 44 2" xfId="6648" xr:uid="{00000000-0005-0000-0000-0000691A0000}"/>
    <cellStyle name="Normal 45" xfId="6649" xr:uid="{00000000-0005-0000-0000-00006A1A0000}"/>
    <cellStyle name="Normal 45 2" xfId="6650" xr:uid="{00000000-0005-0000-0000-00006B1A0000}"/>
    <cellStyle name="Normal 46" xfId="6651" xr:uid="{00000000-0005-0000-0000-00006C1A0000}"/>
    <cellStyle name="Normal 46 2" xfId="6652" xr:uid="{00000000-0005-0000-0000-00006D1A0000}"/>
    <cellStyle name="Normal 47" xfId="6653" xr:uid="{00000000-0005-0000-0000-00006E1A0000}"/>
    <cellStyle name="Normal 47 2" xfId="6654" xr:uid="{00000000-0005-0000-0000-00006F1A0000}"/>
    <cellStyle name="Normal 48" xfId="6655" xr:uid="{00000000-0005-0000-0000-0000701A0000}"/>
    <cellStyle name="Normal 48 2" xfId="6656" xr:uid="{00000000-0005-0000-0000-0000711A0000}"/>
    <cellStyle name="Normal 49" xfId="6657" xr:uid="{00000000-0005-0000-0000-0000721A0000}"/>
    <cellStyle name="Normal 49 2" xfId="6658" xr:uid="{00000000-0005-0000-0000-0000731A0000}"/>
    <cellStyle name="Normal 49 2 2" xfId="6659" xr:uid="{00000000-0005-0000-0000-0000741A0000}"/>
    <cellStyle name="Normal 49 2 3" xfId="6660" xr:uid="{00000000-0005-0000-0000-0000751A0000}"/>
    <cellStyle name="Normal 49 3" xfId="6661" xr:uid="{00000000-0005-0000-0000-0000761A0000}"/>
    <cellStyle name="Normal 49 3 2" xfId="6662" xr:uid="{00000000-0005-0000-0000-0000771A0000}"/>
    <cellStyle name="Normal 49 3 2 2" xfId="6663" xr:uid="{00000000-0005-0000-0000-0000781A0000}"/>
    <cellStyle name="Normal 49 3 3" xfId="6664" xr:uid="{00000000-0005-0000-0000-0000791A0000}"/>
    <cellStyle name="Normal 49 4" xfId="6665" xr:uid="{00000000-0005-0000-0000-00007A1A0000}"/>
    <cellStyle name="Normal 49 4 2" xfId="6666" xr:uid="{00000000-0005-0000-0000-00007B1A0000}"/>
    <cellStyle name="Normal 49 4 2 2" xfId="6667" xr:uid="{00000000-0005-0000-0000-00007C1A0000}"/>
    <cellStyle name="Normal 49 4 3" xfId="6668" xr:uid="{00000000-0005-0000-0000-00007D1A0000}"/>
    <cellStyle name="Normal 49 5" xfId="6669" xr:uid="{00000000-0005-0000-0000-00007E1A0000}"/>
    <cellStyle name="Normal 5" xfId="6670" xr:uid="{00000000-0005-0000-0000-00007F1A0000}"/>
    <cellStyle name="Normál 5" xfId="6671" xr:uid="{00000000-0005-0000-0000-0000801A0000}"/>
    <cellStyle name="Normal 5 2" xfId="6672" xr:uid="{00000000-0005-0000-0000-0000811A0000}"/>
    <cellStyle name="Normal 5 2 2" xfId="6673" xr:uid="{00000000-0005-0000-0000-0000821A0000}"/>
    <cellStyle name="Normal 5 2 3" xfId="6674" xr:uid="{00000000-0005-0000-0000-0000831A0000}"/>
    <cellStyle name="Normal 5 3" xfId="6675" xr:uid="{00000000-0005-0000-0000-0000841A0000}"/>
    <cellStyle name="Normal 5 3 2" xfId="6676" xr:uid="{00000000-0005-0000-0000-0000851A0000}"/>
    <cellStyle name="Normal 5 3 3" xfId="6677" xr:uid="{00000000-0005-0000-0000-0000861A0000}"/>
    <cellStyle name="Normal 5 4" xfId="6678" xr:uid="{00000000-0005-0000-0000-0000871A0000}"/>
    <cellStyle name="Normal 5 4 2" xfId="6679" xr:uid="{00000000-0005-0000-0000-0000881A0000}"/>
    <cellStyle name="Normal 5 5" xfId="6680" xr:uid="{00000000-0005-0000-0000-0000891A0000}"/>
    <cellStyle name="Normal 5 6" xfId="14649" xr:uid="{00000000-0005-0000-0000-00008A1A0000}"/>
    <cellStyle name="Normal 5 7" xfId="14680" xr:uid="{00000000-0005-0000-0000-00008B1A0000}"/>
    <cellStyle name="Normal 5 8" xfId="14663" xr:uid="{00000000-0005-0000-0000-00008C1A0000}"/>
    <cellStyle name="Normal 5_Copie de 130905 DSNA 2011 Dossier de révision initial KG _ Autre Prod vendue" xfId="6681" xr:uid="{00000000-0005-0000-0000-00008D1A0000}"/>
    <cellStyle name="Normal 50" xfId="6682" xr:uid="{00000000-0005-0000-0000-00008E1A0000}"/>
    <cellStyle name="Normal 50 2" xfId="6683" xr:uid="{00000000-0005-0000-0000-00008F1A0000}"/>
    <cellStyle name="Normal 50 3" xfId="6684" xr:uid="{00000000-0005-0000-0000-0000901A0000}"/>
    <cellStyle name="Normal 51" xfId="6685" xr:uid="{00000000-0005-0000-0000-0000911A0000}"/>
    <cellStyle name="Normal 51 2" xfId="6686" xr:uid="{00000000-0005-0000-0000-0000921A0000}"/>
    <cellStyle name="Normal 51 3" xfId="6687" xr:uid="{00000000-0005-0000-0000-0000931A0000}"/>
    <cellStyle name="Normal 52" xfId="6688" xr:uid="{00000000-0005-0000-0000-0000941A0000}"/>
    <cellStyle name="Normal 52 2" xfId="6689" xr:uid="{00000000-0005-0000-0000-0000951A0000}"/>
    <cellStyle name="Normal 52 3" xfId="6690" xr:uid="{00000000-0005-0000-0000-0000961A0000}"/>
    <cellStyle name="Normal 53" xfId="6691" xr:uid="{00000000-0005-0000-0000-0000971A0000}"/>
    <cellStyle name="Normal 53 2" xfId="6692" xr:uid="{00000000-0005-0000-0000-0000981A0000}"/>
    <cellStyle name="Normal 53 3" xfId="6693" xr:uid="{00000000-0005-0000-0000-0000991A0000}"/>
    <cellStyle name="Normal 54" xfId="6694" xr:uid="{00000000-0005-0000-0000-00009A1A0000}"/>
    <cellStyle name="Normal 54 2" xfId="6695" xr:uid="{00000000-0005-0000-0000-00009B1A0000}"/>
    <cellStyle name="Normal 54 3" xfId="6696" xr:uid="{00000000-0005-0000-0000-00009C1A0000}"/>
    <cellStyle name="Normal 55" xfId="6697" xr:uid="{00000000-0005-0000-0000-00009D1A0000}"/>
    <cellStyle name="Normal 55 2" xfId="6698" xr:uid="{00000000-0005-0000-0000-00009E1A0000}"/>
    <cellStyle name="Normal 55 3" xfId="6699" xr:uid="{00000000-0005-0000-0000-00009F1A0000}"/>
    <cellStyle name="Normal 56" xfId="6700" xr:uid="{00000000-0005-0000-0000-0000A01A0000}"/>
    <cellStyle name="Normal 56 2" xfId="6701" xr:uid="{00000000-0005-0000-0000-0000A11A0000}"/>
    <cellStyle name="Normal 56 3" xfId="6702" xr:uid="{00000000-0005-0000-0000-0000A21A0000}"/>
    <cellStyle name="Normal 57" xfId="6703" xr:uid="{00000000-0005-0000-0000-0000A31A0000}"/>
    <cellStyle name="Normal 57 2" xfId="6704" xr:uid="{00000000-0005-0000-0000-0000A41A0000}"/>
    <cellStyle name="Normal 58" xfId="6705" xr:uid="{00000000-0005-0000-0000-0000A51A0000}"/>
    <cellStyle name="Normal 58 2" xfId="6706" xr:uid="{00000000-0005-0000-0000-0000A61A0000}"/>
    <cellStyle name="Normal 58 3" xfId="6707" xr:uid="{00000000-0005-0000-0000-0000A71A0000}"/>
    <cellStyle name="Normal 59" xfId="6708" xr:uid="{00000000-0005-0000-0000-0000A81A0000}"/>
    <cellStyle name="Normal 59 2" xfId="6709" xr:uid="{00000000-0005-0000-0000-0000A91A0000}"/>
    <cellStyle name="Normal 59 3" xfId="6710" xr:uid="{00000000-0005-0000-0000-0000AA1A0000}"/>
    <cellStyle name="Normal 6" xfId="6711" xr:uid="{00000000-0005-0000-0000-0000AB1A0000}"/>
    <cellStyle name="Normál 6" xfId="6712" xr:uid="{00000000-0005-0000-0000-0000AC1A0000}"/>
    <cellStyle name="Normal 6 2" xfId="6713" xr:uid="{00000000-0005-0000-0000-0000AD1A0000}"/>
    <cellStyle name="Normal 6 2 2" xfId="6714" xr:uid="{00000000-0005-0000-0000-0000AE1A0000}"/>
    <cellStyle name="Normal 6 2 2 2" xfId="6715" xr:uid="{00000000-0005-0000-0000-0000AF1A0000}"/>
    <cellStyle name="Normal 6 2 3" xfId="6716" xr:uid="{00000000-0005-0000-0000-0000B01A0000}"/>
    <cellStyle name="Normal 6 3" xfId="6717" xr:uid="{00000000-0005-0000-0000-0000B11A0000}"/>
    <cellStyle name="Normal 6 4" xfId="6718" xr:uid="{00000000-0005-0000-0000-0000B21A0000}"/>
    <cellStyle name="Normal 6 4 2" xfId="6719" xr:uid="{00000000-0005-0000-0000-0000B31A0000}"/>
    <cellStyle name="Normal 6 4 3" xfId="6720" xr:uid="{00000000-0005-0000-0000-0000B41A0000}"/>
    <cellStyle name="Normal 6 4 4" xfId="6721" xr:uid="{00000000-0005-0000-0000-0000B51A0000}"/>
    <cellStyle name="Normal 6 5" xfId="6722" xr:uid="{00000000-0005-0000-0000-0000B61A0000}"/>
    <cellStyle name="Normal 6 6" xfId="14650" xr:uid="{00000000-0005-0000-0000-0000B71A0000}"/>
    <cellStyle name="Normal 6 7" xfId="14679" xr:uid="{00000000-0005-0000-0000-0000B81A0000}"/>
    <cellStyle name="Normal 6 8" xfId="14664" xr:uid="{00000000-0005-0000-0000-0000B91A0000}"/>
    <cellStyle name="Normal 60" xfId="6723" xr:uid="{00000000-0005-0000-0000-0000BA1A0000}"/>
    <cellStyle name="Normal 60 2" xfId="6724" xr:uid="{00000000-0005-0000-0000-0000BB1A0000}"/>
    <cellStyle name="Normal 60 3" xfId="6725" xr:uid="{00000000-0005-0000-0000-0000BC1A0000}"/>
    <cellStyle name="Normal 61" xfId="6726" xr:uid="{00000000-0005-0000-0000-0000BD1A0000}"/>
    <cellStyle name="Normal 61 2" xfId="6727" xr:uid="{00000000-0005-0000-0000-0000BE1A0000}"/>
    <cellStyle name="Normal 62" xfId="6728" xr:uid="{00000000-0005-0000-0000-0000BF1A0000}"/>
    <cellStyle name="Normal 62 2" xfId="6729" xr:uid="{00000000-0005-0000-0000-0000C01A0000}"/>
    <cellStyle name="Normal 63" xfId="6730" xr:uid="{00000000-0005-0000-0000-0000C11A0000}"/>
    <cellStyle name="Normal 63 2" xfId="6731" xr:uid="{00000000-0005-0000-0000-0000C21A0000}"/>
    <cellStyle name="Normal 64" xfId="6732" xr:uid="{00000000-0005-0000-0000-0000C31A0000}"/>
    <cellStyle name="Normal 64 2" xfId="6733" xr:uid="{00000000-0005-0000-0000-0000C41A0000}"/>
    <cellStyle name="Normal 65" xfId="6734" xr:uid="{00000000-0005-0000-0000-0000C51A0000}"/>
    <cellStyle name="Normal 65 2" xfId="6735" xr:uid="{00000000-0005-0000-0000-0000C61A0000}"/>
    <cellStyle name="Normal 66" xfId="6736" xr:uid="{00000000-0005-0000-0000-0000C71A0000}"/>
    <cellStyle name="Normal 66 2" xfId="6737" xr:uid="{00000000-0005-0000-0000-0000C81A0000}"/>
    <cellStyle name="Normal 67" xfId="6738" xr:uid="{00000000-0005-0000-0000-0000C91A0000}"/>
    <cellStyle name="Normal 67 2" xfId="6739" xr:uid="{00000000-0005-0000-0000-0000CA1A0000}"/>
    <cellStyle name="Normal 68" xfId="6740" xr:uid="{00000000-0005-0000-0000-0000CB1A0000}"/>
    <cellStyle name="Normal 68 2" xfId="6741" xr:uid="{00000000-0005-0000-0000-0000CC1A0000}"/>
    <cellStyle name="Normal 69" xfId="6742" xr:uid="{00000000-0005-0000-0000-0000CD1A0000}"/>
    <cellStyle name="Normal 69 2" xfId="6743" xr:uid="{00000000-0005-0000-0000-0000CE1A0000}"/>
    <cellStyle name="Normal 7" xfId="6744" xr:uid="{00000000-0005-0000-0000-0000CF1A0000}"/>
    <cellStyle name="Normál 7" xfId="6745" xr:uid="{00000000-0005-0000-0000-0000D01A0000}"/>
    <cellStyle name="Normal 7 2" xfId="6746" xr:uid="{00000000-0005-0000-0000-0000D11A0000}"/>
    <cellStyle name="Normal 7 2 2" xfId="6747" xr:uid="{00000000-0005-0000-0000-0000D21A0000}"/>
    <cellStyle name="Normal 7 2 2 2" xfId="6748" xr:uid="{00000000-0005-0000-0000-0000D31A0000}"/>
    <cellStyle name="Normal 7 2 3" xfId="6749" xr:uid="{00000000-0005-0000-0000-0000D41A0000}"/>
    <cellStyle name="Normal 7 3" xfId="6750" xr:uid="{00000000-0005-0000-0000-0000D51A0000}"/>
    <cellStyle name="Normal 7 3 2" xfId="6751" xr:uid="{00000000-0005-0000-0000-0000D61A0000}"/>
    <cellStyle name="Normal 7 3 2 2" xfId="6752" xr:uid="{00000000-0005-0000-0000-0000D71A0000}"/>
    <cellStyle name="Normal 7 3 3" xfId="6753" xr:uid="{00000000-0005-0000-0000-0000D81A0000}"/>
    <cellStyle name="Normal 7 4" xfId="6754" xr:uid="{00000000-0005-0000-0000-0000D91A0000}"/>
    <cellStyle name="Normal 7 4 2" xfId="6755" xr:uid="{00000000-0005-0000-0000-0000DA1A0000}"/>
    <cellStyle name="Normal 7 5" xfId="6756" xr:uid="{00000000-0005-0000-0000-0000DB1A0000}"/>
    <cellStyle name="Normal 7 5 2" xfId="14711" xr:uid="{00000000-0005-0000-0000-0000DC1A0000}"/>
    <cellStyle name="Normal 7 6" xfId="6757" xr:uid="{00000000-0005-0000-0000-0000DD1A0000}"/>
    <cellStyle name="Normal 7 6 2" xfId="14730" xr:uid="{00000000-0005-0000-0000-0000DE1A0000}"/>
    <cellStyle name="Normal 7 7" xfId="6758" xr:uid="{00000000-0005-0000-0000-0000DF1A0000}"/>
    <cellStyle name="Normal 7 8" xfId="6759" xr:uid="{00000000-0005-0000-0000-0000E01A0000}"/>
    <cellStyle name="Normal 70" xfId="6760" xr:uid="{00000000-0005-0000-0000-0000E11A0000}"/>
    <cellStyle name="Normal 70 2" xfId="6761" xr:uid="{00000000-0005-0000-0000-0000E21A0000}"/>
    <cellStyle name="Normal 71" xfId="6762" xr:uid="{00000000-0005-0000-0000-0000E31A0000}"/>
    <cellStyle name="Normal 71 2" xfId="6763" xr:uid="{00000000-0005-0000-0000-0000E41A0000}"/>
    <cellStyle name="Normal 72" xfId="6764" xr:uid="{00000000-0005-0000-0000-0000E51A0000}"/>
    <cellStyle name="Normal 72 2" xfId="6765" xr:uid="{00000000-0005-0000-0000-0000E61A0000}"/>
    <cellStyle name="Normal 73" xfId="6766" xr:uid="{00000000-0005-0000-0000-0000E71A0000}"/>
    <cellStyle name="Normal 73 2" xfId="6767" xr:uid="{00000000-0005-0000-0000-0000E81A0000}"/>
    <cellStyle name="Normal 74" xfId="6768" xr:uid="{00000000-0005-0000-0000-0000E91A0000}"/>
    <cellStyle name="Normal 74 2" xfId="6769" xr:uid="{00000000-0005-0000-0000-0000EA1A0000}"/>
    <cellStyle name="Normal 75" xfId="6770" xr:uid="{00000000-0005-0000-0000-0000EB1A0000}"/>
    <cellStyle name="Normal 75 2" xfId="6771" xr:uid="{00000000-0005-0000-0000-0000EC1A0000}"/>
    <cellStyle name="Normal 76" xfId="6772" xr:uid="{00000000-0005-0000-0000-0000ED1A0000}"/>
    <cellStyle name="Normal 76 2" xfId="6773" xr:uid="{00000000-0005-0000-0000-0000EE1A0000}"/>
    <cellStyle name="Normal 77" xfId="6774" xr:uid="{00000000-0005-0000-0000-0000EF1A0000}"/>
    <cellStyle name="Normal 77 2" xfId="6775" xr:uid="{00000000-0005-0000-0000-0000F01A0000}"/>
    <cellStyle name="Normal 78" xfId="6776" xr:uid="{00000000-0005-0000-0000-0000F11A0000}"/>
    <cellStyle name="Normal 78 2" xfId="14770" xr:uid="{00000000-0005-0000-0000-0000F21A0000}"/>
    <cellStyle name="Normal 79" xfId="6777" xr:uid="{00000000-0005-0000-0000-0000F31A0000}"/>
    <cellStyle name="Normal 79 2" xfId="14771" xr:uid="{00000000-0005-0000-0000-0000F41A0000}"/>
    <cellStyle name="Normal 8" xfId="6778" xr:uid="{00000000-0005-0000-0000-0000F51A0000}"/>
    <cellStyle name="Normal 8 2" xfId="6779" xr:uid="{00000000-0005-0000-0000-0000F61A0000}"/>
    <cellStyle name="Normal 8 2 2" xfId="6780" xr:uid="{00000000-0005-0000-0000-0000F71A0000}"/>
    <cellStyle name="Normal 8 2 2 2" xfId="6781" xr:uid="{00000000-0005-0000-0000-0000F81A0000}"/>
    <cellStyle name="Normal 8 2 3" xfId="6782" xr:uid="{00000000-0005-0000-0000-0000F91A0000}"/>
    <cellStyle name="Normal 8 3" xfId="6783" xr:uid="{00000000-0005-0000-0000-0000FA1A0000}"/>
    <cellStyle name="Normal 8 4" xfId="6784" xr:uid="{00000000-0005-0000-0000-0000FB1A0000}"/>
    <cellStyle name="Normal 8 5" xfId="6785" xr:uid="{00000000-0005-0000-0000-0000FC1A0000}"/>
    <cellStyle name="Normal 80" xfId="6786" xr:uid="{00000000-0005-0000-0000-0000FD1A0000}"/>
    <cellStyle name="Normal 80 2" xfId="6787" xr:uid="{00000000-0005-0000-0000-0000FE1A0000}"/>
    <cellStyle name="Normal 81" xfId="6788" xr:uid="{00000000-0005-0000-0000-0000FF1A0000}"/>
    <cellStyle name="Normal 81 2" xfId="6789" xr:uid="{00000000-0005-0000-0000-0000001B0000}"/>
    <cellStyle name="Normal 82" xfId="6790" xr:uid="{00000000-0005-0000-0000-0000011B0000}"/>
    <cellStyle name="Normal 82 2" xfId="6791" xr:uid="{00000000-0005-0000-0000-0000021B0000}"/>
    <cellStyle name="Normal 83" xfId="6792" xr:uid="{00000000-0005-0000-0000-0000031B0000}"/>
    <cellStyle name="Normal 83 2" xfId="6793" xr:uid="{00000000-0005-0000-0000-0000041B0000}"/>
    <cellStyle name="Normal 84" xfId="6794" xr:uid="{00000000-0005-0000-0000-0000051B0000}"/>
    <cellStyle name="Normal 85" xfId="6795" xr:uid="{00000000-0005-0000-0000-0000061B0000}"/>
    <cellStyle name="Normal 85 2" xfId="6796" xr:uid="{00000000-0005-0000-0000-0000071B0000}"/>
    <cellStyle name="Normal 86" xfId="6797" xr:uid="{00000000-0005-0000-0000-0000081B0000}"/>
    <cellStyle name="Normal 87" xfId="6798" xr:uid="{00000000-0005-0000-0000-0000091B0000}"/>
    <cellStyle name="Normal 88" xfId="6799" xr:uid="{00000000-0005-0000-0000-00000A1B0000}"/>
    <cellStyle name="Normal 89" xfId="6800" xr:uid="{00000000-0005-0000-0000-00000B1B0000}"/>
    <cellStyle name="Normal 9" xfId="6801" xr:uid="{00000000-0005-0000-0000-00000C1B0000}"/>
    <cellStyle name="Normal 9 2" xfId="6802" xr:uid="{00000000-0005-0000-0000-00000D1B0000}"/>
    <cellStyle name="Normal 9 2 2" xfId="6803" xr:uid="{00000000-0005-0000-0000-00000E1B0000}"/>
    <cellStyle name="Normal 9 2 2 2" xfId="6804" xr:uid="{00000000-0005-0000-0000-00000F1B0000}"/>
    <cellStyle name="Normal 9 2 3" xfId="6805" xr:uid="{00000000-0005-0000-0000-0000101B0000}"/>
    <cellStyle name="Normal 9 3" xfId="6806" xr:uid="{00000000-0005-0000-0000-0000111B0000}"/>
    <cellStyle name="Normal 9 3 2" xfId="6807" xr:uid="{00000000-0005-0000-0000-0000121B0000}"/>
    <cellStyle name="Normal 9 3 2 2" xfId="6808" xr:uid="{00000000-0005-0000-0000-0000131B0000}"/>
    <cellStyle name="Normal 9 3 3" xfId="6809" xr:uid="{00000000-0005-0000-0000-0000141B0000}"/>
    <cellStyle name="Normal 9 4" xfId="6810" xr:uid="{00000000-0005-0000-0000-0000151B0000}"/>
    <cellStyle name="Normal 9 4 2" xfId="6811" xr:uid="{00000000-0005-0000-0000-0000161B0000}"/>
    <cellStyle name="Normal 9 5" xfId="6812" xr:uid="{00000000-0005-0000-0000-0000171B0000}"/>
    <cellStyle name="Normal 9 5 2" xfId="6813" xr:uid="{00000000-0005-0000-0000-0000181B0000}"/>
    <cellStyle name="Normal 9 6" xfId="6814" xr:uid="{00000000-0005-0000-0000-0000191B0000}"/>
    <cellStyle name="Normal 90" xfId="6815" xr:uid="{00000000-0005-0000-0000-00001A1B0000}"/>
    <cellStyle name="Normal 91" xfId="6816" xr:uid="{00000000-0005-0000-0000-00001B1B0000}"/>
    <cellStyle name="Normal 92" xfId="6817" xr:uid="{00000000-0005-0000-0000-00001C1B0000}"/>
    <cellStyle name="Normal 93" xfId="6818" xr:uid="{00000000-0005-0000-0000-00001D1B0000}"/>
    <cellStyle name="Normal 94" xfId="6819" xr:uid="{00000000-0005-0000-0000-00001E1B0000}"/>
    <cellStyle name="Normal 95" xfId="6820" xr:uid="{00000000-0005-0000-0000-00001F1B0000}"/>
    <cellStyle name="Normal 96" xfId="6821" xr:uid="{00000000-0005-0000-0000-0000201B0000}"/>
    <cellStyle name="Normal 97" xfId="6822" xr:uid="{00000000-0005-0000-0000-0000211B0000}"/>
    <cellStyle name="Normal 98" xfId="6823" xr:uid="{00000000-0005-0000-0000-0000221B0000}"/>
    <cellStyle name="Normal 99" xfId="6824" xr:uid="{00000000-0005-0000-0000-0000231B0000}"/>
    <cellStyle name="Normal_fromFrance01" xfId="4" xr:uid="{00000000-0005-0000-0000-0000241B0000}"/>
    <cellStyle name="Normal_fromFrance01 3" xfId="12" xr:uid="{00000000-0005-0000-0000-0000251B0000}"/>
    <cellStyle name="Normal_fromFrance01 3 2" xfId="14627" xr:uid="{00000000-0005-0000-0000-0000261B0000}"/>
    <cellStyle name="Normal_home2" xfId="14873" xr:uid="{00000000-0005-0000-0000-0000271B0000}"/>
    <cellStyle name="Normál_Munka1" xfId="6825" xr:uid="{00000000-0005-0000-0000-0000281B0000}"/>
    <cellStyle name="Normal_Workshop - Sample-Final- Determined Costs Mt 2" xfId="3" xr:uid="{00000000-0005-0000-0000-0000291B0000}"/>
    <cellStyle name="Normale" xfId="6826" xr:uid="{00000000-0005-0000-0000-00002A1B0000}"/>
    <cellStyle name="Normale 10" xfId="6827" xr:uid="{00000000-0005-0000-0000-00002B1B0000}"/>
    <cellStyle name="Normale 10 2" xfId="6828" xr:uid="{00000000-0005-0000-0000-00002C1B0000}"/>
    <cellStyle name="Normale 10 2 2" xfId="6829" xr:uid="{00000000-0005-0000-0000-00002D1B0000}"/>
    <cellStyle name="Normale 10 3" xfId="6830" xr:uid="{00000000-0005-0000-0000-00002E1B0000}"/>
    <cellStyle name="Normale 10 3 2" xfId="6831" xr:uid="{00000000-0005-0000-0000-00002F1B0000}"/>
    <cellStyle name="Normale 10 4" xfId="6832" xr:uid="{00000000-0005-0000-0000-0000301B0000}"/>
    <cellStyle name="Normale 10 5" xfId="14792" xr:uid="{00000000-0005-0000-0000-0000311B0000}"/>
    <cellStyle name="Normale 11" xfId="6833" xr:uid="{00000000-0005-0000-0000-0000321B0000}"/>
    <cellStyle name="Normale 11 2" xfId="6834" xr:uid="{00000000-0005-0000-0000-0000331B0000}"/>
    <cellStyle name="Normale 11 2 2" xfId="6835" xr:uid="{00000000-0005-0000-0000-0000341B0000}"/>
    <cellStyle name="Normale 11 3" xfId="6836" xr:uid="{00000000-0005-0000-0000-0000351B0000}"/>
    <cellStyle name="Normale 11 3 2" xfId="6837" xr:uid="{00000000-0005-0000-0000-0000361B0000}"/>
    <cellStyle name="Normale 11 4" xfId="6838" xr:uid="{00000000-0005-0000-0000-0000371B0000}"/>
    <cellStyle name="Normale 12" xfId="6839" xr:uid="{00000000-0005-0000-0000-0000381B0000}"/>
    <cellStyle name="Normale 12 2" xfId="6840" xr:uid="{00000000-0005-0000-0000-0000391B0000}"/>
    <cellStyle name="Normale 12 2 2" xfId="6841" xr:uid="{00000000-0005-0000-0000-00003A1B0000}"/>
    <cellStyle name="Normale 12 3" xfId="6842" xr:uid="{00000000-0005-0000-0000-00003B1B0000}"/>
    <cellStyle name="Normale 12 3 2" xfId="6843" xr:uid="{00000000-0005-0000-0000-00003C1B0000}"/>
    <cellStyle name="Normale 12 4" xfId="6844" xr:uid="{00000000-0005-0000-0000-00003D1B0000}"/>
    <cellStyle name="Normale 13" xfId="6845" xr:uid="{00000000-0005-0000-0000-00003E1B0000}"/>
    <cellStyle name="Normale 13 2" xfId="6846" xr:uid="{00000000-0005-0000-0000-00003F1B0000}"/>
    <cellStyle name="Normale 13 2 2" xfId="6847" xr:uid="{00000000-0005-0000-0000-0000401B0000}"/>
    <cellStyle name="Normale 13 3" xfId="6848" xr:uid="{00000000-0005-0000-0000-0000411B0000}"/>
    <cellStyle name="Normale 13 3 2" xfId="6849" xr:uid="{00000000-0005-0000-0000-0000421B0000}"/>
    <cellStyle name="Normale 13 4" xfId="6850" xr:uid="{00000000-0005-0000-0000-0000431B0000}"/>
    <cellStyle name="Normale 14" xfId="6851" xr:uid="{00000000-0005-0000-0000-0000441B0000}"/>
    <cellStyle name="Normale 14 2" xfId="6852" xr:uid="{00000000-0005-0000-0000-0000451B0000}"/>
    <cellStyle name="Normale 14 2 2" xfId="6853" xr:uid="{00000000-0005-0000-0000-0000461B0000}"/>
    <cellStyle name="Normale 14 3" xfId="6854" xr:uid="{00000000-0005-0000-0000-0000471B0000}"/>
    <cellStyle name="Normale 14 3 2" xfId="6855" xr:uid="{00000000-0005-0000-0000-0000481B0000}"/>
    <cellStyle name="Normale 14 4" xfId="6856" xr:uid="{00000000-0005-0000-0000-0000491B0000}"/>
    <cellStyle name="Normale 15" xfId="6857" xr:uid="{00000000-0005-0000-0000-00004A1B0000}"/>
    <cellStyle name="Normale 15 2" xfId="6858" xr:uid="{00000000-0005-0000-0000-00004B1B0000}"/>
    <cellStyle name="Normale 15 2 2" xfId="6859" xr:uid="{00000000-0005-0000-0000-00004C1B0000}"/>
    <cellStyle name="Normale 15 3" xfId="6860" xr:uid="{00000000-0005-0000-0000-00004D1B0000}"/>
    <cellStyle name="Normale 15 3 2" xfId="6861" xr:uid="{00000000-0005-0000-0000-00004E1B0000}"/>
    <cellStyle name="Normale 15 4" xfId="6862" xr:uid="{00000000-0005-0000-0000-00004F1B0000}"/>
    <cellStyle name="Normale 16" xfId="6863" xr:uid="{00000000-0005-0000-0000-0000501B0000}"/>
    <cellStyle name="Normale 16 2" xfId="6864" xr:uid="{00000000-0005-0000-0000-0000511B0000}"/>
    <cellStyle name="Normale 16 2 2" xfId="6865" xr:uid="{00000000-0005-0000-0000-0000521B0000}"/>
    <cellStyle name="Normale 16 3" xfId="6866" xr:uid="{00000000-0005-0000-0000-0000531B0000}"/>
    <cellStyle name="Normale 16 3 2" xfId="6867" xr:uid="{00000000-0005-0000-0000-0000541B0000}"/>
    <cellStyle name="Normale 16 4" xfId="6868" xr:uid="{00000000-0005-0000-0000-0000551B0000}"/>
    <cellStyle name="Normale 17" xfId="6869" xr:uid="{00000000-0005-0000-0000-0000561B0000}"/>
    <cellStyle name="Normale 17 2" xfId="6870" xr:uid="{00000000-0005-0000-0000-0000571B0000}"/>
    <cellStyle name="Normale 17 2 2" xfId="6871" xr:uid="{00000000-0005-0000-0000-0000581B0000}"/>
    <cellStyle name="Normale 17 3" xfId="6872" xr:uid="{00000000-0005-0000-0000-0000591B0000}"/>
    <cellStyle name="Normale 17 3 2" xfId="6873" xr:uid="{00000000-0005-0000-0000-00005A1B0000}"/>
    <cellStyle name="Normale 17 4" xfId="6874" xr:uid="{00000000-0005-0000-0000-00005B1B0000}"/>
    <cellStyle name="Normale 18" xfId="6875" xr:uid="{00000000-0005-0000-0000-00005C1B0000}"/>
    <cellStyle name="Normale 18 2" xfId="6876" xr:uid="{00000000-0005-0000-0000-00005D1B0000}"/>
    <cellStyle name="Normale 18 2 2" xfId="6877" xr:uid="{00000000-0005-0000-0000-00005E1B0000}"/>
    <cellStyle name="Normale 18 3" xfId="6878" xr:uid="{00000000-0005-0000-0000-00005F1B0000}"/>
    <cellStyle name="Normale 18 3 2" xfId="6879" xr:uid="{00000000-0005-0000-0000-0000601B0000}"/>
    <cellStyle name="Normale 18 4" xfId="6880" xr:uid="{00000000-0005-0000-0000-0000611B0000}"/>
    <cellStyle name="Normale 19" xfId="6881" xr:uid="{00000000-0005-0000-0000-0000621B0000}"/>
    <cellStyle name="Normale 19 2" xfId="6882" xr:uid="{00000000-0005-0000-0000-0000631B0000}"/>
    <cellStyle name="Normale 19 2 2" xfId="6883" xr:uid="{00000000-0005-0000-0000-0000641B0000}"/>
    <cellStyle name="Normale 19 3" xfId="6884" xr:uid="{00000000-0005-0000-0000-0000651B0000}"/>
    <cellStyle name="Normale 19 3 2" xfId="6885" xr:uid="{00000000-0005-0000-0000-0000661B0000}"/>
    <cellStyle name="Normale 19 4" xfId="6886" xr:uid="{00000000-0005-0000-0000-0000671B0000}"/>
    <cellStyle name="Normale 2" xfId="6887" xr:uid="{00000000-0005-0000-0000-0000681B0000}"/>
    <cellStyle name="Normale 2 10" xfId="6888" xr:uid="{00000000-0005-0000-0000-0000691B0000}"/>
    <cellStyle name="Normale 2 11" xfId="6889" xr:uid="{00000000-0005-0000-0000-00006A1B0000}"/>
    <cellStyle name="Normale 2 2" xfId="6890" xr:uid="{00000000-0005-0000-0000-00006B1B0000}"/>
    <cellStyle name="Normale 2 2 10" xfId="6891" xr:uid="{00000000-0005-0000-0000-00006C1B0000}"/>
    <cellStyle name="Normale 2 2 10 2" xfId="6892" xr:uid="{00000000-0005-0000-0000-00006D1B0000}"/>
    <cellStyle name="Normale 2 2 11" xfId="14691" xr:uid="{00000000-0005-0000-0000-00006E1B0000}"/>
    <cellStyle name="Normale 2 2 2" xfId="6893" xr:uid="{00000000-0005-0000-0000-00006F1B0000}"/>
    <cellStyle name="Normale 2 2 2 2" xfId="6894" xr:uid="{00000000-0005-0000-0000-0000701B0000}"/>
    <cellStyle name="Normale 2 2 3" xfId="6895" xr:uid="{00000000-0005-0000-0000-0000711B0000}"/>
    <cellStyle name="Normale 2 2 3 2" xfId="6896" xr:uid="{00000000-0005-0000-0000-0000721B0000}"/>
    <cellStyle name="Normale 2 2 3 2 2" xfId="6897" xr:uid="{00000000-0005-0000-0000-0000731B0000}"/>
    <cellStyle name="Normale 2 2 3 2 2 2" xfId="6898" xr:uid="{00000000-0005-0000-0000-0000741B0000}"/>
    <cellStyle name="Normale 2 2 3 2 2 2 2" xfId="6899" xr:uid="{00000000-0005-0000-0000-0000751B0000}"/>
    <cellStyle name="Normale 2 2 3 2 2 3" xfId="6900" xr:uid="{00000000-0005-0000-0000-0000761B0000}"/>
    <cellStyle name="Normale 2 2 3 3" xfId="6901" xr:uid="{00000000-0005-0000-0000-0000771B0000}"/>
    <cellStyle name="Normale 2 2 3 4" xfId="6902" xr:uid="{00000000-0005-0000-0000-0000781B0000}"/>
    <cellStyle name="Normale 2 2 3 4 2" xfId="6903" xr:uid="{00000000-0005-0000-0000-0000791B0000}"/>
    <cellStyle name="Normale 2 2 3 4 2 2" xfId="6904" xr:uid="{00000000-0005-0000-0000-00007A1B0000}"/>
    <cellStyle name="Normale 2 2 3 4 3" xfId="6905" xr:uid="{00000000-0005-0000-0000-00007B1B0000}"/>
    <cellStyle name="Normale 2 2 3 5" xfId="6906" xr:uid="{00000000-0005-0000-0000-00007C1B0000}"/>
    <cellStyle name="Normale 2 2 3 5 2" xfId="6907" xr:uid="{00000000-0005-0000-0000-00007D1B0000}"/>
    <cellStyle name="Normale 2 2 3 6" xfId="6908" xr:uid="{00000000-0005-0000-0000-00007E1B0000}"/>
    <cellStyle name="Normale 2 2 3 6 2" xfId="14712" xr:uid="{00000000-0005-0000-0000-00007F1B0000}"/>
    <cellStyle name="Normale 2 2 3 7" xfId="6909" xr:uid="{00000000-0005-0000-0000-0000801B0000}"/>
    <cellStyle name="Normale 2 2 3 7 2" xfId="14731" xr:uid="{00000000-0005-0000-0000-0000811B0000}"/>
    <cellStyle name="Normale 2 2 3 8" xfId="14692" xr:uid="{00000000-0005-0000-0000-0000821B0000}"/>
    <cellStyle name="Normale 2 2 3_Italy RT - TNC 2012_JUN_V01_C_31052012_check" xfId="6910" xr:uid="{00000000-0005-0000-0000-0000831B0000}"/>
    <cellStyle name="Normale 2 2 4" xfId="6911" xr:uid="{00000000-0005-0000-0000-0000841B0000}"/>
    <cellStyle name="Normale 2 2 4 2" xfId="6912" xr:uid="{00000000-0005-0000-0000-0000851B0000}"/>
    <cellStyle name="Normale 2 2 4 2 2" xfId="6913" xr:uid="{00000000-0005-0000-0000-0000861B0000}"/>
    <cellStyle name="Normale 2 2 4 2 2 2" xfId="6914" xr:uid="{00000000-0005-0000-0000-0000871B0000}"/>
    <cellStyle name="Normale 2 2 4 2 3" xfId="6915" xr:uid="{00000000-0005-0000-0000-0000881B0000}"/>
    <cellStyle name="Normale 2 2 5" xfId="6916" xr:uid="{00000000-0005-0000-0000-0000891B0000}"/>
    <cellStyle name="Normale 2 2 6" xfId="6917" xr:uid="{00000000-0005-0000-0000-00008A1B0000}"/>
    <cellStyle name="Normale 2 2 7" xfId="6918" xr:uid="{00000000-0005-0000-0000-00008B1B0000}"/>
    <cellStyle name="Normale 2 2 7 2" xfId="6919" xr:uid="{00000000-0005-0000-0000-00008C1B0000}"/>
    <cellStyle name="Normale 2 2 7 2 2" xfId="6920" xr:uid="{00000000-0005-0000-0000-00008D1B0000}"/>
    <cellStyle name="Normale 2 2 7 3" xfId="6921" xr:uid="{00000000-0005-0000-0000-00008E1B0000}"/>
    <cellStyle name="Normale 2 2 8" xfId="6922" xr:uid="{00000000-0005-0000-0000-00008F1B0000}"/>
    <cellStyle name="Normale 2 2 8 2" xfId="6923" xr:uid="{00000000-0005-0000-0000-0000901B0000}"/>
    <cellStyle name="Normale 2 2 9" xfId="6924" xr:uid="{00000000-0005-0000-0000-0000911B0000}"/>
    <cellStyle name="Normale 2 2 9 2" xfId="6925" xr:uid="{00000000-0005-0000-0000-0000921B0000}"/>
    <cellStyle name="Normale 2 2 9 3" xfId="6926" xr:uid="{00000000-0005-0000-0000-0000931B0000}"/>
    <cellStyle name="Normale 2 2 9 4" xfId="6927" xr:uid="{00000000-0005-0000-0000-0000941B0000}"/>
    <cellStyle name="Normale 2 2_Additional information tables" xfId="6928" xr:uid="{00000000-0005-0000-0000-0000951B0000}"/>
    <cellStyle name="Normale 2 3" xfId="6929" xr:uid="{00000000-0005-0000-0000-0000961B0000}"/>
    <cellStyle name="Normale 2 3 2" xfId="6930" xr:uid="{00000000-0005-0000-0000-0000971B0000}"/>
    <cellStyle name="Normale 2 4" xfId="6931" xr:uid="{00000000-0005-0000-0000-0000981B0000}"/>
    <cellStyle name="Normale 2 4 2" xfId="6932" xr:uid="{00000000-0005-0000-0000-0000991B0000}"/>
    <cellStyle name="Normale 2 4 2 2" xfId="6933" xr:uid="{00000000-0005-0000-0000-00009A1B0000}"/>
    <cellStyle name="Normale 2 4 2 2 2" xfId="6934" xr:uid="{00000000-0005-0000-0000-00009B1B0000}"/>
    <cellStyle name="Normale 2 4 2 2 2 2" xfId="6935" xr:uid="{00000000-0005-0000-0000-00009C1B0000}"/>
    <cellStyle name="Normale 2 4 2 2 3" xfId="6936" xr:uid="{00000000-0005-0000-0000-00009D1B0000}"/>
    <cellStyle name="Normale 2 4 2 3" xfId="6937" xr:uid="{00000000-0005-0000-0000-00009E1B0000}"/>
    <cellStyle name="Normale 2 4 2 3 2" xfId="6938" xr:uid="{00000000-0005-0000-0000-00009F1B0000}"/>
    <cellStyle name="Normale 2 4 2 4" xfId="6939" xr:uid="{00000000-0005-0000-0000-0000A01B0000}"/>
    <cellStyle name="Normale 2 4 3" xfId="6940" xr:uid="{00000000-0005-0000-0000-0000A11B0000}"/>
    <cellStyle name="Normale 2 4 4" xfId="6941" xr:uid="{00000000-0005-0000-0000-0000A21B0000}"/>
    <cellStyle name="Normale 2 4 4 2" xfId="6942" xr:uid="{00000000-0005-0000-0000-0000A31B0000}"/>
    <cellStyle name="Normale 2 4 4 2 2" xfId="6943" xr:uid="{00000000-0005-0000-0000-0000A41B0000}"/>
    <cellStyle name="Normale 2 4 4 3" xfId="6944" xr:uid="{00000000-0005-0000-0000-0000A51B0000}"/>
    <cellStyle name="Normale 2 4 5" xfId="6945" xr:uid="{00000000-0005-0000-0000-0000A61B0000}"/>
    <cellStyle name="Normale 2 4 5 2" xfId="6946" xr:uid="{00000000-0005-0000-0000-0000A71B0000}"/>
    <cellStyle name="Normale 2 4 6" xfId="6947" xr:uid="{00000000-0005-0000-0000-0000A81B0000}"/>
    <cellStyle name="Normale 2 4 6 2" xfId="14713" xr:uid="{00000000-0005-0000-0000-0000A91B0000}"/>
    <cellStyle name="Normale 2 4 7" xfId="6948" xr:uid="{00000000-0005-0000-0000-0000AA1B0000}"/>
    <cellStyle name="Normale 2 4 7 2" xfId="14732" xr:uid="{00000000-0005-0000-0000-0000AB1B0000}"/>
    <cellStyle name="Normale 2 4 8" xfId="14693" xr:uid="{00000000-0005-0000-0000-0000AC1B0000}"/>
    <cellStyle name="Normale 2 5" xfId="6949" xr:uid="{00000000-0005-0000-0000-0000AD1B0000}"/>
    <cellStyle name="Normale 2 6" xfId="6950" xr:uid="{00000000-0005-0000-0000-0000AE1B0000}"/>
    <cellStyle name="Normale 2 7" xfId="6951" xr:uid="{00000000-0005-0000-0000-0000AF1B0000}"/>
    <cellStyle name="Normale 2 8" xfId="6952" xr:uid="{00000000-0005-0000-0000-0000B01B0000}"/>
    <cellStyle name="Normale 2 9" xfId="6953" xr:uid="{00000000-0005-0000-0000-0000B11B0000}"/>
    <cellStyle name="Normale 20" xfId="6954" xr:uid="{00000000-0005-0000-0000-0000B21B0000}"/>
    <cellStyle name="Normale 20 2" xfId="6955" xr:uid="{00000000-0005-0000-0000-0000B31B0000}"/>
    <cellStyle name="Normale 20 2 2" xfId="6956" xr:uid="{00000000-0005-0000-0000-0000B41B0000}"/>
    <cellStyle name="Normale 20 3" xfId="6957" xr:uid="{00000000-0005-0000-0000-0000B51B0000}"/>
    <cellStyle name="Normale 20 3 2" xfId="6958" xr:uid="{00000000-0005-0000-0000-0000B61B0000}"/>
    <cellStyle name="Normale 20 4" xfId="6959" xr:uid="{00000000-0005-0000-0000-0000B71B0000}"/>
    <cellStyle name="Normale 21" xfId="6960" xr:uid="{00000000-0005-0000-0000-0000B81B0000}"/>
    <cellStyle name="Normale 21 2" xfId="6961" xr:uid="{00000000-0005-0000-0000-0000B91B0000}"/>
    <cellStyle name="Normale 21 2 2" xfId="6962" xr:uid="{00000000-0005-0000-0000-0000BA1B0000}"/>
    <cellStyle name="Normale 21 3" xfId="6963" xr:uid="{00000000-0005-0000-0000-0000BB1B0000}"/>
    <cellStyle name="Normale 21 3 2" xfId="6964" xr:uid="{00000000-0005-0000-0000-0000BC1B0000}"/>
    <cellStyle name="Normale 21 4" xfId="6965" xr:uid="{00000000-0005-0000-0000-0000BD1B0000}"/>
    <cellStyle name="Normale 22" xfId="6966" xr:uid="{00000000-0005-0000-0000-0000BE1B0000}"/>
    <cellStyle name="Normale 22 2" xfId="6967" xr:uid="{00000000-0005-0000-0000-0000BF1B0000}"/>
    <cellStyle name="Normale 22 2 2" xfId="6968" xr:uid="{00000000-0005-0000-0000-0000C01B0000}"/>
    <cellStyle name="Normale 22 3" xfId="6969" xr:uid="{00000000-0005-0000-0000-0000C11B0000}"/>
    <cellStyle name="Normale 22 3 2" xfId="6970" xr:uid="{00000000-0005-0000-0000-0000C21B0000}"/>
    <cellStyle name="Normale 22 4" xfId="6971" xr:uid="{00000000-0005-0000-0000-0000C31B0000}"/>
    <cellStyle name="Normale 23" xfId="6972" xr:uid="{00000000-0005-0000-0000-0000C41B0000}"/>
    <cellStyle name="Normale 23 2" xfId="6973" xr:uid="{00000000-0005-0000-0000-0000C51B0000}"/>
    <cellStyle name="Normale 23 2 2" xfId="6974" xr:uid="{00000000-0005-0000-0000-0000C61B0000}"/>
    <cellStyle name="Normale 23 3" xfId="6975" xr:uid="{00000000-0005-0000-0000-0000C71B0000}"/>
    <cellStyle name="Normale 23 3 2" xfId="6976" xr:uid="{00000000-0005-0000-0000-0000C81B0000}"/>
    <cellStyle name="Normale 23 4" xfId="6977" xr:uid="{00000000-0005-0000-0000-0000C91B0000}"/>
    <cellStyle name="Normale 24" xfId="6978" xr:uid="{00000000-0005-0000-0000-0000CA1B0000}"/>
    <cellStyle name="Normale 24 2" xfId="6979" xr:uid="{00000000-0005-0000-0000-0000CB1B0000}"/>
    <cellStyle name="Normale 24 2 2" xfId="6980" xr:uid="{00000000-0005-0000-0000-0000CC1B0000}"/>
    <cellStyle name="Normale 24 3" xfId="6981" xr:uid="{00000000-0005-0000-0000-0000CD1B0000}"/>
    <cellStyle name="Normale 24 3 2" xfId="6982" xr:uid="{00000000-0005-0000-0000-0000CE1B0000}"/>
    <cellStyle name="Normale 24 4" xfId="6983" xr:uid="{00000000-0005-0000-0000-0000CF1B0000}"/>
    <cellStyle name="Normale 25" xfId="6984" xr:uid="{00000000-0005-0000-0000-0000D01B0000}"/>
    <cellStyle name="Normale 25 2" xfId="6985" xr:uid="{00000000-0005-0000-0000-0000D11B0000}"/>
    <cellStyle name="Normale 25 2 2" xfId="6986" xr:uid="{00000000-0005-0000-0000-0000D21B0000}"/>
    <cellStyle name="Normale 25 3" xfId="6987" xr:uid="{00000000-0005-0000-0000-0000D31B0000}"/>
    <cellStyle name="Normale 25 3 2" xfId="6988" xr:uid="{00000000-0005-0000-0000-0000D41B0000}"/>
    <cellStyle name="Normale 25 4" xfId="6989" xr:uid="{00000000-0005-0000-0000-0000D51B0000}"/>
    <cellStyle name="Normale 26" xfId="6990" xr:uid="{00000000-0005-0000-0000-0000D61B0000}"/>
    <cellStyle name="Normale 26 2" xfId="6991" xr:uid="{00000000-0005-0000-0000-0000D71B0000}"/>
    <cellStyle name="Normale 26 2 2" xfId="6992" xr:uid="{00000000-0005-0000-0000-0000D81B0000}"/>
    <cellStyle name="Normale 26 3" xfId="6993" xr:uid="{00000000-0005-0000-0000-0000D91B0000}"/>
    <cellStyle name="Normale 26 3 2" xfId="6994" xr:uid="{00000000-0005-0000-0000-0000DA1B0000}"/>
    <cellStyle name="Normale 26 4" xfId="6995" xr:uid="{00000000-0005-0000-0000-0000DB1B0000}"/>
    <cellStyle name="Normale 27" xfId="6996" xr:uid="{00000000-0005-0000-0000-0000DC1B0000}"/>
    <cellStyle name="Normale 27 2" xfId="6997" xr:uid="{00000000-0005-0000-0000-0000DD1B0000}"/>
    <cellStyle name="Normale 27 2 2" xfId="6998" xr:uid="{00000000-0005-0000-0000-0000DE1B0000}"/>
    <cellStyle name="Normale 27 2 2 2" xfId="6999" xr:uid="{00000000-0005-0000-0000-0000DF1B0000}"/>
    <cellStyle name="Normale 27 2 2 2 2" xfId="7000" xr:uid="{00000000-0005-0000-0000-0000E01B0000}"/>
    <cellStyle name="Normale 27 2 2 3" xfId="7001" xr:uid="{00000000-0005-0000-0000-0000E11B0000}"/>
    <cellStyle name="Normale 27 2 3" xfId="7002" xr:uid="{00000000-0005-0000-0000-0000E21B0000}"/>
    <cellStyle name="Normale 27 2 3 2" xfId="7003" xr:uid="{00000000-0005-0000-0000-0000E31B0000}"/>
    <cellStyle name="Normale 27 2 4" xfId="7004" xr:uid="{00000000-0005-0000-0000-0000E41B0000}"/>
    <cellStyle name="Normale 27 3" xfId="7005" xr:uid="{00000000-0005-0000-0000-0000E51B0000}"/>
    <cellStyle name="Normale 27 4" xfId="7006" xr:uid="{00000000-0005-0000-0000-0000E61B0000}"/>
    <cellStyle name="Normale 27 4 2" xfId="7007" xr:uid="{00000000-0005-0000-0000-0000E71B0000}"/>
    <cellStyle name="Normale 27 4 2 2" xfId="7008" xr:uid="{00000000-0005-0000-0000-0000E81B0000}"/>
    <cellStyle name="Normale 27 4 3" xfId="7009" xr:uid="{00000000-0005-0000-0000-0000E91B0000}"/>
    <cellStyle name="Normale 27 5" xfId="7010" xr:uid="{00000000-0005-0000-0000-0000EA1B0000}"/>
    <cellStyle name="Normale 27 5 2" xfId="7011" xr:uid="{00000000-0005-0000-0000-0000EB1B0000}"/>
    <cellStyle name="Normale 27 6" xfId="7012" xr:uid="{00000000-0005-0000-0000-0000EC1B0000}"/>
    <cellStyle name="Normale 27 6 2" xfId="14714" xr:uid="{00000000-0005-0000-0000-0000ED1B0000}"/>
    <cellStyle name="Normale 27 7" xfId="7013" xr:uid="{00000000-0005-0000-0000-0000EE1B0000}"/>
    <cellStyle name="Normale 27 7 2" xfId="14733" xr:uid="{00000000-0005-0000-0000-0000EF1B0000}"/>
    <cellStyle name="Normale 27 8" xfId="14694" xr:uid="{00000000-0005-0000-0000-0000F01B0000}"/>
    <cellStyle name="Normale 28" xfId="7014" xr:uid="{00000000-0005-0000-0000-0000F11B0000}"/>
    <cellStyle name="Normale 29" xfId="7015" xr:uid="{00000000-0005-0000-0000-0000F21B0000}"/>
    <cellStyle name="Normale 29 2" xfId="7016" xr:uid="{00000000-0005-0000-0000-0000F31B0000}"/>
    <cellStyle name="Normale 29 2 2" xfId="7017" xr:uid="{00000000-0005-0000-0000-0000F41B0000}"/>
    <cellStyle name="Normale 29 3" xfId="7018" xr:uid="{00000000-0005-0000-0000-0000F51B0000}"/>
    <cellStyle name="Normale 29 3 2" xfId="7019" xr:uid="{00000000-0005-0000-0000-0000F61B0000}"/>
    <cellStyle name="Normale 29 3 3" xfId="7020" xr:uid="{00000000-0005-0000-0000-0000F71B0000}"/>
    <cellStyle name="Normale 29 3_Italy RT - TNC 2012_JUN_V01_C_31052012_check" xfId="7021" xr:uid="{00000000-0005-0000-0000-0000F81B0000}"/>
    <cellStyle name="Normale 29_Italy RT - TNC 2012_JUN_V01_C_31052012_check" xfId="7022" xr:uid="{00000000-0005-0000-0000-0000F91B0000}"/>
    <cellStyle name="Normale 3" xfId="7023" xr:uid="{00000000-0005-0000-0000-0000FA1B0000}"/>
    <cellStyle name="Normale 3 2" xfId="7024" xr:uid="{00000000-0005-0000-0000-0000FB1B0000}"/>
    <cellStyle name="Normale 3 2 2" xfId="7025" xr:uid="{00000000-0005-0000-0000-0000FC1B0000}"/>
    <cellStyle name="Normale 3 3" xfId="7026" xr:uid="{00000000-0005-0000-0000-0000FD1B0000}"/>
    <cellStyle name="Normale 3 3 2" xfId="7027" xr:uid="{00000000-0005-0000-0000-0000FE1B0000}"/>
    <cellStyle name="Normale 3 3 2 2" xfId="7028" xr:uid="{00000000-0005-0000-0000-0000FF1B0000}"/>
    <cellStyle name="Normale 3 3 2 2 2" xfId="7029" xr:uid="{00000000-0005-0000-0000-0000001C0000}"/>
    <cellStyle name="Normale 3 3 2 2 2 2" xfId="7030" xr:uid="{00000000-0005-0000-0000-0000011C0000}"/>
    <cellStyle name="Normale 3 3 2 2 3" xfId="7031" xr:uid="{00000000-0005-0000-0000-0000021C0000}"/>
    <cellStyle name="Normale 3 3 2 3" xfId="7032" xr:uid="{00000000-0005-0000-0000-0000031C0000}"/>
    <cellStyle name="Normale 3 3 2 3 2" xfId="7033" xr:uid="{00000000-0005-0000-0000-0000041C0000}"/>
    <cellStyle name="Normale 3 3 2 4" xfId="7034" xr:uid="{00000000-0005-0000-0000-0000051C0000}"/>
    <cellStyle name="Normale 3 3 3" xfId="7035" xr:uid="{00000000-0005-0000-0000-0000061C0000}"/>
    <cellStyle name="Normale 3 3 4" xfId="7036" xr:uid="{00000000-0005-0000-0000-0000071C0000}"/>
    <cellStyle name="Normale 3 3 4 2" xfId="7037" xr:uid="{00000000-0005-0000-0000-0000081C0000}"/>
    <cellStyle name="Normale 3 3 4 2 2" xfId="7038" xr:uid="{00000000-0005-0000-0000-0000091C0000}"/>
    <cellStyle name="Normale 3 3 4 3" xfId="7039" xr:uid="{00000000-0005-0000-0000-00000A1C0000}"/>
    <cellStyle name="Normale 3 3 5" xfId="7040" xr:uid="{00000000-0005-0000-0000-00000B1C0000}"/>
    <cellStyle name="Normale 3 3 5 2" xfId="7041" xr:uid="{00000000-0005-0000-0000-00000C1C0000}"/>
    <cellStyle name="Normale 3 3 6" xfId="7042" xr:uid="{00000000-0005-0000-0000-00000D1C0000}"/>
    <cellStyle name="Normale 3 3 6 2" xfId="14715" xr:uid="{00000000-0005-0000-0000-00000E1C0000}"/>
    <cellStyle name="Normale 3 3 7" xfId="7043" xr:uid="{00000000-0005-0000-0000-00000F1C0000}"/>
    <cellStyle name="Normale 3 3 7 2" xfId="14734" xr:uid="{00000000-0005-0000-0000-0000101C0000}"/>
    <cellStyle name="Normale 3 3 8" xfId="14695" xr:uid="{00000000-0005-0000-0000-0000111C0000}"/>
    <cellStyle name="Normale 3 4" xfId="7044" xr:uid="{00000000-0005-0000-0000-0000121C0000}"/>
    <cellStyle name="Normale 3 5" xfId="7045" xr:uid="{00000000-0005-0000-0000-0000131C0000}"/>
    <cellStyle name="Normale 30" xfId="7046" xr:uid="{00000000-0005-0000-0000-0000141C0000}"/>
    <cellStyle name="Normale 30 2" xfId="7047" xr:uid="{00000000-0005-0000-0000-0000151C0000}"/>
    <cellStyle name="Normale 30 2 2" xfId="7048" xr:uid="{00000000-0005-0000-0000-0000161C0000}"/>
    <cellStyle name="Normale 30 2 2 2" xfId="7049" xr:uid="{00000000-0005-0000-0000-0000171C0000}"/>
    <cellStyle name="Normale 30 2 2 2 2" xfId="7050" xr:uid="{00000000-0005-0000-0000-0000181C0000}"/>
    <cellStyle name="Normale 30 2 2 3" xfId="7051" xr:uid="{00000000-0005-0000-0000-0000191C0000}"/>
    <cellStyle name="Normale 30 2 3" xfId="7052" xr:uid="{00000000-0005-0000-0000-00001A1C0000}"/>
    <cellStyle name="Normale 30 2 3 2" xfId="7053" xr:uid="{00000000-0005-0000-0000-00001B1C0000}"/>
    <cellStyle name="Normale 30 2 4" xfId="7054" xr:uid="{00000000-0005-0000-0000-00001C1C0000}"/>
    <cellStyle name="Normale 30 3" xfId="7055" xr:uid="{00000000-0005-0000-0000-00001D1C0000}"/>
    <cellStyle name="Normale 30 4" xfId="7056" xr:uid="{00000000-0005-0000-0000-00001E1C0000}"/>
    <cellStyle name="Normale 30 4 2" xfId="7057" xr:uid="{00000000-0005-0000-0000-00001F1C0000}"/>
    <cellStyle name="Normale 30 4 2 2" xfId="7058" xr:uid="{00000000-0005-0000-0000-0000201C0000}"/>
    <cellStyle name="Normale 30 4 3" xfId="7059" xr:uid="{00000000-0005-0000-0000-0000211C0000}"/>
    <cellStyle name="Normale 30 5" xfId="7060" xr:uid="{00000000-0005-0000-0000-0000221C0000}"/>
    <cellStyle name="Normale 30 5 2" xfId="7061" xr:uid="{00000000-0005-0000-0000-0000231C0000}"/>
    <cellStyle name="Normale 30 6" xfId="7062" xr:uid="{00000000-0005-0000-0000-0000241C0000}"/>
    <cellStyle name="Normale 30 6 2" xfId="14716" xr:uid="{00000000-0005-0000-0000-0000251C0000}"/>
    <cellStyle name="Normale 30 7" xfId="7063" xr:uid="{00000000-0005-0000-0000-0000261C0000}"/>
    <cellStyle name="Normale 30 7 2" xfId="14735" xr:uid="{00000000-0005-0000-0000-0000271C0000}"/>
    <cellStyle name="Normale 30 8" xfId="14696" xr:uid="{00000000-0005-0000-0000-0000281C0000}"/>
    <cellStyle name="Normale 31" xfId="7064" xr:uid="{00000000-0005-0000-0000-0000291C0000}"/>
    <cellStyle name="Normale 31 2" xfId="7065" xr:uid="{00000000-0005-0000-0000-00002A1C0000}"/>
    <cellStyle name="Normale 31 2 2" xfId="7066" xr:uid="{00000000-0005-0000-0000-00002B1C0000}"/>
    <cellStyle name="Normale 31 2 2 2" xfId="7067" xr:uid="{00000000-0005-0000-0000-00002C1C0000}"/>
    <cellStyle name="Normale 31 2 2 2 2" xfId="7068" xr:uid="{00000000-0005-0000-0000-00002D1C0000}"/>
    <cellStyle name="Normale 31 2 2 3" xfId="7069" xr:uid="{00000000-0005-0000-0000-00002E1C0000}"/>
    <cellStyle name="Normale 31 2 3" xfId="7070" xr:uid="{00000000-0005-0000-0000-00002F1C0000}"/>
    <cellStyle name="Normale 31 2 3 2" xfId="7071" xr:uid="{00000000-0005-0000-0000-0000301C0000}"/>
    <cellStyle name="Normale 31 2 4" xfId="7072" xr:uid="{00000000-0005-0000-0000-0000311C0000}"/>
    <cellStyle name="Normale 31 3" xfId="7073" xr:uid="{00000000-0005-0000-0000-0000321C0000}"/>
    <cellStyle name="Normale 31 4" xfId="7074" xr:uid="{00000000-0005-0000-0000-0000331C0000}"/>
    <cellStyle name="Normale 31 4 2" xfId="7075" xr:uid="{00000000-0005-0000-0000-0000341C0000}"/>
    <cellStyle name="Normale 31 4 2 2" xfId="7076" xr:uid="{00000000-0005-0000-0000-0000351C0000}"/>
    <cellStyle name="Normale 31 4 3" xfId="7077" xr:uid="{00000000-0005-0000-0000-0000361C0000}"/>
    <cellStyle name="Normale 31 5" xfId="7078" xr:uid="{00000000-0005-0000-0000-0000371C0000}"/>
    <cellStyle name="Normale 31 5 2" xfId="7079" xr:uid="{00000000-0005-0000-0000-0000381C0000}"/>
    <cellStyle name="Normale 31 6" xfId="7080" xr:uid="{00000000-0005-0000-0000-0000391C0000}"/>
    <cellStyle name="Normale 31 6 2" xfId="14717" xr:uid="{00000000-0005-0000-0000-00003A1C0000}"/>
    <cellStyle name="Normale 31 7" xfId="7081" xr:uid="{00000000-0005-0000-0000-00003B1C0000}"/>
    <cellStyle name="Normale 31 7 2" xfId="14736" xr:uid="{00000000-0005-0000-0000-00003C1C0000}"/>
    <cellStyle name="Normale 31 8" xfId="14697" xr:uid="{00000000-0005-0000-0000-00003D1C0000}"/>
    <cellStyle name="Normale 32" xfId="7082" xr:uid="{00000000-0005-0000-0000-00003E1C0000}"/>
    <cellStyle name="Normale 32 2" xfId="7083" xr:uid="{00000000-0005-0000-0000-00003F1C0000}"/>
    <cellStyle name="Normale 32 2 2" xfId="7084" xr:uid="{00000000-0005-0000-0000-0000401C0000}"/>
    <cellStyle name="Normale 32 2 2 2" xfId="7085" xr:uid="{00000000-0005-0000-0000-0000411C0000}"/>
    <cellStyle name="Normale 32 2 2 2 2" xfId="7086" xr:uid="{00000000-0005-0000-0000-0000421C0000}"/>
    <cellStyle name="Normale 32 2 2 3" xfId="7087" xr:uid="{00000000-0005-0000-0000-0000431C0000}"/>
    <cellStyle name="Normale 32 3" xfId="7088" xr:uid="{00000000-0005-0000-0000-0000441C0000}"/>
    <cellStyle name="Normale 32 4" xfId="7089" xr:uid="{00000000-0005-0000-0000-0000451C0000}"/>
    <cellStyle name="Normale 32 4 2" xfId="7090" xr:uid="{00000000-0005-0000-0000-0000461C0000}"/>
    <cellStyle name="Normale 32 4 2 2" xfId="7091" xr:uid="{00000000-0005-0000-0000-0000471C0000}"/>
    <cellStyle name="Normale 32 4 3" xfId="7092" xr:uid="{00000000-0005-0000-0000-0000481C0000}"/>
    <cellStyle name="Normale 32 5" xfId="7093" xr:uid="{00000000-0005-0000-0000-0000491C0000}"/>
    <cellStyle name="Normale 32 5 2" xfId="7094" xr:uid="{00000000-0005-0000-0000-00004A1C0000}"/>
    <cellStyle name="Normale 32 6" xfId="7095" xr:uid="{00000000-0005-0000-0000-00004B1C0000}"/>
    <cellStyle name="Normale 32 6 2" xfId="14718" xr:uid="{00000000-0005-0000-0000-00004C1C0000}"/>
    <cellStyle name="Normale 32 7" xfId="7096" xr:uid="{00000000-0005-0000-0000-00004D1C0000}"/>
    <cellStyle name="Normale 32 7 2" xfId="14737" xr:uid="{00000000-0005-0000-0000-00004E1C0000}"/>
    <cellStyle name="Normale 32 8" xfId="14698" xr:uid="{00000000-0005-0000-0000-00004F1C0000}"/>
    <cellStyle name="Normale 32_Italy RT - TNC 2012_JUN_V01_C_31052012_check" xfId="7097" xr:uid="{00000000-0005-0000-0000-0000501C0000}"/>
    <cellStyle name="Normale 33" xfId="7098" xr:uid="{00000000-0005-0000-0000-0000511C0000}"/>
    <cellStyle name="Normale 33 2" xfId="7099" xr:uid="{00000000-0005-0000-0000-0000521C0000}"/>
    <cellStyle name="Normale 33 2 2" xfId="7100" xr:uid="{00000000-0005-0000-0000-0000531C0000}"/>
    <cellStyle name="Normale 33 2 2 2" xfId="7101" xr:uid="{00000000-0005-0000-0000-0000541C0000}"/>
    <cellStyle name="Normale 33 2 2 2 2" xfId="7102" xr:uid="{00000000-0005-0000-0000-0000551C0000}"/>
    <cellStyle name="Normale 33 2 2 3" xfId="7103" xr:uid="{00000000-0005-0000-0000-0000561C0000}"/>
    <cellStyle name="Normale 33 2 3" xfId="7104" xr:uid="{00000000-0005-0000-0000-0000571C0000}"/>
    <cellStyle name="Normale 33 2 3 2" xfId="7105" xr:uid="{00000000-0005-0000-0000-0000581C0000}"/>
    <cellStyle name="Normale 33 2 4" xfId="7106" xr:uid="{00000000-0005-0000-0000-0000591C0000}"/>
    <cellStyle name="Normale 33 3" xfId="7107" xr:uid="{00000000-0005-0000-0000-00005A1C0000}"/>
    <cellStyle name="Normale 33 4" xfId="7108" xr:uid="{00000000-0005-0000-0000-00005B1C0000}"/>
    <cellStyle name="Normale 33 4 2" xfId="7109" xr:uid="{00000000-0005-0000-0000-00005C1C0000}"/>
    <cellStyle name="Normale 33 4 2 2" xfId="7110" xr:uid="{00000000-0005-0000-0000-00005D1C0000}"/>
    <cellStyle name="Normale 33 4 3" xfId="7111" xr:uid="{00000000-0005-0000-0000-00005E1C0000}"/>
    <cellStyle name="Normale 33 5" xfId="7112" xr:uid="{00000000-0005-0000-0000-00005F1C0000}"/>
    <cellStyle name="Normale 33 5 2" xfId="7113" xr:uid="{00000000-0005-0000-0000-0000601C0000}"/>
    <cellStyle name="Normale 33 6" xfId="7114" xr:uid="{00000000-0005-0000-0000-0000611C0000}"/>
    <cellStyle name="Normale 33 6 2" xfId="14719" xr:uid="{00000000-0005-0000-0000-0000621C0000}"/>
    <cellStyle name="Normale 33 7" xfId="7115" xr:uid="{00000000-0005-0000-0000-0000631C0000}"/>
    <cellStyle name="Normale 33 7 2" xfId="14738" xr:uid="{00000000-0005-0000-0000-0000641C0000}"/>
    <cellStyle name="Normale 33 8" xfId="14699" xr:uid="{00000000-0005-0000-0000-0000651C0000}"/>
    <cellStyle name="Normale 34" xfId="7116" xr:uid="{00000000-0005-0000-0000-0000661C0000}"/>
    <cellStyle name="Normale 34 2" xfId="7117" xr:uid="{00000000-0005-0000-0000-0000671C0000}"/>
    <cellStyle name="Normale 34 2 2" xfId="7118" xr:uid="{00000000-0005-0000-0000-0000681C0000}"/>
    <cellStyle name="Normale 34 2 2 2" xfId="7119" xr:uid="{00000000-0005-0000-0000-0000691C0000}"/>
    <cellStyle name="Normale 34 2 2 2 2" xfId="7120" xr:uid="{00000000-0005-0000-0000-00006A1C0000}"/>
    <cellStyle name="Normale 34 2 2 3" xfId="7121" xr:uid="{00000000-0005-0000-0000-00006B1C0000}"/>
    <cellStyle name="Normale 34 2 3" xfId="7122" xr:uid="{00000000-0005-0000-0000-00006C1C0000}"/>
    <cellStyle name="Normale 34 2 3 2" xfId="7123" xr:uid="{00000000-0005-0000-0000-00006D1C0000}"/>
    <cellStyle name="Normale 34 2 4" xfId="7124" xr:uid="{00000000-0005-0000-0000-00006E1C0000}"/>
    <cellStyle name="Normale 34 3" xfId="7125" xr:uid="{00000000-0005-0000-0000-00006F1C0000}"/>
    <cellStyle name="Normale 34 4" xfId="7126" xr:uid="{00000000-0005-0000-0000-0000701C0000}"/>
    <cellStyle name="Normale 34 4 2" xfId="7127" xr:uid="{00000000-0005-0000-0000-0000711C0000}"/>
    <cellStyle name="Normale 34 4 2 2" xfId="7128" xr:uid="{00000000-0005-0000-0000-0000721C0000}"/>
    <cellStyle name="Normale 34 4 3" xfId="7129" xr:uid="{00000000-0005-0000-0000-0000731C0000}"/>
    <cellStyle name="Normale 34 5" xfId="7130" xr:uid="{00000000-0005-0000-0000-0000741C0000}"/>
    <cellStyle name="Normale 34 5 2" xfId="7131" xr:uid="{00000000-0005-0000-0000-0000751C0000}"/>
    <cellStyle name="Normale 34 6" xfId="7132" xr:uid="{00000000-0005-0000-0000-0000761C0000}"/>
    <cellStyle name="Normale 34 6 2" xfId="14720" xr:uid="{00000000-0005-0000-0000-0000771C0000}"/>
    <cellStyle name="Normale 34 7" xfId="7133" xr:uid="{00000000-0005-0000-0000-0000781C0000}"/>
    <cellStyle name="Normale 34 7 2" xfId="14739" xr:uid="{00000000-0005-0000-0000-0000791C0000}"/>
    <cellStyle name="Normale 34 8" xfId="14700" xr:uid="{00000000-0005-0000-0000-00007A1C0000}"/>
    <cellStyle name="Normale 35" xfId="7134" xr:uid="{00000000-0005-0000-0000-00007B1C0000}"/>
    <cellStyle name="Normale 35 2" xfId="7135" xr:uid="{00000000-0005-0000-0000-00007C1C0000}"/>
    <cellStyle name="Normale 36" xfId="7136" xr:uid="{00000000-0005-0000-0000-00007D1C0000}"/>
    <cellStyle name="Normale 36 2" xfId="7137" xr:uid="{00000000-0005-0000-0000-00007E1C0000}"/>
    <cellStyle name="Normale 36 2 2" xfId="7138" xr:uid="{00000000-0005-0000-0000-00007F1C0000}"/>
    <cellStyle name="Normale 36 2_Italy RT - TNC 2012_JUN_V01_C_31052012_check" xfId="7139" xr:uid="{00000000-0005-0000-0000-0000801C0000}"/>
    <cellStyle name="Normale 36_Italy RT - TNC 2012_JUN_V01_C_31052012_check" xfId="7140" xr:uid="{00000000-0005-0000-0000-0000811C0000}"/>
    <cellStyle name="Normale 37" xfId="7141" xr:uid="{00000000-0005-0000-0000-0000821C0000}"/>
    <cellStyle name="Normale 38" xfId="7142" xr:uid="{00000000-0005-0000-0000-0000831C0000}"/>
    <cellStyle name="Normale 39" xfId="7143" xr:uid="{00000000-0005-0000-0000-0000841C0000}"/>
    <cellStyle name="Normale 4" xfId="7144" xr:uid="{00000000-0005-0000-0000-0000851C0000}"/>
    <cellStyle name="Normale 4 10" xfId="7145" xr:uid="{00000000-0005-0000-0000-0000861C0000}"/>
    <cellStyle name="Normale 4 10 2" xfId="14721" xr:uid="{00000000-0005-0000-0000-0000871C0000}"/>
    <cellStyle name="Normale 4 11" xfId="7146" xr:uid="{00000000-0005-0000-0000-0000881C0000}"/>
    <cellStyle name="Normale 4 11 2" xfId="14740" xr:uid="{00000000-0005-0000-0000-0000891C0000}"/>
    <cellStyle name="Normale 4 12" xfId="14701" xr:uid="{00000000-0005-0000-0000-00008A1C0000}"/>
    <cellStyle name="Normale 4 2" xfId="7147" xr:uid="{00000000-0005-0000-0000-00008B1C0000}"/>
    <cellStyle name="Normale 4 2 2" xfId="7148" xr:uid="{00000000-0005-0000-0000-00008C1C0000}"/>
    <cellStyle name="Normale 4 2 2 2" xfId="7149" xr:uid="{00000000-0005-0000-0000-00008D1C0000}"/>
    <cellStyle name="Normale 4 2 2 2 2" xfId="7150" xr:uid="{00000000-0005-0000-0000-00008E1C0000}"/>
    <cellStyle name="Normale 4 2 2 2 2 2" xfId="7151" xr:uid="{00000000-0005-0000-0000-00008F1C0000}"/>
    <cellStyle name="Normale 4 2 2 2 2 2 2" xfId="7152" xr:uid="{00000000-0005-0000-0000-0000901C0000}"/>
    <cellStyle name="Normale 4 2 2 2 2 3" xfId="7153" xr:uid="{00000000-0005-0000-0000-0000911C0000}"/>
    <cellStyle name="Normale 4 2 2 3" xfId="7154" xr:uid="{00000000-0005-0000-0000-0000921C0000}"/>
    <cellStyle name="Normale 4 2 2 4" xfId="7155" xr:uid="{00000000-0005-0000-0000-0000931C0000}"/>
    <cellStyle name="Normale 4 2 2 5" xfId="7156" xr:uid="{00000000-0005-0000-0000-0000941C0000}"/>
    <cellStyle name="Normale 4 2 2 5 2" xfId="7157" xr:uid="{00000000-0005-0000-0000-0000951C0000}"/>
    <cellStyle name="Normale 4 2 2 5 2 2" xfId="7158" xr:uid="{00000000-0005-0000-0000-0000961C0000}"/>
    <cellStyle name="Normale 4 2 2 5 3" xfId="7159" xr:uid="{00000000-0005-0000-0000-0000971C0000}"/>
    <cellStyle name="Normale 4 2 2 6" xfId="7160" xr:uid="{00000000-0005-0000-0000-0000981C0000}"/>
    <cellStyle name="Normale 4 2 2 6 2" xfId="7161" xr:uid="{00000000-0005-0000-0000-0000991C0000}"/>
    <cellStyle name="Normale 4 2 2 7" xfId="7162" xr:uid="{00000000-0005-0000-0000-00009A1C0000}"/>
    <cellStyle name="Normale 4 2 2 7 2" xfId="14723" xr:uid="{00000000-0005-0000-0000-00009B1C0000}"/>
    <cellStyle name="Normale 4 2 2 8" xfId="7163" xr:uid="{00000000-0005-0000-0000-00009C1C0000}"/>
    <cellStyle name="Normale 4 2 2 8 2" xfId="14742" xr:uid="{00000000-0005-0000-0000-00009D1C0000}"/>
    <cellStyle name="Normale 4 2 2 9" xfId="14703" xr:uid="{00000000-0005-0000-0000-00009E1C0000}"/>
    <cellStyle name="Normale 4 2 2_Italy RT - TNC 2012_JUN_V01_C_31052012_check" xfId="7164" xr:uid="{00000000-0005-0000-0000-00009F1C0000}"/>
    <cellStyle name="Normale 4 2 3" xfId="7165" xr:uid="{00000000-0005-0000-0000-0000A01C0000}"/>
    <cellStyle name="Normale 4 2 3 2" xfId="7166" xr:uid="{00000000-0005-0000-0000-0000A11C0000}"/>
    <cellStyle name="Normale 4 2 3 3" xfId="7167" xr:uid="{00000000-0005-0000-0000-0000A21C0000}"/>
    <cellStyle name="Normale 4 2 3 3 2" xfId="7168" xr:uid="{00000000-0005-0000-0000-0000A31C0000}"/>
    <cellStyle name="Normale 4 2 3 3 2 2" xfId="7169" xr:uid="{00000000-0005-0000-0000-0000A41C0000}"/>
    <cellStyle name="Normale 4 2 3 3 3" xfId="7170" xr:uid="{00000000-0005-0000-0000-0000A51C0000}"/>
    <cellStyle name="Normale 4 2 3_Italy RT - TNC 2012_JUN_V01_C_31052012_check" xfId="7171" xr:uid="{00000000-0005-0000-0000-0000A61C0000}"/>
    <cellStyle name="Normale 4 2 4" xfId="7172" xr:uid="{00000000-0005-0000-0000-0000A71C0000}"/>
    <cellStyle name="Normale 4 2 4 2" xfId="7173" xr:uid="{00000000-0005-0000-0000-0000A81C0000}"/>
    <cellStyle name="Normale 4 2 4_Italy RT - TNC 2012_JUN_V01_C_31052012_check" xfId="7174" xr:uid="{00000000-0005-0000-0000-0000A91C0000}"/>
    <cellStyle name="Normale 4 2 5" xfId="7175" xr:uid="{00000000-0005-0000-0000-0000AA1C0000}"/>
    <cellStyle name="Normale 4 2 5 2" xfId="7176" xr:uid="{00000000-0005-0000-0000-0000AB1C0000}"/>
    <cellStyle name="Normale 4 2 5 2 2" xfId="7177" xr:uid="{00000000-0005-0000-0000-0000AC1C0000}"/>
    <cellStyle name="Normale 4 2 5 3" xfId="7178" xr:uid="{00000000-0005-0000-0000-0000AD1C0000}"/>
    <cellStyle name="Normale 4 2 6" xfId="7179" xr:uid="{00000000-0005-0000-0000-0000AE1C0000}"/>
    <cellStyle name="Normale 4 2 6 2" xfId="7180" xr:uid="{00000000-0005-0000-0000-0000AF1C0000}"/>
    <cellStyle name="Normale 4 2 7" xfId="7181" xr:uid="{00000000-0005-0000-0000-0000B01C0000}"/>
    <cellStyle name="Normale 4 2 7 2" xfId="14722" xr:uid="{00000000-0005-0000-0000-0000B11C0000}"/>
    <cellStyle name="Normale 4 2 8" xfId="7182" xr:uid="{00000000-0005-0000-0000-0000B21C0000}"/>
    <cellStyle name="Normale 4 2 8 2" xfId="14741" xr:uid="{00000000-0005-0000-0000-0000B31C0000}"/>
    <cellStyle name="Normale 4 2 9" xfId="14702" xr:uid="{00000000-0005-0000-0000-0000B41C0000}"/>
    <cellStyle name="Normale 4 2_Additional information tables" xfId="7183" xr:uid="{00000000-0005-0000-0000-0000B51C0000}"/>
    <cellStyle name="Normale 4 3" xfId="7184" xr:uid="{00000000-0005-0000-0000-0000B61C0000}"/>
    <cellStyle name="Normale 4 3 2" xfId="7185" xr:uid="{00000000-0005-0000-0000-0000B71C0000}"/>
    <cellStyle name="Normale 4 3 2 2" xfId="7186" xr:uid="{00000000-0005-0000-0000-0000B81C0000}"/>
    <cellStyle name="Normale 4 3 2 2 2" xfId="7187" xr:uid="{00000000-0005-0000-0000-0000B91C0000}"/>
    <cellStyle name="Normale 4 3 2 2 2 2" xfId="7188" xr:uid="{00000000-0005-0000-0000-0000BA1C0000}"/>
    <cellStyle name="Normale 4 3 2 2 3" xfId="7189" xr:uid="{00000000-0005-0000-0000-0000BB1C0000}"/>
    <cellStyle name="Normale 4 3 2 3" xfId="7190" xr:uid="{00000000-0005-0000-0000-0000BC1C0000}"/>
    <cellStyle name="Normale 4 3 2 3 2" xfId="7191" xr:uid="{00000000-0005-0000-0000-0000BD1C0000}"/>
    <cellStyle name="Normale 4 3 2 4" xfId="7192" xr:uid="{00000000-0005-0000-0000-0000BE1C0000}"/>
    <cellStyle name="Normale 4 3 3" xfId="7193" xr:uid="{00000000-0005-0000-0000-0000BF1C0000}"/>
    <cellStyle name="Normale 4 3 4" xfId="7194" xr:uid="{00000000-0005-0000-0000-0000C01C0000}"/>
    <cellStyle name="Normale 4 3 4 2" xfId="7195" xr:uid="{00000000-0005-0000-0000-0000C11C0000}"/>
    <cellStyle name="Normale 4 3 4 2 2" xfId="7196" xr:uid="{00000000-0005-0000-0000-0000C21C0000}"/>
    <cellStyle name="Normale 4 3 4 3" xfId="7197" xr:uid="{00000000-0005-0000-0000-0000C31C0000}"/>
    <cellStyle name="Normale 4 3 5" xfId="7198" xr:uid="{00000000-0005-0000-0000-0000C41C0000}"/>
    <cellStyle name="Normale 4 3 5 2" xfId="7199" xr:uid="{00000000-0005-0000-0000-0000C51C0000}"/>
    <cellStyle name="Normale 4 3 6" xfId="7200" xr:uid="{00000000-0005-0000-0000-0000C61C0000}"/>
    <cellStyle name="Normale 4 3 6 2" xfId="14724" xr:uid="{00000000-0005-0000-0000-0000C71C0000}"/>
    <cellStyle name="Normale 4 3 7" xfId="7201" xr:uid="{00000000-0005-0000-0000-0000C81C0000}"/>
    <cellStyle name="Normale 4 3 7 2" xfId="14743" xr:uid="{00000000-0005-0000-0000-0000C91C0000}"/>
    <cellStyle name="Normale 4 3 8" xfId="14704" xr:uid="{00000000-0005-0000-0000-0000CA1C0000}"/>
    <cellStyle name="Normale 4 4" xfId="7202" xr:uid="{00000000-0005-0000-0000-0000CB1C0000}"/>
    <cellStyle name="Normale 4 4 2" xfId="7203" xr:uid="{00000000-0005-0000-0000-0000CC1C0000}"/>
    <cellStyle name="Normale 4 4 2 2" xfId="7204" xr:uid="{00000000-0005-0000-0000-0000CD1C0000}"/>
    <cellStyle name="Normale 4 4 2 2 2" xfId="7205" xr:uid="{00000000-0005-0000-0000-0000CE1C0000}"/>
    <cellStyle name="Normale 4 4 2 2 2 2" xfId="7206" xr:uid="{00000000-0005-0000-0000-0000CF1C0000}"/>
    <cellStyle name="Normale 4 4 2 2 3" xfId="7207" xr:uid="{00000000-0005-0000-0000-0000D01C0000}"/>
    <cellStyle name="Normale 4 4 2 3" xfId="7208" xr:uid="{00000000-0005-0000-0000-0000D11C0000}"/>
    <cellStyle name="Normale 4 4 2 3 2" xfId="7209" xr:uid="{00000000-0005-0000-0000-0000D21C0000}"/>
    <cellStyle name="Normale 4 4 2 4" xfId="7210" xr:uid="{00000000-0005-0000-0000-0000D31C0000}"/>
    <cellStyle name="Normale 4 4 3" xfId="7211" xr:uid="{00000000-0005-0000-0000-0000D41C0000}"/>
    <cellStyle name="Normale 4 4 4" xfId="7212" xr:uid="{00000000-0005-0000-0000-0000D51C0000}"/>
    <cellStyle name="Normale 4 4 4 2" xfId="7213" xr:uid="{00000000-0005-0000-0000-0000D61C0000}"/>
    <cellStyle name="Normale 4 4 4 2 2" xfId="7214" xr:uid="{00000000-0005-0000-0000-0000D71C0000}"/>
    <cellStyle name="Normale 4 4 4 3" xfId="7215" xr:uid="{00000000-0005-0000-0000-0000D81C0000}"/>
    <cellStyle name="Normale 4 4 5" xfId="7216" xr:uid="{00000000-0005-0000-0000-0000D91C0000}"/>
    <cellStyle name="Normale 4 4 5 2" xfId="7217" xr:uid="{00000000-0005-0000-0000-0000DA1C0000}"/>
    <cellStyle name="Normale 4 4 6" xfId="7218" xr:uid="{00000000-0005-0000-0000-0000DB1C0000}"/>
    <cellStyle name="Normale 4 4 6 2" xfId="14725" xr:uid="{00000000-0005-0000-0000-0000DC1C0000}"/>
    <cellStyle name="Normale 4 4 7" xfId="7219" xr:uid="{00000000-0005-0000-0000-0000DD1C0000}"/>
    <cellStyle name="Normale 4 4 7 2" xfId="14744" xr:uid="{00000000-0005-0000-0000-0000DE1C0000}"/>
    <cellStyle name="Normale 4 4 8" xfId="14705" xr:uid="{00000000-0005-0000-0000-0000DF1C0000}"/>
    <cellStyle name="Normale 4 5" xfId="7220" xr:uid="{00000000-0005-0000-0000-0000E01C0000}"/>
    <cellStyle name="Normale 4 5 2" xfId="7221" xr:uid="{00000000-0005-0000-0000-0000E11C0000}"/>
    <cellStyle name="Normale 4 5 2 2" xfId="7222" xr:uid="{00000000-0005-0000-0000-0000E21C0000}"/>
    <cellStyle name="Normale 4 5 2 2 2" xfId="7223" xr:uid="{00000000-0005-0000-0000-0000E31C0000}"/>
    <cellStyle name="Normale 4 5 2 2 2 2" xfId="7224" xr:uid="{00000000-0005-0000-0000-0000E41C0000}"/>
    <cellStyle name="Normale 4 5 2 2 3" xfId="7225" xr:uid="{00000000-0005-0000-0000-0000E51C0000}"/>
    <cellStyle name="Normale 4 5 2 3" xfId="7226" xr:uid="{00000000-0005-0000-0000-0000E61C0000}"/>
    <cellStyle name="Normale 4 5 2 3 2" xfId="7227" xr:uid="{00000000-0005-0000-0000-0000E71C0000}"/>
    <cellStyle name="Normale 4 5 2 4" xfId="7228" xr:uid="{00000000-0005-0000-0000-0000E81C0000}"/>
    <cellStyle name="Normale 4 5 3" xfId="7229" xr:uid="{00000000-0005-0000-0000-0000E91C0000}"/>
    <cellStyle name="Normale 4 5 4" xfId="7230" xr:uid="{00000000-0005-0000-0000-0000EA1C0000}"/>
    <cellStyle name="Normale 4 5 4 2" xfId="7231" xr:uid="{00000000-0005-0000-0000-0000EB1C0000}"/>
    <cellStyle name="Normale 4 5 4 2 2" xfId="7232" xr:uid="{00000000-0005-0000-0000-0000EC1C0000}"/>
    <cellStyle name="Normale 4 5 4 3" xfId="7233" xr:uid="{00000000-0005-0000-0000-0000ED1C0000}"/>
    <cellStyle name="Normale 4 5 5" xfId="7234" xr:uid="{00000000-0005-0000-0000-0000EE1C0000}"/>
    <cellStyle name="Normale 4 5 5 2" xfId="7235" xr:uid="{00000000-0005-0000-0000-0000EF1C0000}"/>
    <cellStyle name="Normale 4 5 6" xfId="7236" xr:uid="{00000000-0005-0000-0000-0000F01C0000}"/>
    <cellStyle name="Normale 4 5 6 2" xfId="14726" xr:uid="{00000000-0005-0000-0000-0000F11C0000}"/>
    <cellStyle name="Normale 4 5 7" xfId="7237" xr:uid="{00000000-0005-0000-0000-0000F21C0000}"/>
    <cellStyle name="Normale 4 5 7 2" xfId="14745" xr:uid="{00000000-0005-0000-0000-0000F31C0000}"/>
    <cellStyle name="Normale 4 5 8" xfId="14706" xr:uid="{00000000-0005-0000-0000-0000F41C0000}"/>
    <cellStyle name="Normale 4 6" xfId="7238" xr:uid="{00000000-0005-0000-0000-0000F51C0000}"/>
    <cellStyle name="Normale 4 6 2" xfId="7239" xr:uid="{00000000-0005-0000-0000-0000F61C0000}"/>
    <cellStyle name="Normale 4 6 2 2" xfId="7240" xr:uid="{00000000-0005-0000-0000-0000F71C0000}"/>
    <cellStyle name="Normale 4 6 2 2 2" xfId="7241" xr:uid="{00000000-0005-0000-0000-0000F81C0000}"/>
    <cellStyle name="Normale 4 6 2 3" xfId="7242" xr:uid="{00000000-0005-0000-0000-0000F91C0000}"/>
    <cellStyle name="Normale 4 7" xfId="7243" xr:uid="{00000000-0005-0000-0000-0000FA1C0000}"/>
    <cellStyle name="Normale 4 8" xfId="7244" xr:uid="{00000000-0005-0000-0000-0000FB1C0000}"/>
    <cellStyle name="Normale 4 8 2" xfId="7245" xr:uid="{00000000-0005-0000-0000-0000FC1C0000}"/>
    <cellStyle name="Normale 4 8 2 2" xfId="7246" xr:uid="{00000000-0005-0000-0000-0000FD1C0000}"/>
    <cellStyle name="Normale 4 8 3" xfId="7247" xr:uid="{00000000-0005-0000-0000-0000FE1C0000}"/>
    <cellStyle name="Normale 4 9" xfId="7248" xr:uid="{00000000-0005-0000-0000-0000FF1C0000}"/>
    <cellStyle name="Normale 4 9 2" xfId="7249" xr:uid="{00000000-0005-0000-0000-0000001D0000}"/>
    <cellStyle name="Normale 4_Additional information tables" xfId="7250" xr:uid="{00000000-0005-0000-0000-0000011D0000}"/>
    <cellStyle name="Normale 40" xfId="7251" xr:uid="{00000000-0005-0000-0000-0000021D0000}"/>
    <cellStyle name="Normale 41" xfId="7252" xr:uid="{00000000-0005-0000-0000-0000031D0000}"/>
    <cellStyle name="Normale 42" xfId="7253" xr:uid="{00000000-0005-0000-0000-0000041D0000}"/>
    <cellStyle name="Normale 43" xfId="7254" xr:uid="{00000000-0005-0000-0000-0000051D0000}"/>
    <cellStyle name="Normale 44" xfId="7255" xr:uid="{00000000-0005-0000-0000-0000061D0000}"/>
    <cellStyle name="Normale 5" xfId="7256" xr:uid="{00000000-0005-0000-0000-0000071D0000}"/>
    <cellStyle name="Normale 5 2" xfId="7257" xr:uid="{00000000-0005-0000-0000-0000081D0000}"/>
    <cellStyle name="Normale 5 2 2" xfId="7258" xr:uid="{00000000-0005-0000-0000-0000091D0000}"/>
    <cellStyle name="Normale 5 2 2 2" xfId="7259" xr:uid="{00000000-0005-0000-0000-00000A1D0000}"/>
    <cellStyle name="Normale 5 2 2 2 2" xfId="7260" xr:uid="{00000000-0005-0000-0000-00000B1D0000}"/>
    <cellStyle name="Normale 5 2 2 3" xfId="7261" xr:uid="{00000000-0005-0000-0000-00000C1D0000}"/>
    <cellStyle name="Normale 5 2 3" xfId="7262" xr:uid="{00000000-0005-0000-0000-00000D1D0000}"/>
    <cellStyle name="Normale 5 2 3 2" xfId="7263" xr:uid="{00000000-0005-0000-0000-00000E1D0000}"/>
    <cellStyle name="Normale 5 2 4" xfId="7264" xr:uid="{00000000-0005-0000-0000-00000F1D0000}"/>
    <cellStyle name="Normale 5 3" xfId="7265" xr:uid="{00000000-0005-0000-0000-0000101D0000}"/>
    <cellStyle name="Normale 5 4" xfId="7266" xr:uid="{00000000-0005-0000-0000-0000111D0000}"/>
    <cellStyle name="Normale 5 4 2" xfId="7267" xr:uid="{00000000-0005-0000-0000-0000121D0000}"/>
    <cellStyle name="Normale 5 4 2 2" xfId="7268" xr:uid="{00000000-0005-0000-0000-0000131D0000}"/>
    <cellStyle name="Normale 5 4 3" xfId="7269" xr:uid="{00000000-0005-0000-0000-0000141D0000}"/>
    <cellStyle name="Normale 5 5" xfId="7270" xr:uid="{00000000-0005-0000-0000-0000151D0000}"/>
    <cellStyle name="Normale 5 5 2" xfId="7271" xr:uid="{00000000-0005-0000-0000-0000161D0000}"/>
    <cellStyle name="Normale 5 6" xfId="7272" xr:uid="{00000000-0005-0000-0000-0000171D0000}"/>
    <cellStyle name="Normale 5 6 2" xfId="14727" xr:uid="{00000000-0005-0000-0000-0000181D0000}"/>
    <cellStyle name="Normale 5 7" xfId="7273" xr:uid="{00000000-0005-0000-0000-0000191D0000}"/>
    <cellStyle name="Normale 5 7 2" xfId="14746" xr:uid="{00000000-0005-0000-0000-00001A1D0000}"/>
    <cellStyle name="Normale 5 8" xfId="14707" xr:uid="{00000000-0005-0000-0000-00001B1D0000}"/>
    <cellStyle name="Normale 6" xfId="7274" xr:uid="{00000000-0005-0000-0000-00001C1D0000}"/>
    <cellStyle name="Normale 6 2" xfId="7275" xr:uid="{00000000-0005-0000-0000-00001D1D0000}"/>
    <cellStyle name="Normale 6 2 2" xfId="7276" xr:uid="{00000000-0005-0000-0000-00001E1D0000}"/>
    <cellStyle name="Normale 6 3" xfId="7277" xr:uid="{00000000-0005-0000-0000-00001F1D0000}"/>
    <cellStyle name="Normale 6 3 2" xfId="7278" xr:uid="{00000000-0005-0000-0000-0000201D0000}"/>
    <cellStyle name="Normale 6 3 2 2" xfId="7279" xr:uid="{00000000-0005-0000-0000-0000211D0000}"/>
    <cellStyle name="Normale 6 3 2 2 2" xfId="7280" xr:uid="{00000000-0005-0000-0000-0000221D0000}"/>
    <cellStyle name="Normale 6 3 2 3" xfId="7281" xr:uid="{00000000-0005-0000-0000-0000231D0000}"/>
    <cellStyle name="Normale 6 3 3" xfId="7282" xr:uid="{00000000-0005-0000-0000-0000241D0000}"/>
    <cellStyle name="Normale 6 3 3 2" xfId="7283" xr:uid="{00000000-0005-0000-0000-0000251D0000}"/>
    <cellStyle name="Normale 6 3 4" xfId="7284" xr:uid="{00000000-0005-0000-0000-0000261D0000}"/>
    <cellStyle name="Normale 6 4" xfId="7285" xr:uid="{00000000-0005-0000-0000-0000271D0000}"/>
    <cellStyle name="Normale 6 5" xfId="7286" xr:uid="{00000000-0005-0000-0000-0000281D0000}"/>
    <cellStyle name="Normale 6 5 2" xfId="7287" xr:uid="{00000000-0005-0000-0000-0000291D0000}"/>
    <cellStyle name="Normale 6 5 2 2" xfId="7288" xr:uid="{00000000-0005-0000-0000-00002A1D0000}"/>
    <cellStyle name="Normale 6 5 3" xfId="7289" xr:uid="{00000000-0005-0000-0000-00002B1D0000}"/>
    <cellStyle name="Normale 6 6" xfId="7290" xr:uid="{00000000-0005-0000-0000-00002C1D0000}"/>
    <cellStyle name="Normale 6 6 2" xfId="7291" xr:uid="{00000000-0005-0000-0000-00002D1D0000}"/>
    <cellStyle name="Normale 6 7" xfId="7292" xr:uid="{00000000-0005-0000-0000-00002E1D0000}"/>
    <cellStyle name="Normale 6 7 2" xfId="14728" xr:uid="{00000000-0005-0000-0000-00002F1D0000}"/>
    <cellStyle name="Normale 6 8" xfId="7293" xr:uid="{00000000-0005-0000-0000-0000301D0000}"/>
    <cellStyle name="Normale 6 8 2" xfId="14747" xr:uid="{00000000-0005-0000-0000-0000311D0000}"/>
    <cellStyle name="Normale 6 9" xfId="14708" xr:uid="{00000000-0005-0000-0000-0000321D0000}"/>
    <cellStyle name="Normale 6_Additional information tables" xfId="7294" xr:uid="{00000000-0005-0000-0000-0000331D0000}"/>
    <cellStyle name="Normale 7" xfId="7295" xr:uid="{00000000-0005-0000-0000-0000341D0000}"/>
    <cellStyle name="Normale 7 2" xfId="7296" xr:uid="{00000000-0005-0000-0000-0000351D0000}"/>
    <cellStyle name="Normale 8" xfId="7297" xr:uid="{00000000-0005-0000-0000-0000361D0000}"/>
    <cellStyle name="Normale 8 2" xfId="7298" xr:uid="{00000000-0005-0000-0000-0000371D0000}"/>
    <cellStyle name="Normale 8 2 2" xfId="7299" xr:uid="{00000000-0005-0000-0000-0000381D0000}"/>
    <cellStyle name="Normale 8 3" xfId="7300" xr:uid="{00000000-0005-0000-0000-0000391D0000}"/>
    <cellStyle name="Normale 8 3 2" xfId="7301" xr:uid="{00000000-0005-0000-0000-00003A1D0000}"/>
    <cellStyle name="Normale 8 4" xfId="7302" xr:uid="{00000000-0005-0000-0000-00003B1D0000}"/>
    <cellStyle name="Normale 9" xfId="7303" xr:uid="{00000000-0005-0000-0000-00003C1D0000}"/>
    <cellStyle name="Normale 9 2" xfId="7304" xr:uid="{00000000-0005-0000-0000-00003D1D0000}"/>
    <cellStyle name="Normale 9 2 2" xfId="7305" xr:uid="{00000000-0005-0000-0000-00003E1D0000}"/>
    <cellStyle name="Normale 9 3" xfId="7306" xr:uid="{00000000-0005-0000-0000-00003F1D0000}"/>
    <cellStyle name="Normale 9 3 2" xfId="7307" xr:uid="{00000000-0005-0000-0000-0000401D0000}"/>
    <cellStyle name="Normale 9 4" xfId="7308" xr:uid="{00000000-0005-0000-0000-0000411D0000}"/>
    <cellStyle name="Normale_Calcolo Tariffa_2006_4T_v01" xfId="7309" xr:uid="{00000000-0005-0000-0000-0000421D0000}"/>
    <cellStyle name="NormalExtra" xfId="7310" xr:uid="{00000000-0005-0000-0000-0000431D0000}"/>
    <cellStyle name="Normálna 2" xfId="7311" xr:uid="{00000000-0005-0000-0000-0000441D0000}"/>
    <cellStyle name="Normálna 3" xfId="7312" xr:uid="{00000000-0005-0000-0000-0000451D0000}"/>
    <cellStyle name="Normalny 10" xfId="7313" xr:uid="{00000000-0005-0000-0000-0000461D0000}"/>
    <cellStyle name="Normalny 2" xfId="7314" xr:uid="{00000000-0005-0000-0000-0000471D0000}"/>
    <cellStyle name="Normalny 2 2" xfId="7315" xr:uid="{00000000-0005-0000-0000-0000481D0000}"/>
    <cellStyle name="Normalny 2_MET Table 1" xfId="7316" xr:uid="{00000000-0005-0000-0000-0000491D0000}"/>
    <cellStyle name="Normalny 3" xfId="7317" xr:uid="{00000000-0005-0000-0000-00004A1D0000}"/>
    <cellStyle name="Normalny 4" xfId="7318" xr:uid="{00000000-0005-0000-0000-00004B1D0000}"/>
    <cellStyle name="Normalny 4 2" xfId="7319" xr:uid="{00000000-0005-0000-0000-00004C1D0000}"/>
    <cellStyle name="Normalny 5" xfId="7320" xr:uid="{00000000-0005-0000-0000-00004D1D0000}"/>
    <cellStyle name="Normalny 6" xfId="7321" xr:uid="{00000000-0005-0000-0000-00004E1D0000}"/>
    <cellStyle name="Normalny 7" xfId="7322" xr:uid="{00000000-0005-0000-0000-00004F1D0000}"/>
    <cellStyle name="Normalny 8" xfId="7323" xr:uid="{00000000-0005-0000-0000-0000501D0000}"/>
    <cellStyle name="Normalny 9" xfId="7324" xr:uid="{00000000-0005-0000-0000-0000511D0000}"/>
    <cellStyle name="NorTms8" xfId="7325" xr:uid="{00000000-0005-0000-0000-0000521D0000}"/>
    <cellStyle name="Nota 10" xfId="7326" xr:uid="{00000000-0005-0000-0000-0000531D0000}"/>
    <cellStyle name="Nota 10 2" xfId="7327" xr:uid="{00000000-0005-0000-0000-0000541D0000}"/>
    <cellStyle name="Nota 10 2 2" xfId="7328" xr:uid="{00000000-0005-0000-0000-0000551D0000}"/>
    <cellStyle name="Nota 10 2 2 2" xfId="18793" xr:uid="{566714E8-3268-433E-ABC8-BBF216E9B66C}"/>
    <cellStyle name="Nota 10 2 3" xfId="7329" xr:uid="{00000000-0005-0000-0000-0000561D0000}"/>
    <cellStyle name="Nota 10 2 3 2" xfId="18794" xr:uid="{9F077864-1D0D-43E5-ADAB-3FF25301BF72}"/>
    <cellStyle name="Nota 10 2 4" xfId="7330" xr:uid="{00000000-0005-0000-0000-0000571D0000}"/>
    <cellStyle name="Nota 10 2 4 2" xfId="18795" xr:uid="{9B943EE1-E614-4272-891D-D3CF6081B342}"/>
    <cellStyle name="Nota 10 2 5" xfId="7331" xr:uid="{00000000-0005-0000-0000-0000581D0000}"/>
    <cellStyle name="Nota 10 2 5 2" xfId="18796" xr:uid="{72CA480A-0C22-4420-A70C-1506FE4C7E3E}"/>
    <cellStyle name="Nota 10 2 6" xfId="18792" xr:uid="{00FFCB71-D8C1-4EE0-9E1D-652048DF46B0}"/>
    <cellStyle name="Nota 10 3" xfId="7332" xr:uid="{00000000-0005-0000-0000-0000591D0000}"/>
    <cellStyle name="Nota 10 3 2" xfId="18797" xr:uid="{2427A33A-77FB-44EB-A352-4946BBF09DCF}"/>
    <cellStyle name="Nota 10 4" xfId="7333" xr:uid="{00000000-0005-0000-0000-00005A1D0000}"/>
    <cellStyle name="Nota 10 4 2" xfId="18798" xr:uid="{FFCAD1A7-B403-4674-93F0-FCCAA9DB1245}"/>
    <cellStyle name="Nota 10 5" xfId="7334" xr:uid="{00000000-0005-0000-0000-00005B1D0000}"/>
    <cellStyle name="Nota 10 5 2" xfId="18799" xr:uid="{1DA6C449-F5FA-4FE2-B12E-A919B05DC602}"/>
    <cellStyle name="Nota 10 6" xfId="7335" xr:uid="{00000000-0005-0000-0000-00005C1D0000}"/>
    <cellStyle name="Nota 10 6 2" xfId="18800" xr:uid="{56FBD5CA-095C-41F8-B33E-56770E0BE8BC}"/>
    <cellStyle name="Nota 10 7" xfId="18791" xr:uid="{A428E2CE-1010-4A2A-A862-13359C035329}"/>
    <cellStyle name="Nota 11" xfId="7336" xr:uid="{00000000-0005-0000-0000-00005D1D0000}"/>
    <cellStyle name="Nota 11 2" xfId="7337" xr:uid="{00000000-0005-0000-0000-00005E1D0000}"/>
    <cellStyle name="Nota 11 2 2" xfId="7338" xr:uid="{00000000-0005-0000-0000-00005F1D0000}"/>
    <cellStyle name="Nota 11 2 2 2" xfId="18803" xr:uid="{438681B0-384A-4FA8-8912-EB187116571B}"/>
    <cellStyle name="Nota 11 2 3" xfId="7339" xr:uid="{00000000-0005-0000-0000-0000601D0000}"/>
    <cellStyle name="Nota 11 2 3 2" xfId="18804" xr:uid="{5E6B3653-A76D-4685-9F18-E20A4DF420B9}"/>
    <cellStyle name="Nota 11 2 4" xfId="7340" xr:uid="{00000000-0005-0000-0000-0000611D0000}"/>
    <cellStyle name="Nota 11 2 4 2" xfId="18805" xr:uid="{D44C30D9-8C6B-423E-ADDF-797BDBBEF3F2}"/>
    <cellStyle name="Nota 11 2 5" xfId="7341" xr:uid="{00000000-0005-0000-0000-0000621D0000}"/>
    <cellStyle name="Nota 11 2 5 2" xfId="18806" xr:uid="{1C8BD301-5196-40E2-9971-542903B2AB00}"/>
    <cellStyle name="Nota 11 2 6" xfId="18802" xr:uid="{9F4B3790-507A-4BA8-A8B7-17F7CF9F5129}"/>
    <cellStyle name="Nota 11 3" xfId="7342" xr:uid="{00000000-0005-0000-0000-0000631D0000}"/>
    <cellStyle name="Nota 11 3 2" xfId="18807" xr:uid="{23689682-C741-4B11-8398-D25FAF1B2DE6}"/>
    <cellStyle name="Nota 11 4" xfId="7343" xr:uid="{00000000-0005-0000-0000-0000641D0000}"/>
    <cellStyle name="Nota 11 4 2" xfId="18808" xr:uid="{6F3709D3-8FA6-4E8A-BB43-825C3EFC638B}"/>
    <cellStyle name="Nota 11 5" xfId="7344" xr:uid="{00000000-0005-0000-0000-0000651D0000}"/>
    <cellStyle name="Nota 11 5 2" xfId="18809" xr:uid="{8DED1BBD-352A-41DD-AD05-19C12DE59587}"/>
    <cellStyle name="Nota 11 6" xfId="7345" xr:uid="{00000000-0005-0000-0000-0000661D0000}"/>
    <cellStyle name="Nota 11 6 2" xfId="18810" xr:uid="{C1C4CA03-2B18-41DE-9507-3E54ECD38745}"/>
    <cellStyle name="Nota 11 7" xfId="18801" xr:uid="{72AF0792-6395-4162-A616-3BA60965D18B}"/>
    <cellStyle name="Nota 12" xfId="7346" xr:uid="{00000000-0005-0000-0000-0000671D0000}"/>
    <cellStyle name="Nota 12 2" xfId="7347" xr:uid="{00000000-0005-0000-0000-0000681D0000}"/>
    <cellStyle name="Nota 12 2 2" xfId="7348" xr:uid="{00000000-0005-0000-0000-0000691D0000}"/>
    <cellStyle name="Nota 12 2 2 2" xfId="18813" xr:uid="{B6ACD188-F1D3-4104-8C6C-CBC553F4C572}"/>
    <cellStyle name="Nota 12 2 3" xfId="7349" xr:uid="{00000000-0005-0000-0000-00006A1D0000}"/>
    <cellStyle name="Nota 12 2 3 2" xfId="18814" xr:uid="{B3E89A35-D3F4-4479-BB24-726B631F8F41}"/>
    <cellStyle name="Nota 12 2 4" xfId="7350" xr:uid="{00000000-0005-0000-0000-00006B1D0000}"/>
    <cellStyle name="Nota 12 2 4 2" xfId="18815" xr:uid="{BBB3644B-ADA2-4ED3-A90F-6FD98EA32061}"/>
    <cellStyle name="Nota 12 2 5" xfId="7351" xr:uid="{00000000-0005-0000-0000-00006C1D0000}"/>
    <cellStyle name="Nota 12 2 5 2" xfId="18816" xr:uid="{6659389E-D9E7-4EB3-919F-1C18594A7BD4}"/>
    <cellStyle name="Nota 12 2 6" xfId="18812" xr:uid="{6B4B0CB4-A531-4B0B-8518-84B1856EC2B0}"/>
    <cellStyle name="Nota 12 3" xfId="7352" xr:uid="{00000000-0005-0000-0000-00006D1D0000}"/>
    <cellStyle name="Nota 12 3 2" xfId="18817" xr:uid="{87E518B5-5E36-4CC6-BC44-9EA6824DB438}"/>
    <cellStyle name="Nota 12 4" xfId="7353" xr:uid="{00000000-0005-0000-0000-00006E1D0000}"/>
    <cellStyle name="Nota 12 4 2" xfId="18818" xr:uid="{2F2F3F4C-51C0-493D-99E4-F4EAA92D369D}"/>
    <cellStyle name="Nota 12 5" xfId="7354" xr:uid="{00000000-0005-0000-0000-00006F1D0000}"/>
    <cellStyle name="Nota 12 5 2" xfId="18819" xr:uid="{D0B91461-C9DA-416F-BB98-B68B005388C5}"/>
    <cellStyle name="Nota 12 6" xfId="7355" xr:uid="{00000000-0005-0000-0000-0000701D0000}"/>
    <cellStyle name="Nota 12 6 2" xfId="18820" xr:uid="{1503FCDA-5F78-4D80-BD39-AF85370EAE65}"/>
    <cellStyle name="Nota 12 7" xfId="18811" xr:uid="{089652EE-049E-4DF0-8560-C36254A53308}"/>
    <cellStyle name="Nota 13" xfId="7356" xr:uid="{00000000-0005-0000-0000-0000711D0000}"/>
    <cellStyle name="Nota 13 2" xfId="7357" xr:uid="{00000000-0005-0000-0000-0000721D0000}"/>
    <cellStyle name="Nota 13 2 2" xfId="7358" xr:uid="{00000000-0005-0000-0000-0000731D0000}"/>
    <cellStyle name="Nota 13 2 2 2" xfId="18823" xr:uid="{34666F04-604D-4353-8DA5-085EF4C41623}"/>
    <cellStyle name="Nota 13 2 3" xfId="7359" xr:uid="{00000000-0005-0000-0000-0000741D0000}"/>
    <cellStyle name="Nota 13 2 3 2" xfId="18824" xr:uid="{5F76FE1A-96BF-4CF5-AD2A-23E328553873}"/>
    <cellStyle name="Nota 13 2 4" xfId="7360" xr:uid="{00000000-0005-0000-0000-0000751D0000}"/>
    <cellStyle name="Nota 13 2 4 2" xfId="18825" xr:uid="{F47D7B3B-1C8B-466C-9DFF-807981895B6A}"/>
    <cellStyle name="Nota 13 2 5" xfId="7361" xr:uid="{00000000-0005-0000-0000-0000761D0000}"/>
    <cellStyle name="Nota 13 2 5 2" xfId="18826" xr:uid="{1F3589B9-0A72-4A0D-B12E-025E906D914D}"/>
    <cellStyle name="Nota 13 2 6" xfId="18822" xr:uid="{48A0976C-B380-466D-B106-851CB39EA17F}"/>
    <cellStyle name="Nota 13 3" xfId="7362" xr:uid="{00000000-0005-0000-0000-0000771D0000}"/>
    <cellStyle name="Nota 13 3 2" xfId="18827" xr:uid="{E10DD94A-252A-4254-858F-34B368B8A4A1}"/>
    <cellStyle name="Nota 13 4" xfId="7363" xr:uid="{00000000-0005-0000-0000-0000781D0000}"/>
    <cellStyle name="Nota 13 4 2" xfId="18828" xr:uid="{534DF2F9-D391-41D8-9875-AF7583ED17FF}"/>
    <cellStyle name="Nota 13 5" xfId="7364" xr:uid="{00000000-0005-0000-0000-0000791D0000}"/>
    <cellStyle name="Nota 13 5 2" xfId="18829" xr:uid="{6BDFB427-BC0D-4BA5-A2CD-507B09BFC15C}"/>
    <cellStyle name="Nota 13 6" xfId="7365" xr:uid="{00000000-0005-0000-0000-00007A1D0000}"/>
    <cellStyle name="Nota 13 6 2" xfId="18830" xr:uid="{2F79B356-9821-47C0-94AF-E153A540DF8D}"/>
    <cellStyle name="Nota 13 7" xfId="18821" xr:uid="{75E58607-9662-4053-AB63-08A6CA84291A}"/>
    <cellStyle name="Nota 14" xfId="7366" xr:uid="{00000000-0005-0000-0000-00007B1D0000}"/>
    <cellStyle name="Nota 14 2" xfId="7367" xr:uid="{00000000-0005-0000-0000-00007C1D0000}"/>
    <cellStyle name="Nota 14 2 2" xfId="7368" xr:uid="{00000000-0005-0000-0000-00007D1D0000}"/>
    <cellStyle name="Nota 14 2 2 2" xfId="18833" xr:uid="{1D429576-4734-477C-A06D-F164991EF94D}"/>
    <cellStyle name="Nota 14 2 3" xfId="7369" xr:uid="{00000000-0005-0000-0000-00007E1D0000}"/>
    <cellStyle name="Nota 14 2 3 2" xfId="18834" xr:uid="{601E704F-C593-455A-8ECA-BD97D8B449E0}"/>
    <cellStyle name="Nota 14 2 4" xfId="7370" xr:uid="{00000000-0005-0000-0000-00007F1D0000}"/>
    <cellStyle name="Nota 14 2 4 2" xfId="18835" xr:uid="{21615E67-692F-466B-ABE2-8DA44023C538}"/>
    <cellStyle name="Nota 14 2 5" xfId="7371" xr:uid="{00000000-0005-0000-0000-0000801D0000}"/>
    <cellStyle name="Nota 14 2 5 2" xfId="18836" xr:uid="{36FB874A-288E-4BFD-866B-4D7658083840}"/>
    <cellStyle name="Nota 14 2 6" xfId="18832" xr:uid="{50D5F9B8-8C1A-48B2-B6A4-53CB5A1AFD9D}"/>
    <cellStyle name="Nota 14 3" xfId="7372" xr:uid="{00000000-0005-0000-0000-0000811D0000}"/>
    <cellStyle name="Nota 14 3 2" xfId="18837" xr:uid="{5CDFF498-8A39-461D-A2BD-B311D392AD97}"/>
    <cellStyle name="Nota 14 4" xfId="7373" xr:uid="{00000000-0005-0000-0000-0000821D0000}"/>
    <cellStyle name="Nota 14 4 2" xfId="18838" xr:uid="{66B4885E-4C34-4E54-8D92-B068AAF642ED}"/>
    <cellStyle name="Nota 14 5" xfId="7374" xr:uid="{00000000-0005-0000-0000-0000831D0000}"/>
    <cellStyle name="Nota 14 5 2" xfId="18839" xr:uid="{4956272C-28B1-4AB7-B68A-4182D1D8C6CF}"/>
    <cellStyle name="Nota 14 6" xfId="7375" xr:uid="{00000000-0005-0000-0000-0000841D0000}"/>
    <cellStyle name="Nota 14 6 2" xfId="18840" xr:uid="{AA2FDEE0-32E5-45D6-B79F-63E46AF9048E}"/>
    <cellStyle name="Nota 14 7" xfId="18831" xr:uid="{307C25E2-EDBB-4D49-8E39-1FE80E3A0F10}"/>
    <cellStyle name="Nota 15" xfId="7376" xr:uid="{00000000-0005-0000-0000-0000851D0000}"/>
    <cellStyle name="Nota 15 2" xfId="7377" xr:uid="{00000000-0005-0000-0000-0000861D0000}"/>
    <cellStyle name="Nota 15 2 2" xfId="7378" xr:uid="{00000000-0005-0000-0000-0000871D0000}"/>
    <cellStyle name="Nota 15 2 2 2" xfId="18843" xr:uid="{42A6EA42-445D-47D5-BF5C-655E46A05755}"/>
    <cellStyle name="Nota 15 2 3" xfId="7379" xr:uid="{00000000-0005-0000-0000-0000881D0000}"/>
    <cellStyle name="Nota 15 2 3 2" xfId="18844" xr:uid="{230EA04C-BF24-4B82-A2CB-C36B38713C0A}"/>
    <cellStyle name="Nota 15 2 4" xfId="7380" xr:uid="{00000000-0005-0000-0000-0000891D0000}"/>
    <cellStyle name="Nota 15 2 4 2" xfId="18845" xr:uid="{08AF1432-B498-4020-A82A-F0D9298B2C08}"/>
    <cellStyle name="Nota 15 2 5" xfId="7381" xr:uid="{00000000-0005-0000-0000-00008A1D0000}"/>
    <cellStyle name="Nota 15 2 5 2" xfId="18846" xr:uid="{B3BA925A-3908-4232-8460-BE32C06CC679}"/>
    <cellStyle name="Nota 15 2 6" xfId="18842" xr:uid="{9BDABFD7-8CA6-48B6-AFD5-713D9ED1AEC7}"/>
    <cellStyle name="Nota 15 3" xfId="7382" xr:uid="{00000000-0005-0000-0000-00008B1D0000}"/>
    <cellStyle name="Nota 15 3 2" xfId="18847" xr:uid="{F64D7107-ED06-459F-9B9B-AB1683265D3E}"/>
    <cellStyle name="Nota 15 4" xfId="7383" xr:uid="{00000000-0005-0000-0000-00008C1D0000}"/>
    <cellStyle name="Nota 15 4 2" xfId="18848" xr:uid="{5D202DCC-00DB-4ED0-995C-DDCC74B1A21D}"/>
    <cellStyle name="Nota 15 5" xfId="7384" xr:uid="{00000000-0005-0000-0000-00008D1D0000}"/>
    <cellStyle name="Nota 15 5 2" xfId="18849" xr:uid="{A9AEAEDA-AFCA-4091-A478-9A8783F3FC9C}"/>
    <cellStyle name="Nota 15 6" xfId="7385" xr:uid="{00000000-0005-0000-0000-00008E1D0000}"/>
    <cellStyle name="Nota 15 6 2" xfId="18850" xr:uid="{C0A80DA3-0F44-4C31-8CF6-25037EFC1857}"/>
    <cellStyle name="Nota 15 7" xfId="18841" xr:uid="{CF869EBA-6457-49F6-97D9-DB850CE178E1}"/>
    <cellStyle name="Nota 16" xfId="7386" xr:uid="{00000000-0005-0000-0000-00008F1D0000}"/>
    <cellStyle name="Nota 16 2" xfId="7387" xr:uid="{00000000-0005-0000-0000-0000901D0000}"/>
    <cellStyle name="Nota 16 2 2" xfId="7388" xr:uid="{00000000-0005-0000-0000-0000911D0000}"/>
    <cellStyle name="Nota 16 2 2 2" xfId="18853" xr:uid="{086E8172-58DE-4717-A367-C4B7C86824E7}"/>
    <cellStyle name="Nota 16 2 3" xfId="7389" xr:uid="{00000000-0005-0000-0000-0000921D0000}"/>
    <cellStyle name="Nota 16 2 3 2" xfId="18854" xr:uid="{FEEED4EF-020C-4098-A5A5-18A66308FE37}"/>
    <cellStyle name="Nota 16 2 4" xfId="7390" xr:uid="{00000000-0005-0000-0000-0000931D0000}"/>
    <cellStyle name="Nota 16 2 4 2" xfId="18855" xr:uid="{E2F194FA-0A66-4B8A-BC1A-0962863600D9}"/>
    <cellStyle name="Nota 16 2 5" xfId="7391" xr:uid="{00000000-0005-0000-0000-0000941D0000}"/>
    <cellStyle name="Nota 16 2 5 2" xfId="18856" xr:uid="{C8125580-AB11-4783-9934-3D1AE45EFA02}"/>
    <cellStyle name="Nota 16 2 6" xfId="18852" xr:uid="{28ECC40D-C39A-40F8-90C1-6F78D856CA9A}"/>
    <cellStyle name="Nota 16 3" xfId="7392" xr:uid="{00000000-0005-0000-0000-0000951D0000}"/>
    <cellStyle name="Nota 16 3 2" xfId="18857" xr:uid="{D057BA03-9A89-47BC-91D9-55197FCA8972}"/>
    <cellStyle name="Nota 16 4" xfId="7393" xr:uid="{00000000-0005-0000-0000-0000961D0000}"/>
    <cellStyle name="Nota 16 4 2" xfId="18858" xr:uid="{60E2C44B-FCE3-416A-985C-825AE8A78E35}"/>
    <cellStyle name="Nota 16 5" xfId="7394" xr:uid="{00000000-0005-0000-0000-0000971D0000}"/>
    <cellStyle name="Nota 16 5 2" xfId="18859" xr:uid="{5A3A426E-DD05-4B0B-87AF-3CA40F67EEEF}"/>
    <cellStyle name="Nota 16 6" xfId="7395" xr:uid="{00000000-0005-0000-0000-0000981D0000}"/>
    <cellStyle name="Nota 16 6 2" xfId="18860" xr:uid="{D5156376-4C5C-4687-8CC2-962695350072}"/>
    <cellStyle name="Nota 16 7" xfId="18851" xr:uid="{5AE40307-7794-4F85-B72E-6ECE5CE7A4E5}"/>
    <cellStyle name="Nota 17" xfId="7396" xr:uid="{00000000-0005-0000-0000-0000991D0000}"/>
    <cellStyle name="Nota 17 2" xfId="7397" xr:uid="{00000000-0005-0000-0000-00009A1D0000}"/>
    <cellStyle name="Nota 17 2 2" xfId="18862" xr:uid="{82DAA203-CFB2-497A-BAF6-4BF3C0784559}"/>
    <cellStyle name="Nota 17 3" xfId="7398" xr:uid="{00000000-0005-0000-0000-00009B1D0000}"/>
    <cellStyle name="Nota 17 3 2" xfId="18863" xr:uid="{322F16D8-D1BA-4327-A6DD-4C9120AC2803}"/>
    <cellStyle name="Nota 17 4" xfId="7399" xr:uid="{00000000-0005-0000-0000-00009C1D0000}"/>
    <cellStyle name="Nota 17 4 2" xfId="18864" xr:uid="{5F6F935D-C2D0-4829-B5A6-9EDA8A0F50C9}"/>
    <cellStyle name="Nota 17 5" xfId="7400" xr:uid="{00000000-0005-0000-0000-00009D1D0000}"/>
    <cellStyle name="Nota 17 5 2" xfId="18865" xr:uid="{B0D0D27F-55A1-4D12-A8B1-481E016897EB}"/>
    <cellStyle name="Nota 17 6" xfId="18861" xr:uid="{CF5C831B-D902-4BD4-94DE-99806186BE5C}"/>
    <cellStyle name="Nota 18" xfId="7401" xr:uid="{00000000-0005-0000-0000-00009E1D0000}"/>
    <cellStyle name="Nota 18 2" xfId="7402" xr:uid="{00000000-0005-0000-0000-00009F1D0000}"/>
    <cellStyle name="Nota 18 2 2" xfId="18867" xr:uid="{D805A2DE-8E79-455A-957A-5AA18BCF67F9}"/>
    <cellStyle name="Nota 18 3" xfId="7403" xr:uid="{00000000-0005-0000-0000-0000A01D0000}"/>
    <cellStyle name="Nota 18 3 2" xfId="18868" xr:uid="{57B840AC-DF9D-433C-B1E4-2333C793B852}"/>
    <cellStyle name="Nota 18 4" xfId="7404" xr:uid="{00000000-0005-0000-0000-0000A11D0000}"/>
    <cellStyle name="Nota 18 4 2" xfId="18869" xr:uid="{EA6EBE8E-E6C2-49D7-A31E-D59C33397A6B}"/>
    <cellStyle name="Nota 18 5" xfId="7405" xr:uid="{00000000-0005-0000-0000-0000A21D0000}"/>
    <cellStyle name="Nota 18 5 2" xfId="18870" xr:uid="{99ABB0FA-B7BB-42B2-A633-3616F2750E8B}"/>
    <cellStyle name="Nota 18 6" xfId="18866" xr:uid="{C1387E2D-F2E2-43AF-B39A-0F6BB5908381}"/>
    <cellStyle name="Nota 2" xfId="7406" xr:uid="{00000000-0005-0000-0000-0000A31D0000}"/>
    <cellStyle name="Nota 2 2" xfId="7407" xr:uid="{00000000-0005-0000-0000-0000A41D0000}"/>
    <cellStyle name="Nota 2 2 2" xfId="7408" xr:uid="{00000000-0005-0000-0000-0000A51D0000}"/>
    <cellStyle name="Nota 2 2 2 2" xfId="18873" xr:uid="{44BBD35D-5E98-4BBC-9689-39BB4915DBD4}"/>
    <cellStyle name="Nota 2 2 3" xfId="7409" xr:uid="{00000000-0005-0000-0000-0000A61D0000}"/>
    <cellStyle name="Nota 2 2 3 2" xfId="18874" xr:uid="{A3387985-F9A3-485A-BABB-E83203B2B3F9}"/>
    <cellStyle name="Nota 2 2 4" xfId="7410" xr:uid="{00000000-0005-0000-0000-0000A71D0000}"/>
    <cellStyle name="Nota 2 2 4 2" xfId="18875" xr:uid="{7D316FE6-479D-4FB9-A801-A9225A315DFC}"/>
    <cellStyle name="Nota 2 2 5" xfId="7411" xr:uid="{00000000-0005-0000-0000-0000A81D0000}"/>
    <cellStyle name="Nota 2 2 5 2" xfId="18876" xr:uid="{AFA484AF-8F65-4CBB-A566-DDCF2B6ECFBB}"/>
    <cellStyle name="Nota 2 2 6" xfId="18872" xr:uid="{863403D7-6B84-4071-B153-600C32BB2744}"/>
    <cellStyle name="Nota 2 3" xfId="7412" xr:uid="{00000000-0005-0000-0000-0000A91D0000}"/>
    <cellStyle name="Nota 2 3 2" xfId="18877" xr:uid="{43DCD62A-B50A-4FCF-B2A8-99F38E8E5B17}"/>
    <cellStyle name="Nota 2 4" xfId="7413" xr:uid="{00000000-0005-0000-0000-0000AA1D0000}"/>
    <cellStyle name="Nota 2 4 2" xfId="18878" xr:uid="{D17E79A7-7DD3-454D-8440-EC8147353E3B}"/>
    <cellStyle name="Nota 2 5" xfId="7414" xr:uid="{00000000-0005-0000-0000-0000AB1D0000}"/>
    <cellStyle name="Nota 2 5 2" xfId="18879" xr:uid="{4288EEBD-2E1E-4ABE-8C88-7B31CF8BD8B7}"/>
    <cellStyle name="Nota 2 6" xfId="7415" xr:uid="{00000000-0005-0000-0000-0000AC1D0000}"/>
    <cellStyle name="Nota 2 6 2" xfId="18880" xr:uid="{E7448C8F-FF3A-4A05-AE94-1281F81469A8}"/>
    <cellStyle name="Nota 2 7" xfId="18871" xr:uid="{3A9EDB96-F9A2-41B6-8AAC-3AB2D6C8C89A}"/>
    <cellStyle name="Nota 3" xfId="7416" xr:uid="{00000000-0005-0000-0000-0000AD1D0000}"/>
    <cellStyle name="Nota 3 2" xfId="7417" xr:uid="{00000000-0005-0000-0000-0000AE1D0000}"/>
    <cellStyle name="Nota 3 2 2" xfId="7418" xr:uid="{00000000-0005-0000-0000-0000AF1D0000}"/>
    <cellStyle name="Nota 3 2 2 2" xfId="18883" xr:uid="{96C02DAC-72F8-495A-AF3A-E1132D04BDD1}"/>
    <cellStyle name="Nota 3 2 3" xfId="7419" xr:uid="{00000000-0005-0000-0000-0000B01D0000}"/>
    <cellStyle name="Nota 3 2 3 2" xfId="18884" xr:uid="{563EC834-3E23-4E18-831E-7EB9D9C7E550}"/>
    <cellStyle name="Nota 3 2 4" xfId="7420" xr:uid="{00000000-0005-0000-0000-0000B11D0000}"/>
    <cellStyle name="Nota 3 2 4 2" xfId="18885" xr:uid="{A6DE4429-487E-4C11-8366-C442779FC4EE}"/>
    <cellStyle name="Nota 3 2 5" xfId="7421" xr:uid="{00000000-0005-0000-0000-0000B21D0000}"/>
    <cellStyle name="Nota 3 2 5 2" xfId="18886" xr:uid="{CC587A80-F660-4B68-BBA3-B2D2404734FC}"/>
    <cellStyle name="Nota 3 2 6" xfId="18882" xr:uid="{99D1735E-50BF-4A81-AD9D-7746DEC07538}"/>
    <cellStyle name="Nota 3 3" xfId="7422" xr:uid="{00000000-0005-0000-0000-0000B31D0000}"/>
    <cellStyle name="Nota 3 3 2" xfId="18887" xr:uid="{997D2F4F-56A4-4457-9E86-C4AE2C450A1D}"/>
    <cellStyle name="Nota 3 4" xfId="7423" xr:uid="{00000000-0005-0000-0000-0000B41D0000}"/>
    <cellStyle name="Nota 3 4 2" xfId="18888" xr:uid="{5AECA4C8-9BEE-4DCA-A295-64A1C86A7F5F}"/>
    <cellStyle name="Nota 3 5" xfId="7424" xr:uid="{00000000-0005-0000-0000-0000B51D0000}"/>
    <cellStyle name="Nota 3 5 2" xfId="18889" xr:uid="{EFBAB02D-72E7-4AA8-8B85-7350926A4ADA}"/>
    <cellStyle name="Nota 3 6" xfId="7425" xr:uid="{00000000-0005-0000-0000-0000B61D0000}"/>
    <cellStyle name="Nota 3 6 2" xfId="18890" xr:uid="{DC52CAE5-126C-46C0-89AE-DE5046C5C552}"/>
    <cellStyle name="Nota 3 7" xfId="18881" xr:uid="{433A669F-70F6-4251-A687-053CC0587B20}"/>
    <cellStyle name="Nota 4" xfId="7426" xr:uid="{00000000-0005-0000-0000-0000B71D0000}"/>
    <cellStyle name="Nota 4 2" xfId="7427" xr:uid="{00000000-0005-0000-0000-0000B81D0000}"/>
    <cellStyle name="Nota 4 2 2" xfId="7428" xr:uid="{00000000-0005-0000-0000-0000B91D0000}"/>
    <cellStyle name="Nota 4 2 2 2" xfId="18893" xr:uid="{910E70F9-0323-492C-9B76-BE0C537A485C}"/>
    <cellStyle name="Nota 4 2 3" xfId="7429" xr:uid="{00000000-0005-0000-0000-0000BA1D0000}"/>
    <cellStyle name="Nota 4 2 3 2" xfId="18894" xr:uid="{8BDA0D85-2D74-45E8-8616-FA4EB3E7CAAB}"/>
    <cellStyle name="Nota 4 2 4" xfId="7430" xr:uid="{00000000-0005-0000-0000-0000BB1D0000}"/>
    <cellStyle name="Nota 4 2 4 2" xfId="18895" xr:uid="{EAA08996-B4F5-44B9-B87A-D6412D94E42A}"/>
    <cellStyle name="Nota 4 2 5" xfId="7431" xr:uid="{00000000-0005-0000-0000-0000BC1D0000}"/>
    <cellStyle name="Nota 4 2 5 2" xfId="18896" xr:uid="{21494B3C-4349-4802-BB04-DF1591FA9A43}"/>
    <cellStyle name="Nota 4 2 6" xfId="18892" xr:uid="{306D4277-A9C7-4186-ACB6-55639BDC3E22}"/>
    <cellStyle name="Nota 4 3" xfId="7432" xr:uid="{00000000-0005-0000-0000-0000BD1D0000}"/>
    <cellStyle name="Nota 4 3 2" xfId="18897" xr:uid="{A7605F5F-718A-43F0-A011-B9B9E9CB9DAD}"/>
    <cellStyle name="Nota 4 4" xfId="7433" xr:uid="{00000000-0005-0000-0000-0000BE1D0000}"/>
    <cellStyle name="Nota 4 4 2" xfId="18898" xr:uid="{F1D3A422-ECE4-4F09-8CB9-B28722CFF29D}"/>
    <cellStyle name="Nota 4 5" xfId="7434" xr:uid="{00000000-0005-0000-0000-0000BF1D0000}"/>
    <cellStyle name="Nota 4 5 2" xfId="18899" xr:uid="{8B97896B-A4C7-4A48-B4D0-50B1A6923DD3}"/>
    <cellStyle name="Nota 4 6" xfId="7435" xr:uid="{00000000-0005-0000-0000-0000C01D0000}"/>
    <cellStyle name="Nota 4 6 2" xfId="18900" xr:uid="{15863F36-E069-443B-894A-5A6FAC3F28EB}"/>
    <cellStyle name="Nota 4 7" xfId="18891" xr:uid="{AD0CA169-D998-47FB-A8AB-5FEB7ACB7B9F}"/>
    <cellStyle name="Nota 5" xfId="7436" xr:uid="{00000000-0005-0000-0000-0000C11D0000}"/>
    <cellStyle name="Nota 5 2" xfId="7437" xr:uid="{00000000-0005-0000-0000-0000C21D0000}"/>
    <cellStyle name="Nota 5 2 2" xfId="7438" xr:uid="{00000000-0005-0000-0000-0000C31D0000}"/>
    <cellStyle name="Nota 5 2 2 2" xfId="18903" xr:uid="{9F5C7100-C620-487F-9E1E-B3628F9F6D94}"/>
    <cellStyle name="Nota 5 2 3" xfId="7439" xr:uid="{00000000-0005-0000-0000-0000C41D0000}"/>
    <cellStyle name="Nota 5 2 3 2" xfId="18904" xr:uid="{A48FE416-232A-412C-ABBA-4749F087DF5C}"/>
    <cellStyle name="Nota 5 2 4" xfId="7440" xr:uid="{00000000-0005-0000-0000-0000C51D0000}"/>
    <cellStyle name="Nota 5 2 4 2" xfId="18905" xr:uid="{99C8AE1F-34F5-477B-A4FB-05D2D42C0E2F}"/>
    <cellStyle name="Nota 5 2 5" xfId="7441" xr:uid="{00000000-0005-0000-0000-0000C61D0000}"/>
    <cellStyle name="Nota 5 2 5 2" xfId="18906" xr:uid="{7F0C1CBB-D67C-4623-9B7B-E1541C71FFCF}"/>
    <cellStyle name="Nota 5 2 6" xfId="18902" xr:uid="{8EB7484A-D455-4C98-8B5C-CB95D2789859}"/>
    <cellStyle name="Nota 5 3" xfId="7442" xr:uid="{00000000-0005-0000-0000-0000C71D0000}"/>
    <cellStyle name="Nota 5 3 2" xfId="18907" xr:uid="{2658D0EA-1F27-48BB-AABC-335CEDDEE9CD}"/>
    <cellStyle name="Nota 5 4" xfId="7443" xr:uid="{00000000-0005-0000-0000-0000C81D0000}"/>
    <cellStyle name="Nota 5 4 2" xfId="18908" xr:uid="{B9B5C6BA-65E5-496D-BF21-01C53C8350BF}"/>
    <cellStyle name="Nota 5 5" xfId="7444" xr:uid="{00000000-0005-0000-0000-0000C91D0000}"/>
    <cellStyle name="Nota 5 5 2" xfId="18909" xr:uid="{AEA42F21-CF32-4C6C-B9F4-0CE7AA7D7173}"/>
    <cellStyle name="Nota 5 6" xfId="7445" xr:uid="{00000000-0005-0000-0000-0000CA1D0000}"/>
    <cellStyle name="Nota 5 6 2" xfId="18910" xr:uid="{14E65D68-DEAB-4CF8-8067-191F419AC989}"/>
    <cellStyle name="Nota 5 7" xfId="18901" xr:uid="{BFD182FE-8283-40A9-B95D-5D8E927F62F1}"/>
    <cellStyle name="Nota 6" xfId="7446" xr:uid="{00000000-0005-0000-0000-0000CB1D0000}"/>
    <cellStyle name="Nota 6 2" xfId="7447" xr:uid="{00000000-0005-0000-0000-0000CC1D0000}"/>
    <cellStyle name="Nota 6 2 2" xfId="7448" xr:uid="{00000000-0005-0000-0000-0000CD1D0000}"/>
    <cellStyle name="Nota 6 2 2 2" xfId="18913" xr:uid="{BDA57F90-7858-438C-B161-31DF55001282}"/>
    <cellStyle name="Nota 6 2 3" xfId="7449" xr:uid="{00000000-0005-0000-0000-0000CE1D0000}"/>
    <cellStyle name="Nota 6 2 3 2" xfId="18914" xr:uid="{CF800071-BBF0-4A3B-8EBE-D96A3C13A6EA}"/>
    <cellStyle name="Nota 6 2 4" xfId="7450" xr:uid="{00000000-0005-0000-0000-0000CF1D0000}"/>
    <cellStyle name="Nota 6 2 4 2" xfId="18915" xr:uid="{45448D13-9C02-41D8-AFAF-23CF75075BFC}"/>
    <cellStyle name="Nota 6 2 5" xfId="7451" xr:uid="{00000000-0005-0000-0000-0000D01D0000}"/>
    <cellStyle name="Nota 6 2 5 2" xfId="18916" xr:uid="{FC5F41B3-237D-450D-8042-AFAB1FB4B369}"/>
    <cellStyle name="Nota 6 2 6" xfId="18912" xr:uid="{AA8B9F3D-60A6-40F7-9273-2360D5398A3B}"/>
    <cellStyle name="Nota 6 3" xfId="7452" xr:uid="{00000000-0005-0000-0000-0000D11D0000}"/>
    <cellStyle name="Nota 6 3 2" xfId="18917" xr:uid="{B1A58D95-38BB-4C91-ACB3-8959FEE6B9DD}"/>
    <cellStyle name="Nota 6 4" xfId="7453" xr:uid="{00000000-0005-0000-0000-0000D21D0000}"/>
    <cellStyle name="Nota 6 4 2" xfId="18918" xr:uid="{9307B3F5-5CBF-4620-B532-F11D5C1FA5D3}"/>
    <cellStyle name="Nota 6 5" xfId="7454" xr:uid="{00000000-0005-0000-0000-0000D31D0000}"/>
    <cellStyle name="Nota 6 5 2" xfId="18919" xr:uid="{D76EE805-2E03-49A9-AC96-6E62866A588E}"/>
    <cellStyle name="Nota 6 6" xfId="7455" xr:uid="{00000000-0005-0000-0000-0000D41D0000}"/>
    <cellStyle name="Nota 6 6 2" xfId="18920" xr:uid="{F89C57A0-9D05-41DF-86B3-220559E0067D}"/>
    <cellStyle name="Nota 6 7" xfId="18911" xr:uid="{BE724908-E204-44CD-8E4F-B98FFB7FEEA4}"/>
    <cellStyle name="Nota 7" xfId="7456" xr:uid="{00000000-0005-0000-0000-0000D51D0000}"/>
    <cellStyle name="Nota 7 2" xfId="7457" xr:uid="{00000000-0005-0000-0000-0000D61D0000}"/>
    <cellStyle name="Nota 7 2 2" xfId="7458" xr:uid="{00000000-0005-0000-0000-0000D71D0000}"/>
    <cellStyle name="Nota 7 2 2 2" xfId="18923" xr:uid="{883466D4-532B-4A9A-8C85-C8B59B4DA61F}"/>
    <cellStyle name="Nota 7 2 3" xfId="7459" xr:uid="{00000000-0005-0000-0000-0000D81D0000}"/>
    <cellStyle name="Nota 7 2 3 2" xfId="18924" xr:uid="{335CFB44-96B5-48B9-AABC-6F260DF90538}"/>
    <cellStyle name="Nota 7 2 4" xfId="7460" xr:uid="{00000000-0005-0000-0000-0000D91D0000}"/>
    <cellStyle name="Nota 7 2 4 2" xfId="18925" xr:uid="{3D443086-F68C-4CA8-B707-C25877E6B3DC}"/>
    <cellStyle name="Nota 7 2 5" xfId="7461" xr:uid="{00000000-0005-0000-0000-0000DA1D0000}"/>
    <cellStyle name="Nota 7 2 5 2" xfId="18926" xr:uid="{B9010B06-A339-425C-AC64-92106AB2F3CB}"/>
    <cellStyle name="Nota 7 2 6" xfId="18922" xr:uid="{19B1663D-1518-4583-9ADD-ABF8190C6302}"/>
    <cellStyle name="Nota 7 3" xfId="7462" xr:uid="{00000000-0005-0000-0000-0000DB1D0000}"/>
    <cellStyle name="Nota 7 3 2" xfId="18927" xr:uid="{E0B8E44F-86A6-424B-ADB3-94CAD4759674}"/>
    <cellStyle name="Nota 7 4" xfId="7463" xr:uid="{00000000-0005-0000-0000-0000DC1D0000}"/>
    <cellStyle name="Nota 7 4 2" xfId="18928" xr:uid="{FC9782FA-6540-4AD2-A6B1-9C55DEF9FE49}"/>
    <cellStyle name="Nota 7 5" xfId="7464" xr:uid="{00000000-0005-0000-0000-0000DD1D0000}"/>
    <cellStyle name="Nota 7 5 2" xfId="18929" xr:uid="{1A1E0332-2F11-44F3-93A7-0544C8094B7A}"/>
    <cellStyle name="Nota 7 6" xfId="7465" xr:uid="{00000000-0005-0000-0000-0000DE1D0000}"/>
    <cellStyle name="Nota 7 6 2" xfId="18930" xr:uid="{19C90A9F-6F11-4824-848A-B4CF471F9EBC}"/>
    <cellStyle name="Nota 7 7" xfId="18921" xr:uid="{19424219-3037-4D2F-80F6-1ED0ECF54035}"/>
    <cellStyle name="Nota 8" xfId="7466" xr:uid="{00000000-0005-0000-0000-0000DF1D0000}"/>
    <cellStyle name="Nota 8 2" xfId="7467" xr:uid="{00000000-0005-0000-0000-0000E01D0000}"/>
    <cellStyle name="Nota 8 2 2" xfId="7468" xr:uid="{00000000-0005-0000-0000-0000E11D0000}"/>
    <cellStyle name="Nota 8 2 2 2" xfId="18933" xr:uid="{29BEACEE-5B5D-45C4-80A6-B8CF5224F19F}"/>
    <cellStyle name="Nota 8 2 3" xfId="7469" xr:uid="{00000000-0005-0000-0000-0000E21D0000}"/>
    <cellStyle name="Nota 8 2 3 2" xfId="18934" xr:uid="{FFF91018-AF60-4509-85A0-48A3C12F4F66}"/>
    <cellStyle name="Nota 8 2 4" xfId="7470" xr:uid="{00000000-0005-0000-0000-0000E31D0000}"/>
    <cellStyle name="Nota 8 2 4 2" xfId="18935" xr:uid="{DA85D712-1FE9-4458-9206-3972A216CA26}"/>
    <cellStyle name="Nota 8 2 5" xfId="7471" xr:uid="{00000000-0005-0000-0000-0000E41D0000}"/>
    <cellStyle name="Nota 8 2 5 2" xfId="18936" xr:uid="{C99DE28F-49D9-4D5D-A1EC-DB734A8770DF}"/>
    <cellStyle name="Nota 8 2 6" xfId="18932" xr:uid="{5117C937-14F7-4DD9-B81D-EFF0C8903C66}"/>
    <cellStyle name="Nota 8 3" xfId="7472" xr:uid="{00000000-0005-0000-0000-0000E51D0000}"/>
    <cellStyle name="Nota 8 3 2" xfId="18937" xr:uid="{A04732E9-9679-4515-BB99-882743510511}"/>
    <cellStyle name="Nota 8 4" xfId="7473" xr:uid="{00000000-0005-0000-0000-0000E61D0000}"/>
    <cellStyle name="Nota 8 4 2" xfId="18938" xr:uid="{43DBB6FD-3A2B-4CE6-ABE9-268D7BF3D9D0}"/>
    <cellStyle name="Nota 8 5" xfId="7474" xr:uid="{00000000-0005-0000-0000-0000E71D0000}"/>
    <cellStyle name="Nota 8 5 2" xfId="18939" xr:uid="{D90F67F1-D47C-47EC-A058-AD483BE10DA9}"/>
    <cellStyle name="Nota 8 6" xfId="7475" xr:uid="{00000000-0005-0000-0000-0000E81D0000}"/>
    <cellStyle name="Nota 8 6 2" xfId="18940" xr:uid="{EFEB4BB2-5271-4DCA-996F-C09A7138C28B}"/>
    <cellStyle name="Nota 8 7" xfId="18931" xr:uid="{D8EE72B5-9433-41D2-BFD4-C1CFD73E5705}"/>
    <cellStyle name="Nota 9" xfId="7476" xr:uid="{00000000-0005-0000-0000-0000E91D0000}"/>
    <cellStyle name="Nota 9 2" xfId="7477" xr:uid="{00000000-0005-0000-0000-0000EA1D0000}"/>
    <cellStyle name="Nota 9 2 2" xfId="7478" xr:uid="{00000000-0005-0000-0000-0000EB1D0000}"/>
    <cellStyle name="Nota 9 2 2 2" xfId="18943" xr:uid="{6252BD8E-B5DD-4065-AAAD-EB0DECB6604F}"/>
    <cellStyle name="Nota 9 2 3" xfId="7479" xr:uid="{00000000-0005-0000-0000-0000EC1D0000}"/>
    <cellStyle name="Nota 9 2 3 2" xfId="18944" xr:uid="{0A1B8B5D-99A1-40AB-8EE4-66BC5973E5FF}"/>
    <cellStyle name="Nota 9 2 4" xfId="7480" xr:uid="{00000000-0005-0000-0000-0000ED1D0000}"/>
    <cellStyle name="Nota 9 2 4 2" xfId="18945" xr:uid="{36D8492D-C47E-45CD-BF49-0DDEC08EB1AF}"/>
    <cellStyle name="Nota 9 2 5" xfId="7481" xr:uid="{00000000-0005-0000-0000-0000EE1D0000}"/>
    <cellStyle name="Nota 9 2 5 2" xfId="18946" xr:uid="{6399D981-2D99-4807-8407-A8277DC9984F}"/>
    <cellStyle name="Nota 9 2 6" xfId="18942" xr:uid="{92D77ECA-45CD-415A-9179-5DB8E9E81C1D}"/>
    <cellStyle name="Nota 9 3" xfId="7482" xr:uid="{00000000-0005-0000-0000-0000EF1D0000}"/>
    <cellStyle name="Nota 9 3 2" xfId="18947" xr:uid="{52A3912E-E84C-4292-9CAF-662FFAE6705B}"/>
    <cellStyle name="Nota 9 4" xfId="7483" xr:uid="{00000000-0005-0000-0000-0000F01D0000}"/>
    <cellStyle name="Nota 9 4 2" xfId="18948" xr:uid="{4618FFF3-5A9B-4BCC-B04B-5FA1C8537C1A}"/>
    <cellStyle name="Nota 9 5" xfId="7484" xr:uid="{00000000-0005-0000-0000-0000F11D0000}"/>
    <cellStyle name="Nota 9 5 2" xfId="18949" xr:uid="{E0E4CF03-B658-4EEB-BBD1-4E9DE6896AF5}"/>
    <cellStyle name="Nota 9 6" xfId="7485" xr:uid="{00000000-0005-0000-0000-0000F21D0000}"/>
    <cellStyle name="Nota 9 6 2" xfId="18950" xr:uid="{4E1F9EB9-BA35-484E-B98C-EDFFE878A531}"/>
    <cellStyle name="Nota 9 7" xfId="18941" xr:uid="{0FDD1DF5-F6E0-46E8-B0D9-6C51F219F627}"/>
    <cellStyle name="Notas" xfId="7486" xr:uid="{00000000-0005-0000-0000-0000F31D0000}"/>
    <cellStyle name="Notas 10" xfId="7487" xr:uid="{00000000-0005-0000-0000-0000F41D0000}"/>
    <cellStyle name="Notas 10 2" xfId="7488" xr:uid="{00000000-0005-0000-0000-0000F51D0000}"/>
    <cellStyle name="Notas 10 2 2" xfId="7489" xr:uid="{00000000-0005-0000-0000-0000F61D0000}"/>
    <cellStyle name="Notas 10 2 2 2" xfId="18954" xr:uid="{DCC9E779-B790-47BA-A76D-56848DD5CD35}"/>
    <cellStyle name="Notas 10 2 3" xfId="7490" xr:uid="{00000000-0005-0000-0000-0000F71D0000}"/>
    <cellStyle name="Notas 10 2 3 2" xfId="18955" xr:uid="{9DC3CB51-1740-4C46-A58A-540E273D5DBC}"/>
    <cellStyle name="Notas 10 2 4" xfId="7491" xr:uid="{00000000-0005-0000-0000-0000F81D0000}"/>
    <cellStyle name="Notas 10 2 4 2" xfId="18956" xr:uid="{BA29D00E-2B84-4D87-AB00-F998D9004197}"/>
    <cellStyle name="Notas 10 2 5" xfId="7492" xr:uid="{00000000-0005-0000-0000-0000F91D0000}"/>
    <cellStyle name="Notas 10 2 5 2" xfId="18957" xr:uid="{4CDE6FB1-C97D-4087-93CA-9D951B3F0C93}"/>
    <cellStyle name="Notas 10 2 6" xfId="18953" xr:uid="{980779F2-0B7F-4625-A2B9-AC66A0B12955}"/>
    <cellStyle name="Notas 10 3" xfId="7493" xr:uid="{00000000-0005-0000-0000-0000FA1D0000}"/>
    <cellStyle name="Notas 10 3 2" xfId="18958" xr:uid="{BA3B1579-8758-443B-9CAD-877C94DB2F0A}"/>
    <cellStyle name="Notas 10 4" xfId="7494" xr:uid="{00000000-0005-0000-0000-0000FB1D0000}"/>
    <cellStyle name="Notas 10 4 2" xfId="18959" xr:uid="{6143D5B5-F5A4-4D56-B827-08E5F5A648BE}"/>
    <cellStyle name="Notas 10 5" xfId="7495" xr:uid="{00000000-0005-0000-0000-0000FC1D0000}"/>
    <cellStyle name="Notas 10 5 2" xfId="18960" xr:uid="{AB30C457-EF9C-4574-B69D-4CDC2971EBE9}"/>
    <cellStyle name="Notas 10 6" xfId="7496" xr:uid="{00000000-0005-0000-0000-0000FD1D0000}"/>
    <cellStyle name="Notas 10 6 2" xfId="18961" xr:uid="{BABA291F-A47B-47D5-AE9C-03ED3FEF0F29}"/>
    <cellStyle name="Notas 10 7" xfId="18952" xr:uid="{4E191B45-8573-42B8-AABB-39BD4BD88F89}"/>
    <cellStyle name="Notas 11" xfId="7497" xr:uid="{00000000-0005-0000-0000-0000FE1D0000}"/>
    <cellStyle name="Notas 11 2" xfId="7498" xr:uid="{00000000-0005-0000-0000-0000FF1D0000}"/>
    <cellStyle name="Notas 11 2 2" xfId="7499" xr:uid="{00000000-0005-0000-0000-0000001E0000}"/>
    <cellStyle name="Notas 11 2 2 2" xfId="18964" xr:uid="{F0F37914-2ACB-42FB-8838-85FD26805B32}"/>
    <cellStyle name="Notas 11 2 3" xfId="7500" xr:uid="{00000000-0005-0000-0000-0000011E0000}"/>
    <cellStyle name="Notas 11 2 3 2" xfId="18965" xr:uid="{817D3A22-9AB1-4CFA-A31A-4ADBD6362C74}"/>
    <cellStyle name="Notas 11 2 4" xfId="7501" xr:uid="{00000000-0005-0000-0000-0000021E0000}"/>
    <cellStyle name="Notas 11 2 4 2" xfId="18966" xr:uid="{CB1BA2F5-D9A1-4279-A447-029B584ACDC5}"/>
    <cellStyle name="Notas 11 2 5" xfId="7502" xr:uid="{00000000-0005-0000-0000-0000031E0000}"/>
    <cellStyle name="Notas 11 2 5 2" xfId="18967" xr:uid="{6927C44B-8958-4CE5-8821-1A68E851ED90}"/>
    <cellStyle name="Notas 11 2 6" xfId="18963" xr:uid="{9B3FA5E4-F5ED-41A7-A64B-D5349A0756B1}"/>
    <cellStyle name="Notas 11 3" xfId="7503" xr:uid="{00000000-0005-0000-0000-0000041E0000}"/>
    <cellStyle name="Notas 11 3 2" xfId="18968" xr:uid="{F58F098C-F415-4E52-A0DE-CC5C827827CF}"/>
    <cellStyle name="Notas 11 4" xfId="7504" xr:uid="{00000000-0005-0000-0000-0000051E0000}"/>
    <cellStyle name="Notas 11 4 2" xfId="18969" xr:uid="{B07CB573-21BC-4744-8ECB-F793EED65573}"/>
    <cellStyle name="Notas 11 5" xfId="7505" xr:uid="{00000000-0005-0000-0000-0000061E0000}"/>
    <cellStyle name="Notas 11 5 2" xfId="18970" xr:uid="{10AA7203-374A-418A-B24A-9D2D879704BA}"/>
    <cellStyle name="Notas 11 6" xfId="7506" xr:uid="{00000000-0005-0000-0000-0000071E0000}"/>
    <cellStyle name="Notas 11 6 2" xfId="18971" xr:uid="{CD264D0C-CF82-4E36-B78D-BD1CD1E14FAC}"/>
    <cellStyle name="Notas 11 7" xfId="18962" xr:uid="{24157B9F-A946-41EA-89CB-2E8F580910BA}"/>
    <cellStyle name="Notas 12" xfId="7507" xr:uid="{00000000-0005-0000-0000-0000081E0000}"/>
    <cellStyle name="Notas 12 2" xfId="7508" xr:uid="{00000000-0005-0000-0000-0000091E0000}"/>
    <cellStyle name="Notas 12 2 2" xfId="7509" xr:uid="{00000000-0005-0000-0000-00000A1E0000}"/>
    <cellStyle name="Notas 12 2 2 2" xfId="18974" xr:uid="{19F5489C-E1C5-462E-AE7B-8E3B1346A888}"/>
    <cellStyle name="Notas 12 2 3" xfId="7510" xr:uid="{00000000-0005-0000-0000-00000B1E0000}"/>
    <cellStyle name="Notas 12 2 3 2" xfId="18975" xr:uid="{9C4C9D2A-95FE-4955-9F9E-C62DBD4E6772}"/>
    <cellStyle name="Notas 12 2 4" xfId="7511" xr:uid="{00000000-0005-0000-0000-00000C1E0000}"/>
    <cellStyle name="Notas 12 2 4 2" xfId="18976" xr:uid="{28FB3509-586B-4347-88C7-2D9321AEDAB4}"/>
    <cellStyle name="Notas 12 2 5" xfId="7512" xr:uid="{00000000-0005-0000-0000-00000D1E0000}"/>
    <cellStyle name="Notas 12 2 5 2" xfId="18977" xr:uid="{E69460D3-D275-4C48-8667-B552979C8625}"/>
    <cellStyle name="Notas 12 2 6" xfId="18973" xr:uid="{86A5C495-8083-40CA-BBAD-5E09752E02D0}"/>
    <cellStyle name="Notas 12 3" xfId="7513" xr:uid="{00000000-0005-0000-0000-00000E1E0000}"/>
    <cellStyle name="Notas 12 3 2" xfId="18978" xr:uid="{9739DC24-8260-406D-8D99-D9B47F8D3649}"/>
    <cellStyle name="Notas 12 4" xfId="7514" xr:uid="{00000000-0005-0000-0000-00000F1E0000}"/>
    <cellStyle name="Notas 12 4 2" xfId="18979" xr:uid="{BCE882E3-A103-4DF1-B431-C1537336B95D}"/>
    <cellStyle name="Notas 12 5" xfId="7515" xr:uid="{00000000-0005-0000-0000-0000101E0000}"/>
    <cellStyle name="Notas 12 5 2" xfId="18980" xr:uid="{714FC8E5-A97D-41AF-9142-27E25A75120D}"/>
    <cellStyle name="Notas 12 6" xfId="7516" xr:uid="{00000000-0005-0000-0000-0000111E0000}"/>
    <cellStyle name="Notas 12 6 2" xfId="18981" xr:uid="{2085DCD7-05AD-4383-9423-1501A29AAEBE}"/>
    <cellStyle name="Notas 12 7" xfId="18972" xr:uid="{CF30687F-C5FD-4F23-B7BB-30DF2AEC4C33}"/>
    <cellStyle name="Notas 13" xfId="7517" xr:uid="{00000000-0005-0000-0000-0000121E0000}"/>
    <cellStyle name="Notas 13 2" xfId="7518" xr:uid="{00000000-0005-0000-0000-0000131E0000}"/>
    <cellStyle name="Notas 13 2 2" xfId="7519" xr:uid="{00000000-0005-0000-0000-0000141E0000}"/>
    <cellStyle name="Notas 13 2 2 2" xfId="18984" xr:uid="{A87F7FF1-569A-4572-B2F0-12847D57BF6E}"/>
    <cellStyle name="Notas 13 2 3" xfId="7520" xr:uid="{00000000-0005-0000-0000-0000151E0000}"/>
    <cellStyle name="Notas 13 2 3 2" xfId="18985" xr:uid="{DE64C967-3DBE-4AB5-B147-6D3757F9C2EF}"/>
    <cellStyle name="Notas 13 2 4" xfId="7521" xr:uid="{00000000-0005-0000-0000-0000161E0000}"/>
    <cellStyle name="Notas 13 2 4 2" xfId="18986" xr:uid="{B067BBB0-D14D-4558-A051-70F0AF08E90D}"/>
    <cellStyle name="Notas 13 2 5" xfId="7522" xr:uid="{00000000-0005-0000-0000-0000171E0000}"/>
    <cellStyle name="Notas 13 2 5 2" xfId="18987" xr:uid="{1376D495-CDF9-4FA8-B422-06A34B9B2A6C}"/>
    <cellStyle name="Notas 13 2 6" xfId="18983" xr:uid="{2A0C46B7-3B94-404E-B2B3-B36424B16236}"/>
    <cellStyle name="Notas 13 3" xfId="7523" xr:uid="{00000000-0005-0000-0000-0000181E0000}"/>
    <cellStyle name="Notas 13 3 2" xfId="18988" xr:uid="{79093C77-3BC3-494D-94EB-716E765B7670}"/>
    <cellStyle name="Notas 13 4" xfId="7524" xr:uid="{00000000-0005-0000-0000-0000191E0000}"/>
    <cellStyle name="Notas 13 4 2" xfId="18989" xr:uid="{D7FF102B-70A4-4FF6-8745-A9156717965A}"/>
    <cellStyle name="Notas 13 5" xfId="7525" xr:uid="{00000000-0005-0000-0000-00001A1E0000}"/>
    <cellStyle name="Notas 13 5 2" xfId="18990" xr:uid="{970B91D4-472F-4557-B86C-D2A435395CB5}"/>
    <cellStyle name="Notas 13 6" xfId="7526" xr:uid="{00000000-0005-0000-0000-00001B1E0000}"/>
    <cellStyle name="Notas 13 6 2" xfId="18991" xr:uid="{445BD287-AD45-491C-8FD5-4E0DF8F9DC04}"/>
    <cellStyle name="Notas 13 7" xfId="18982" xr:uid="{5F42381B-96B4-4FE8-9911-C70DD6803625}"/>
    <cellStyle name="Notas 14" xfId="7527" xr:uid="{00000000-0005-0000-0000-00001C1E0000}"/>
    <cellStyle name="Notas 14 2" xfId="7528" xr:uid="{00000000-0005-0000-0000-00001D1E0000}"/>
    <cellStyle name="Notas 14 2 2" xfId="7529" xr:uid="{00000000-0005-0000-0000-00001E1E0000}"/>
    <cellStyle name="Notas 14 2 2 2" xfId="18994" xr:uid="{416478F8-F873-42E1-9DA7-AA4DF3E1826C}"/>
    <cellStyle name="Notas 14 2 3" xfId="7530" xr:uid="{00000000-0005-0000-0000-00001F1E0000}"/>
    <cellStyle name="Notas 14 2 3 2" xfId="18995" xr:uid="{02A2EA28-EB19-4D50-ADE0-90B7CFC5676B}"/>
    <cellStyle name="Notas 14 2 4" xfId="7531" xr:uid="{00000000-0005-0000-0000-0000201E0000}"/>
    <cellStyle name="Notas 14 2 4 2" xfId="18996" xr:uid="{CFE260CF-BC1F-46F7-88E8-2AF920CA0251}"/>
    <cellStyle name="Notas 14 2 5" xfId="7532" xr:uid="{00000000-0005-0000-0000-0000211E0000}"/>
    <cellStyle name="Notas 14 2 5 2" xfId="18997" xr:uid="{1A6CD41E-246C-4EF5-A365-EF1A0C42EFEC}"/>
    <cellStyle name="Notas 14 2 6" xfId="18993" xr:uid="{4CF12823-C0CD-41C6-85E3-E37B73FDE716}"/>
    <cellStyle name="Notas 14 3" xfId="7533" xr:uid="{00000000-0005-0000-0000-0000221E0000}"/>
    <cellStyle name="Notas 14 3 2" xfId="18998" xr:uid="{BBD5FD29-6FC9-4B1A-93C1-C2B9F081D335}"/>
    <cellStyle name="Notas 14 4" xfId="7534" xr:uid="{00000000-0005-0000-0000-0000231E0000}"/>
    <cellStyle name="Notas 14 4 2" xfId="18999" xr:uid="{4150FE26-15C2-4704-9E46-650E3D96AEE8}"/>
    <cellStyle name="Notas 14 5" xfId="7535" xr:uid="{00000000-0005-0000-0000-0000241E0000}"/>
    <cellStyle name="Notas 14 5 2" xfId="19000" xr:uid="{AEFBD9DB-418A-4642-A2E2-1E69129F18A3}"/>
    <cellStyle name="Notas 14 6" xfId="7536" xr:uid="{00000000-0005-0000-0000-0000251E0000}"/>
    <cellStyle name="Notas 14 6 2" xfId="19001" xr:uid="{E99D0EA5-6942-4100-985F-14187389ECD4}"/>
    <cellStyle name="Notas 14 7" xfId="18992" xr:uid="{A6D7A4AF-2069-4086-B5CA-269932F482A8}"/>
    <cellStyle name="Notas 15" xfId="7537" xr:uid="{00000000-0005-0000-0000-0000261E0000}"/>
    <cellStyle name="Notas 15 2" xfId="7538" xr:uid="{00000000-0005-0000-0000-0000271E0000}"/>
    <cellStyle name="Notas 15 2 2" xfId="7539" xr:uid="{00000000-0005-0000-0000-0000281E0000}"/>
    <cellStyle name="Notas 15 2 2 2" xfId="19004" xr:uid="{99702E9E-BBBB-46E6-AC47-42D0CE456390}"/>
    <cellStyle name="Notas 15 2 3" xfId="7540" xr:uid="{00000000-0005-0000-0000-0000291E0000}"/>
    <cellStyle name="Notas 15 2 3 2" xfId="19005" xr:uid="{C32350BD-AEAB-492E-A051-A6E71D703FBA}"/>
    <cellStyle name="Notas 15 2 4" xfId="7541" xr:uid="{00000000-0005-0000-0000-00002A1E0000}"/>
    <cellStyle name="Notas 15 2 4 2" xfId="19006" xr:uid="{800C1D00-CEA2-4883-B965-457BE848D0F3}"/>
    <cellStyle name="Notas 15 2 5" xfId="7542" xr:uid="{00000000-0005-0000-0000-00002B1E0000}"/>
    <cellStyle name="Notas 15 2 5 2" xfId="19007" xr:uid="{B2836245-243B-4931-BF4F-A4DBA5F0A72C}"/>
    <cellStyle name="Notas 15 2 6" xfId="19003" xr:uid="{C7848421-A30C-4379-BD83-23411DFE0386}"/>
    <cellStyle name="Notas 15 3" xfId="7543" xr:uid="{00000000-0005-0000-0000-00002C1E0000}"/>
    <cellStyle name="Notas 15 3 2" xfId="19008" xr:uid="{BB931186-0ECE-4423-92F6-F2EAD9B10FDE}"/>
    <cellStyle name="Notas 15 4" xfId="7544" xr:uid="{00000000-0005-0000-0000-00002D1E0000}"/>
    <cellStyle name="Notas 15 4 2" xfId="19009" xr:uid="{E71052A4-7AE1-4E7B-9D02-3BE4B0DA1E3A}"/>
    <cellStyle name="Notas 15 5" xfId="7545" xr:uid="{00000000-0005-0000-0000-00002E1E0000}"/>
    <cellStyle name="Notas 15 5 2" xfId="19010" xr:uid="{5F1FBE04-AC67-4546-9EB4-7BBA5D7D6AE2}"/>
    <cellStyle name="Notas 15 6" xfId="7546" xr:uid="{00000000-0005-0000-0000-00002F1E0000}"/>
    <cellStyle name="Notas 15 6 2" xfId="19011" xr:uid="{E5347AAB-2679-4FB7-8377-9427EC9B3AF3}"/>
    <cellStyle name="Notas 15 7" xfId="19002" xr:uid="{2A7847B1-664B-403D-B474-70CA72F22C1E}"/>
    <cellStyle name="Notas 16" xfId="7547" xr:uid="{00000000-0005-0000-0000-0000301E0000}"/>
    <cellStyle name="Notas 16 2" xfId="7548" xr:uid="{00000000-0005-0000-0000-0000311E0000}"/>
    <cellStyle name="Notas 16 2 2" xfId="7549" xr:uid="{00000000-0005-0000-0000-0000321E0000}"/>
    <cellStyle name="Notas 16 2 2 2" xfId="19014" xr:uid="{A52A7845-735D-46B9-A308-84328CC78263}"/>
    <cellStyle name="Notas 16 2 3" xfId="7550" xr:uid="{00000000-0005-0000-0000-0000331E0000}"/>
    <cellStyle name="Notas 16 2 3 2" xfId="19015" xr:uid="{B85252A9-A323-41F9-8CB7-B8B804C5449F}"/>
    <cellStyle name="Notas 16 2 4" xfId="7551" xr:uid="{00000000-0005-0000-0000-0000341E0000}"/>
    <cellStyle name="Notas 16 2 4 2" xfId="19016" xr:uid="{DF60BB12-BC2B-4D4B-9C03-D656FE3F7C94}"/>
    <cellStyle name="Notas 16 2 5" xfId="7552" xr:uid="{00000000-0005-0000-0000-0000351E0000}"/>
    <cellStyle name="Notas 16 2 5 2" xfId="19017" xr:uid="{9932955D-4006-4504-BA1D-FAA7518818DD}"/>
    <cellStyle name="Notas 16 2 6" xfId="19013" xr:uid="{6231DFD4-DA5F-4DC0-857F-739556884649}"/>
    <cellStyle name="Notas 16 3" xfId="7553" xr:uid="{00000000-0005-0000-0000-0000361E0000}"/>
    <cellStyle name="Notas 16 3 2" xfId="19018" xr:uid="{08DBBFFB-8AB4-4200-B21E-DD2B193142D4}"/>
    <cellStyle name="Notas 16 4" xfId="7554" xr:uid="{00000000-0005-0000-0000-0000371E0000}"/>
    <cellStyle name="Notas 16 4 2" xfId="19019" xr:uid="{B413C113-F774-42B6-9AE9-0CB9B5288E31}"/>
    <cellStyle name="Notas 16 5" xfId="7555" xr:uid="{00000000-0005-0000-0000-0000381E0000}"/>
    <cellStyle name="Notas 16 5 2" xfId="19020" xr:uid="{7BE3FBBA-DD45-4588-A4AD-B103C4295A00}"/>
    <cellStyle name="Notas 16 6" xfId="7556" xr:uid="{00000000-0005-0000-0000-0000391E0000}"/>
    <cellStyle name="Notas 16 6 2" xfId="19021" xr:uid="{F16C4D7D-8F88-475C-9C13-F27B32B29CF2}"/>
    <cellStyle name="Notas 16 7" xfId="19012" xr:uid="{62746D34-9902-42F5-9B2E-F2474F8F6C81}"/>
    <cellStyle name="Notas 17" xfId="7557" xr:uid="{00000000-0005-0000-0000-00003A1E0000}"/>
    <cellStyle name="Notas 17 2" xfId="7558" xr:uid="{00000000-0005-0000-0000-00003B1E0000}"/>
    <cellStyle name="Notas 17 2 2" xfId="7559" xr:uid="{00000000-0005-0000-0000-00003C1E0000}"/>
    <cellStyle name="Notas 17 2 2 2" xfId="19024" xr:uid="{82DB5C8D-89DE-4D54-B617-4E51A5A9BBA0}"/>
    <cellStyle name="Notas 17 2 3" xfId="7560" xr:uid="{00000000-0005-0000-0000-00003D1E0000}"/>
    <cellStyle name="Notas 17 2 3 2" xfId="19025" xr:uid="{FEDCE41C-06C0-4738-A26D-026714181E07}"/>
    <cellStyle name="Notas 17 2 4" xfId="7561" xr:uid="{00000000-0005-0000-0000-00003E1E0000}"/>
    <cellStyle name="Notas 17 2 4 2" xfId="19026" xr:uid="{941A888D-D46E-4B33-A272-818A9DF9218F}"/>
    <cellStyle name="Notas 17 2 5" xfId="7562" xr:uid="{00000000-0005-0000-0000-00003F1E0000}"/>
    <cellStyle name="Notas 17 2 5 2" xfId="19027" xr:uid="{7405ECBA-A59B-4D11-838B-F958618BA9C1}"/>
    <cellStyle name="Notas 17 2 6" xfId="19023" xr:uid="{7BCDA218-E277-44DB-BC7E-4684221667D6}"/>
    <cellStyle name="Notas 17 3" xfId="7563" xr:uid="{00000000-0005-0000-0000-0000401E0000}"/>
    <cellStyle name="Notas 17 3 2" xfId="19028" xr:uid="{A3A7E184-2370-4598-9020-479FA36CC530}"/>
    <cellStyle name="Notas 17 4" xfId="7564" xr:uid="{00000000-0005-0000-0000-0000411E0000}"/>
    <cellStyle name="Notas 17 4 2" xfId="19029" xr:uid="{6AF23BD4-9146-4D33-85C7-164581C6425C}"/>
    <cellStyle name="Notas 17 5" xfId="7565" xr:uid="{00000000-0005-0000-0000-0000421E0000}"/>
    <cellStyle name="Notas 17 5 2" xfId="19030" xr:uid="{F0647968-E727-4047-921E-36DF37B8731E}"/>
    <cellStyle name="Notas 17 6" xfId="7566" xr:uid="{00000000-0005-0000-0000-0000431E0000}"/>
    <cellStyle name="Notas 17 6 2" xfId="19031" xr:uid="{0C458533-AB0C-4F98-B531-66B4F91E7FED}"/>
    <cellStyle name="Notas 17 7" xfId="19022" xr:uid="{CA0EDE36-51D1-4B10-87E1-99EA7376AB2B}"/>
    <cellStyle name="Notas 18" xfId="7567" xr:uid="{00000000-0005-0000-0000-0000441E0000}"/>
    <cellStyle name="Notas 18 2" xfId="7568" xr:uid="{00000000-0005-0000-0000-0000451E0000}"/>
    <cellStyle name="Notas 18 2 2" xfId="7569" xr:uid="{00000000-0005-0000-0000-0000461E0000}"/>
    <cellStyle name="Notas 18 2 2 2" xfId="19034" xr:uid="{DEE86093-CC54-48B1-8332-612ADA7567FF}"/>
    <cellStyle name="Notas 18 2 3" xfId="7570" xr:uid="{00000000-0005-0000-0000-0000471E0000}"/>
    <cellStyle name="Notas 18 2 3 2" xfId="19035" xr:uid="{80A30210-F08F-4046-974A-600E5576D89F}"/>
    <cellStyle name="Notas 18 2 4" xfId="7571" xr:uid="{00000000-0005-0000-0000-0000481E0000}"/>
    <cellStyle name="Notas 18 2 4 2" xfId="19036" xr:uid="{B5C9371A-AEE6-43BD-A261-BE2C396A78D5}"/>
    <cellStyle name="Notas 18 2 5" xfId="7572" xr:uid="{00000000-0005-0000-0000-0000491E0000}"/>
    <cellStyle name="Notas 18 2 5 2" xfId="19037" xr:uid="{E69CDA00-EDA7-4445-8FA6-677563AA8F28}"/>
    <cellStyle name="Notas 18 2 6" xfId="19033" xr:uid="{A814E046-9035-486F-A65A-856C2C71CE02}"/>
    <cellStyle name="Notas 18 3" xfId="7573" xr:uid="{00000000-0005-0000-0000-00004A1E0000}"/>
    <cellStyle name="Notas 18 3 2" xfId="19038" xr:uid="{58DEB9B2-9D97-4C5A-910A-ECB3A5C6E04E}"/>
    <cellStyle name="Notas 18 4" xfId="7574" xr:uid="{00000000-0005-0000-0000-00004B1E0000}"/>
    <cellStyle name="Notas 18 4 2" xfId="19039" xr:uid="{5387E60F-DB47-4CA1-8A37-5A1DBE3DBEAD}"/>
    <cellStyle name="Notas 18 5" xfId="7575" xr:uid="{00000000-0005-0000-0000-00004C1E0000}"/>
    <cellStyle name="Notas 18 5 2" xfId="19040" xr:uid="{08B58CF0-5273-4B43-8F2A-A97FC9D41CFC}"/>
    <cellStyle name="Notas 18 6" xfId="7576" xr:uid="{00000000-0005-0000-0000-00004D1E0000}"/>
    <cellStyle name="Notas 18 6 2" xfId="19041" xr:uid="{AF5A13F1-0632-4260-B0C5-4432360A0A46}"/>
    <cellStyle name="Notas 18 7" xfId="19032" xr:uid="{867CC899-844E-464C-89ED-2A19D3A9018F}"/>
    <cellStyle name="Notas 19" xfId="7577" xr:uid="{00000000-0005-0000-0000-00004E1E0000}"/>
    <cellStyle name="Notas 19 2" xfId="7578" xr:uid="{00000000-0005-0000-0000-00004F1E0000}"/>
    <cellStyle name="Notas 19 2 2" xfId="19043" xr:uid="{203CB434-8E65-4345-AFBB-4C9C47E1B909}"/>
    <cellStyle name="Notas 19 3" xfId="7579" xr:uid="{00000000-0005-0000-0000-0000501E0000}"/>
    <cellStyle name="Notas 19 3 2" xfId="19044" xr:uid="{9C6C7791-AE51-4385-9D30-41C886249070}"/>
    <cellStyle name="Notas 19 4" xfId="7580" xr:uid="{00000000-0005-0000-0000-0000511E0000}"/>
    <cellStyle name="Notas 19 4 2" xfId="19045" xr:uid="{8355C9C7-7BEF-4486-91E4-BC717810C135}"/>
    <cellStyle name="Notas 19 5" xfId="7581" xr:uid="{00000000-0005-0000-0000-0000521E0000}"/>
    <cellStyle name="Notas 19 5 2" xfId="19046" xr:uid="{9BBDCACB-3DFC-4B4E-8F59-440666DF2B5B}"/>
    <cellStyle name="Notas 19 6" xfId="19042" xr:uid="{D6E96B4D-3A40-430F-BDBF-77EA02A6FAE9}"/>
    <cellStyle name="Notas 2" xfId="7582" xr:uid="{00000000-0005-0000-0000-0000531E0000}"/>
    <cellStyle name="Notas 2 2" xfId="7583" xr:uid="{00000000-0005-0000-0000-0000541E0000}"/>
    <cellStyle name="Notas 2 2 2" xfId="7584" xr:uid="{00000000-0005-0000-0000-0000551E0000}"/>
    <cellStyle name="Notas 2 2 2 2" xfId="19049" xr:uid="{7B625698-2619-4334-9249-9177C601778A}"/>
    <cellStyle name="Notas 2 2 3" xfId="7585" xr:uid="{00000000-0005-0000-0000-0000561E0000}"/>
    <cellStyle name="Notas 2 2 3 2" xfId="19050" xr:uid="{3483EA42-1518-471F-9760-26D5F8BEAD6C}"/>
    <cellStyle name="Notas 2 2 4" xfId="7586" xr:uid="{00000000-0005-0000-0000-0000571E0000}"/>
    <cellStyle name="Notas 2 2 4 2" xfId="19051" xr:uid="{852A4F43-CACB-4674-AB6D-199A3CAAEDAB}"/>
    <cellStyle name="Notas 2 2 5" xfId="7587" xr:uid="{00000000-0005-0000-0000-0000581E0000}"/>
    <cellStyle name="Notas 2 2 5 2" xfId="19052" xr:uid="{7AAE4216-712B-41F6-8D4B-F53ACD568F74}"/>
    <cellStyle name="Notas 2 2 6" xfId="19048" xr:uid="{24688AEE-23ED-452E-A4F1-63ECB460A809}"/>
    <cellStyle name="Notas 2 3" xfId="7588" xr:uid="{00000000-0005-0000-0000-0000591E0000}"/>
    <cellStyle name="Notas 2 3 2" xfId="19053" xr:uid="{F671D7B7-211A-4E12-8708-E066727EE8E8}"/>
    <cellStyle name="Notas 2 4" xfId="7589" xr:uid="{00000000-0005-0000-0000-00005A1E0000}"/>
    <cellStyle name="Notas 2 4 2" xfId="19054" xr:uid="{F4EA93D4-08C8-472B-B669-F9C86978D93C}"/>
    <cellStyle name="Notas 2 5" xfId="7590" xr:uid="{00000000-0005-0000-0000-00005B1E0000}"/>
    <cellStyle name="Notas 2 5 2" xfId="19055" xr:uid="{C5CC0A2C-E7F6-45BC-AAF1-5A2A6B50100A}"/>
    <cellStyle name="Notas 2 6" xfId="7591" xr:uid="{00000000-0005-0000-0000-00005C1E0000}"/>
    <cellStyle name="Notas 2 6 2" xfId="19056" xr:uid="{F01CD8D0-E006-4784-8773-EBD98647A088}"/>
    <cellStyle name="Notas 2 7" xfId="19047" xr:uid="{A62CFCBB-17D7-48D4-BA09-39D04BACA31B}"/>
    <cellStyle name="Notas 20" xfId="7592" xr:uid="{00000000-0005-0000-0000-00005D1E0000}"/>
    <cellStyle name="Notas 20 2" xfId="19057" xr:uid="{F050BAA6-8C8E-40D9-B563-48355B96B7FF}"/>
    <cellStyle name="Notas 21" xfId="7593" xr:uid="{00000000-0005-0000-0000-00005E1E0000}"/>
    <cellStyle name="Notas 21 2" xfId="19058" xr:uid="{0C3C8D7F-7197-4CA2-9F91-56F0A45EEFA6}"/>
    <cellStyle name="Notas 22" xfId="7594" xr:uid="{00000000-0005-0000-0000-00005F1E0000}"/>
    <cellStyle name="Notas 22 2" xfId="19059" xr:uid="{530DB8B5-C273-49D1-BA88-82AABFAE4119}"/>
    <cellStyle name="Notas 23" xfId="7595" xr:uid="{00000000-0005-0000-0000-0000601E0000}"/>
    <cellStyle name="Notas 23 2" xfId="19060" xr:uid="{B8DF848D-E1C0-4724-830C-33B4AE77E714}"/>
    <cellStyle name="Notas 24" xfId="18951" xr:uid="{AB1B1CEF-D030-4B62-BF48-6DD512D87878}"/>
    <cellStyle name="Notas 3" xfId="7596" xr:uid="{00000000-0005-0000-0000-0000611E0000}"/>
    <cellStyle name="Notas 3 2" xfId="7597" xr:uid="{00000000-0005-0000-0000-0000621E0000}"/>
    <cellStyle name="Notas 3 2 2" xfId="7598" xr:uid="{00000000-0005-0000-0000-0000631E0000}"/>
    <cellStyle name="Notas 3 2 2 2" xfId="19063" xr:uid="{FB346B18-A4B2-43E3-AC5F-8A46A2260B07}"/>
    <cellStyle name="Notas 3 2 3" xfId="7599" xr:uid="{00000000-0005-0000-0000-0000641E0000}"/>
    <cellStyle name="Notas 3 2 3 2" xfId="19064" xr:uid="{5E0413F7-9DEC-4BBD-B1B7-1CF19BA31407}"/>
    <cellStyle name="Notas 3 2 4" xfId="7600" xr:uid="{00000000-0005-0000-0000-0000651E0000}"/>
    <cellStyle name="Notas 3 2 4 2" xfId="19065" xr:uid="{E7E9A8F0-777E-4337-8512-1D63A0EC7261}"/>
    <cellStyle name="Notas 3 2 5" xfId="7601" xr:uid="{00000000-0005-0000-0000-0000661E0000}"/>
    <cellStyle name="Notas 3 2 5 2" xfId="19066" xr:uid="{192DC7D3-4EF8-4EA7-93E5-245F938F6987}"/>
    <cellStyle name="Notas 3 2 6" xfId="19062" xr:uid="{28FFFA22-CE64-40F5-B843-A8328A27BB24}"/>
    <cellStyle name="Notas 3 3" xfId="7602" xr:uid="{00000000-0005-0000-0000-0000671E0000}"/>
    <cellStyle name="Notas 3 3 2" xfId="19067" xr:uid="{FE67EE02-D8EF-44D6-A08A-B9DF0528A1B7}"/>
    <cellStyle name="Notas 3 4" xfId="7603" xr:uid="{00000000-0005-0000-0000-0000681E0000}"/>
    <cellStyle name="Notas 3 4 2" xfId="19068" xr:uid="{C3668832-B073-41B8-B269-6A8932E425BE}"/>
    <cellStyle name="Notas 3 5" xfId="7604" xr:uid="{00000000-0005-0000-0000-0000691E0000}"/>
    <cellStyle name="Notas 3 5 2" xfId="19069" xr:uid="{951EC01B-5643-4647-AC92-6314703FB706}"/>
    <cellStyle name="Notas 3 6" xfId="7605" xr:uid="{00000000-0005-0000-0000-00006A1E0000}"/>
    <cellStyle name="Notas 3 6 2" xfId="19070" xr:uid="{256E56B8-AB72-460B-9B06-FF927723B3F1}"/>
    <cellStyle name="Notas 3 7" xfId="19061" xr:uid="{E2C5606A-B098-4707-9001-BCD077D30D78}"/>
    <cellStyle name="Notas 4" xfId="7606" xr:uid="{00000000-0005-0000-0000-00006B1E0000}"/>
    <cellStyle name="Notas 4 2" xfId="7607" xr:uid="{00000000-0005-0000-0000-00006C1E0000}"/>
    <cellStyle name="Notas 4 2 2" xfId="7608" xr:uid="{00000000-0005-0000-0000-00006D1E0000}"/>
    <cellStyle name="Notas 4 2 2 2" xfId="19073" xr:uid="{653B89B8-6730-439A-8718-A6C393F1D7FF}"/>
    <cellStyle name="Notas 4 2 3" xfId="7609" xr:uid="{00000000-0005-0000-0000-00006E1E0000}"/>
    <cellStyle name="Notas 4 2 3 2" xfId="19074" xr:uid="{93D6109C-0015-42C5-96A4-F9A5381CCF31}"/>
    <cellStyle name="Notas 4 2 4" xfId="7610" xr:uid="{00000000-0005-0000-0000-00006F1E0000}"/>
    <cellStyle name="Notas 4 2 4 2" xfId="19075" xr:uid="{CEA86D9C-0581-465E-9068-5B8CBBEF859C}"/>
    <cellStyle name="Notas 4 2 5" xfId="7611" xr:uid="{00000000-0005-0000-0000-0000701E0000}"/>
    <cellStyle name="Notas 4 2 5 2" xfId="19076" xr:uid="{3A5C1F36-535F-409A-AB94-CCCCED9A507D}"/>
    <cellStyle name="Notas 4 2 6" xfId="19072" xr:uid="{683E72C7-378C-4C5F-AD04-2E5D5EBB1C7A}"/>
    <cellStyle name="Notas 4 3" xfId="7612" xr:uid="{00000000-0005-0000-0000-0000711E0000}"/>
    <cellStyle name="Notas 4 3 2" xfId="19077" xr:uid="{61DB0D6E-912E-469C-8953-FEF5B7B9C9F2}"/>
    <cellStyle name="Notas 4 4" xfId="7613" xr:uid="{00000000-0005-0000-0000-0000721E0000}"/>
    <cellStyle name="Notas 4 4 2" xfId="19078" xr:uid="{E7459D51-11AC-4249-8D0B-AD55A0B8B82D}"/>
    <cellStyle name="Notas 4 5" xfId="7614" xr:uid="{00000000-0005-0000-0000-0000731E0000}"/>
    <cellStyle name="Notas 4 5 2" xfId="19079" xr:uid="{5938490E-F382-4B62-B3A7-57BD86EDC54B}"/>
    <cellStyle name="Notas 4 6" xfId="7615" xr:uid="{00000000-0005-0000-0000-0000741E0000}"/>
    <cellStyle name="Notas 4 6 2" xfId="19080" xr:uid="{421F71F1-F484-4DBA-B131-B703C80A7423}"/>
    <cellStyle name="Notas 4 7" xfId="19071" xr:uid="{3E93A4CE-3AF9-472B-9541-1D30321AF19E}"/>
    <cellStyle name="Notas 5" xfId="7616" xr:uid="{00000000-0005-0000-0000-0000751E0000}"/>
    <cellStyle name="Notas 5 2" xfId="7617" xr:uid="{00000000-0005-0000-0000-0000761E0000}"/>
    <cellStyle name="Notas 5 2 2" xfId="7618" xr:uid="{00000000-0005-0000-0000-0000771E0000}"/>
    <cellStyle name="Notas 5 2 2 2" xfId="19083" xr:uid="{495E931B-DF9E-4E18-8ADB-DA8807D7B6FE}"/>
    <cellStyle name="Notas 5 2 3" xfId="7619" xr:uid="{00000000-0005-0000-0000-0000781E0000}"/>
    <cellStyle name="Notas 5 2 3 2" xfId="19084" xr:uid="{2B4CF622-C47C-441D-9971-E556483CDD90}"/>
    <cellStyle name="Notas 5 2 4" xfId="7620" xr:uid="{00000000-0005-0000-0000-0000791E0000}"/>
    <cellStyle name="Notas 5 2 4 2" xfId="19085" xr:uid="{083F279E-3915-44B4-8283-FC2893B720B4}"/>
    <cellStyle name="Notas 5 2 5" xfId="7621" xr:uid="{00000000-0005-0000-0000-00007A1E0000}"/>
    <cellStyle name="Notas 5 2 5 2" xfId="19086" xr:uid="{3A9A2393-2D23-4C40-A5EB-1ECC7B0FDC5F}"/>
    <cellStyle name="Notas 5 2 6" xfId="19082" xr:uid="{0575D571-1CC5-4729-92E8-E450C9B827DA}"/>
    <cellStyle name="Notas 5 3" xfId="7622" xr:uid="{00000000-0005-0000-0000-00007B1E0000}"/>
    <cellStyle name="Notas 5 3 2" xfId="19087" xr:uid="{EF1159DA-5ADA-40A0-AD35-5F20D03BCBEB}"/>
    <cellStyle name="Notas 5 4" xfId="7623" xr:uid="{00000000-0005-0000-0000-00007C1E0000}"/>
    <cellStyle name="Notas 5 4 2" xfId="19088" xr:uid="{E2447360-A5DB-4F39-BE81-82CAC92177D2}"/>
    <cellStyle name="Notas 5 5" xfId="7624" xr:uid="{00000000-0005-0000-0000-00007D1E0000}"/>
    <cellStyle name="Notas 5 5 2" xfId="19089" xr:uid="{D205FDEB-9373-414F-9132-B22CB3F5C12D}"/>
    <cellStyle name="Notas 5 6" xfId="7625" xr:uid="{00000000-0005-0000-0000-00007E1E0000}"/>
    <cellStyle name="Notas 5 6 2" xfId="19090" xr:uid="{2E9AC8EA-8DB3-4C41-9B74-675064EE0DE7}"/>
    <cellStyle name="Notas 5 7" xfId="19081" xr:uid="{8209A9AE-3CDC-4B7B-8AEC-FFF87FB5B8D5}"/>
    <cellStyle name="Notas 6" xfId="7626" xr:uid="{00000000-0005-0000-0000-00007F1E0000}"/>
    <cellStyle name="Notas 6 2" xfId="7627" xr:uid="{00000000-0005-0000-0000-0000801E0000}"/>
    <cellStyle name="Notas 6 2 2" xfId="7628" xr:uid="{00000000-0005-0000-0000-0000811E0000}"/>
    <cellStyle name="Notas 6 2 2 2" xfId="19093" xr:uid="{95246232-64EF-4D61-9074-08C1DA8546EE}"/>
    <cellStyle name="Notas 6 2 3" xfId="7629" xr:uid="{00000000-0005-0000-0000-0000821E0000}"/>
    <cellStyle name="Notas 6 2 3 2" xfId="19094" xr:uid="{B236A6E7-EE8D-4E72-B549-93E11BE725E6}"/>
    <cellStyle name="Notas 6 2 4" xfId="7630" xr:uid="{00000000-0005-0000-0000-0000831E0000}"/>
    <cellStyle name="Notas 6 2 4 2" xfId="19095" xr:uid="{B3D7775C-61F2-4D2D-8C9B-81E7EF500059}"/>
    <cellStyle name="Notas 6 2 5" xfId="7631" xr:uid="{00000000-0005-0000-0000-0000841E0000}"/>
    <cellStyle name="Notas 6 2 5 2" xfId="19096" xr:uid="{5379BD67-1003-4BDD-BE14-B874D2C3F20D}"/>
    <cellStyle name="Notas 6 2 6" xfId="19092" xr:uid="{B0591E35-7660-4CA9-8D28-9144F2B16E60}"/>
    <cellStyle name="Notas 6 3" xfId="7632" xr:uid="{00000000-0005-0000-0000-0000851E0000}"/>
    <cellStyle name="Notas 6 3 2" xfId="19097" xr:uid="{3FD819AF-6749-4AA7-8A5A-712411916814}"/>
    <cellStyle name="Notas 6 4" xfId="7633" xr:uid="{00000000-0005-0000-0000-0000861E0000}"/>
    <cellStyle name="Notas 6 4 2" xfId="19098" xr:uid="{1F85A815-6683-4B78-82A0-8A6EED946F57}"/>
    <cellStyle name="Notas 6 5" xfId="7634" xr:uid="{00000000-0005-0000-0000-0000871E0000}"/>
    <cellStyle name="Notas 6 5 2" xfId="19099" xr:uid="{FC824DC0-656A-4DF3-B037-A0116CE24E7C}"/>
    <cellStyle name="Notas 6 6" xfId="7635" xr:uid="{00000000-0005-0000-0000-0000881E0000}"/>
    <cellStyle name="Notas 6 6 2" xfId="19100" xr:uid="{218ACA34-AC9F-469B-A169-1DA6B7737CC6}"/>
    <cellStyle name="Notas 6 7" xfId="19091" xr:uid="{F22F4E1F-9F05-440D-A328-9330B497C80A}"/>
    <cellStyle name="Notas 7" xfId="7636" xr:uid="{00000000-0005-0000-0000-0000891E0000}"/>
    <cellStyle name="Notas 7 2" xfId="7637" xr:uid="{00000000-0005-0000-0000-00008A1E0000}"/>
    <cellStyle name="Notas 7 2 2" xfId="7638" xr:uid="{00000000-0005-0000-0000-00008B1E0000}"/>
    <cellStyle name="Notas 7 2 2 2" xfId="19103" xr:uid="{E79D4852-CFF6-449D-B493-56497D3BEC77}"/>
    <cellStyle name="Notas 7 2 3" xfId="7639" xr:uid="{00000000-0005-0000-0000-00008C1E0000}"/>
    <cellStyle name="Notas 7 2 3 2" xfId="19104" xr:uid="{C4C175B3-9E0B-40C6-878A-A241300766C4}"/>
    <cellStyle name="Notas 7 2 4" xfId="7640" xr:uid="{00000000-0005-0000-0000-00008D1E0000}"/>
    <cellStyle name="Notas 7 2 4 2" xfId="19105" xr:uid="{66FAB96E-9795-4C9C-B12D-464BDDFBE6F9}"/>
    <cellStyle name="Notas 7 2 5" xfId="7641" xr:uid="{00000000-0005-0000-0000-00008E1E0000}"/>
    <cellStyle name="Notas 7 2 5 2" xfId="19106" xr:uid="{AD947CE6-DC51-4412-9297-B6AF66EAE80F}"/>
    <cellStyle name="Notas 7 2 6" xfId="19102" xr:uid="{1C1EB024-1E12-4058-B236-0EA7C80E3225}"/>
    <cellStyle name="Notas 7 3" xfId="7642" xr:uid="{00000000-0005-0000-0000-00008F1E0000}"/>
    <cellStyle name="Notas 7 3 2" xfId="19107" xr:uid="{ADCF69E1-A530-430F-A91F-8BF6E05B3B6A}"/>
    <cellStyle name="Notas 7 4" xfId="7643" xr:uid="{00000000-0005-0000-0000-0000901E0000}"/>
    <cellStyle name="Notas 7 4 2" xfId="19108" xr:uid="{453B2522-2216-4A17-8CE6-BA2CDB5BFFDD}"/>
    <cellStyle name="Notas 7 5" xfId="7644" xr:uid="{00000000-0005-0000-0000-0000911E0000}"/>
    <cellStyle name="Notas 7 5 2" xfId="19109" xr:uid="{12904788-6186-479B-B221-F9C35DC51EC2}"/>
    <cellStyle name="Notas 7 6" xfId="7645" xr:uid="{00000000-0005-0000-0000-0000921E0000}"/>
    <cellStyle name="Notas 7 6 2" xfId="19110" xr:uid="{453673AB-9B87-4D62-B811-5C967C0C8AAD}"/>
    <cellStyle name="Notas 7 7" xfId="19101" xr:uid="{355FD7E3-7A33-4CD9-A937-A6BA480306E8}"/>
    <cellStyle name="Notas 8" xfId="7646" xr:uid="{00000000-0005-0000-0000-0000931E0000}"/>
    <cellStyle name="Notas 8 2" xfId="7647" xr:uid="{00000000-0005-0000-0000-0000941E0000}"/>
    <cellStyle name="Notas 8 2 2" xfId="7648" xr:uid="{00000000-0005-0000-0000-0000951E0000}"/>
    <cellStyle name="Notas 8 2 2 2" xfId="19113" xr:uid="{D48FF7DE-C253-4127-89A0-5E7EFBE51AC6}"/>
    <cellStyle name="Notas 8 2 3" xfId="7649" xr:uid="{00000000-0005-0000-0000-0000961E0000}"/>
    <cellStyle name="Notas 8 2 3 2" xfId="19114" xr:uid="{D280D06F-9858-4651-B918-FD7080DDC863}"/>
    <cellStyle name="Notas 8 2 4" xfId="7650" xr:uid="{00000000-0005-0000-0000-0000971E0000}"/>
    <cellStyle name="Notas 8 2 4 2" xfId="19115" xr:uid="{3930C821-BDE5-4EE4-AA91-67EF86BB5C79}"/>
    <cellStyle name="Notas 8 2 5" xfId="7651" xr:uid="{00000000-0005-0000-0000-0000981E0000}"/>
    <cellStyle name="Notas 8 2 5 2" xfId="19116" xr:uid="{A1A16FB8-222D-4F4C-863D-04D04E1721BC}"/>
    <cellStyle name="Notas 8 2 6" xfId="19112" xr:uid="{D12EA280-BA43-4394-B649-C7B24F241326}"/>
    <cellStyle name="Notas 8 3" xfId="7652" xr:uid="{00000000-0005-0000-0000-0000991E0000}"/>
    <cellStyle name="Notas 8 3 2" xfId="19117" xr:uid="{8C06456B-5BF6-4B23-B0CB-C4996154EEE4}"/>
    <cellStyle name="Notas 8 4" xfId="7653" xr:uid="{00000000-0005-0000-0000-00009A1E0000}"/>
    <cellStyle name="Notas 8 4 2" xfId="19118" xr:uid="{7753D91E-4AE9-4CA4-9B8D-F9850C8DFC0C}"/>
    <cellStyle name="Notas 8 5" xfId="7654" xr:uid="{00000000-0005-0000-0000-00009B1E0000}"/>
    <cellStyle name="Notas 8 5 2" xfId="19119" xr:uid="{766F7296-4A60-4A5B-8B5D-FBA9F693E17A}"/>
    <cellStyle name="Notas 8 6" xfId="7655" xr:uid="{00000000-0005-0000-0000-00009C1E0000}"/>
    <cellStyle name="Notas 8 6 2" xfId="19120" xr:uid="{31F34444-46C4-4421-B33A-DB0D15327184}"/>
    <cellStyle name="Notas 8 7" xfId="19111" xr:uid="{A4B527DA-D4B4-48DE-888B-45E613C00356}"/>
    <cellStyle name="Notas 9" xfId="7656" xr:uid="{00000000-0005-0000-0000-00009D1E0000}"/>
    <cellStyle name="Notas 9 2" xfId="7657" xr:uid="{00000000-0005-0000-0000-00009E1E0000}"/>
    <cellStyle name="Notas 9 2 2" xfId="7658" xr:uid="{00000000-0005-0000-0000-00009F1E0000}"/>
    <cellStyle name="Notas 9 2 2 2" xfId="19123" xr:uid="{058B0EA8-F795-49FD-8B4D-7E38F3C3989B}"/>
    <cellStyle name="Notas 9 2 3" xfId="7659" xr:uid="{00000000-0005-0000-0000-0000A01E0000}"/>
    <cellStyle name="Notas 9 2 3 2" xfId="19124" xr:uid="{6D4F1228-D1AB-4FEB-A3DF-6D21B0E73CBB}"/>
    <cellStyle name="Notas 9 2 4" xfId="7660" xr:uid="{00000000-0005-0000-0000-0000A11E0000}"/>
    <cellStyle name="Notas 9 2 4 2" xfId="19125" xr:uid="{EE3316C5-37D6-42D4-953D-15C40CEC158E}"/>
    <cellStyle name="Notas 9 2 5" xfId="7661" xr:uid="{00000000-0005-0000-0000-0000A21E0000}"/>
    <cellStyle name="Notas 9 2 5 2" xfId="19126" xr:uid="{823A2252-D954-4984-BB0B-5C4902E760EC}"/>
    <cellStyle name="Notas 9 2 6" xfId="19122" xr:uid="{8698E769-0A4D-40DF-8F3B-5CD8DDD9BFE6}"/>
    <cellStyle name="Notas 9 3" xfId="7662" xr:uid="{00000000-0005-0000-0000-0000A31E0000}"/>
    <cellStyle name="Notas 9 3 2" xfId="19127" xr:uid="{B91D339F-4B8A-4018-BBB7-EB7A9DC527A5}"/>
    <cellStyle name="Notas 9 4" xfId="7663" xr:uid="{00000000-0005-0000-0000-0000A41E0000}"/>
    <cellStyle name="Notas 9 4 2" xfId="19128" xr:uid="{7D8A9915-B6A6-4174-92CD-FD1857E6AC4B}"/>
    <cellStyle name="Notas 9 5" xfId="7664" xr:uid="{00000000-0005-0000-0000-0000A51E0000}"/>
    <cellStyle name="Notas 9 5 2" xfId="19129" xr:uid="{3317FE7B-F359-4A18-B5FF-D748F6567648}"/>
    <cellStyle name="Notas 9 6" xfId="7665" xr:uid="{00000000-0005-0000-0000-0000A61E0000}"/>
    <cellStyle name="Notas 9 6 2" xfId="19130" xr:uid="{8D1F8D81-5AB9-4EC3-B5D4-FEC267BDD059}"/>
    <cellStyle name="Notas 9 7" xfId="19121" xr:uid="{E6C8E538-176D-4B23-B51E-6008B7F89094}"/>
    <cellStyle name="Notas_KTR An-Abflug" xfId="14845" xr:uid="{00000000-0005-0000-0000-0000A71E0000}"/>
    <cellStyle name="Note 10" xfId="7667" xr:uid="{00000000-0005-0000-0000-0000A81E0000}"/>
    <cellStyle name="Note 10 2" xfId="7668" xr:uid="{00000000-0005-0000-0000-0000A91E0000}"/>
    <cellStyle name="Note 10 2 2" xfId="7669" xr:uid="{00000000-0005-0000-0000-0000AA1E0000}"/>
    <cellStyle name="Note 10 2 2 2" xfId="19134" xr:uid="{4DA6F57D-54A7-434D-8FDE-C6AD90E42294}"/>
    <cellStyle name="Note 10 2 3" xfId="7670" xr:uid="{00000000-0005-0000-0000-0000AB1E0000}"/>
    <cellStyle name="Note 10 2 3 2" xfId="19135" xr:uid="{599DF397-AF07-45ED-B8A9-1ECDA736E48C}"/>
    <cellStyle name="Note 10 2 4" xfId="7671" xr:uid="{00000000-0005-0000-0000-0000AC1E0000}"/>
    <cellStyle name="Note 10 2 4 2" xfId="19136" xr:uid="{17FD5F70-85AA-459E-ACEA-C75AB88C0C31}"/>
    <cellStyle name="Note 10 2 5" xfId="7672" xr:uid="{00000000-0005-0000-0000-0000AD1E0000}"/>
    <cellStyle name="Note 10 2 5 2" xfId="19137" xr:uid="{9B0EF012-7534-4769-B2DB-24929CCBC388}"/>
    <cellStyle name="Note 10 2 6" xfId="19133" xr:uid="{CDA35FB1-E888-4631-BFC6-46966E6C64D4}"/>
    <cellStyle name="Note 10 3" xfId="7673" xr:uid="{00000000-0005-0000-0000-0000AE1E0000}"/>
    <cellStyle name="Note 10 3 2" xfId="19138" xr:uid="{F42B6F9C-16E7-4B27-A6A6-DB4FF6EA4370}"/>
    <cellStyle name="Note 10 4" xfId="7674" xr:uid="{00000000-0005-0000-0000-0000AF1E0000}"/>
    <cellStyle name="Note 10 4 2" xfId="19139" xr:uid="{B98936FB-766F-43C5-A8C9-DFD1710CEFD8}"/>
    <cellStyle name="Note 10 5" xfId="7675" xr:uid="{00000000-0005-0000-0000-0000B01E0000}"/>
    <cellStyle name="Note 10 5 2" xfId="19140" xr:uid="{B9798849-8BE7-4CA1-8B01-C4A0512272F8}"/>
    <cellStyle name="Note 10 6" xfId="7676" xr:uid="{00000000-0005-0000-0000-0000B11E0000}"/>
    <cellStyle name="Note 10 6 2" xfId="19141" xr:uid="{D595ECF7-D1E3-4C8D-8FF5-EA2B4C14D69E}"/>
    <cellStyle name="Note 10 7" xfId="19132" xr:uid="{8155780B-D40C-4984-88F7-D45FC1BEA1FB}"/>
    <cellStyle name="Note 11" xfId="7677" xr:uid="{00000000-0005-0000-0000-0000B21E0000}"/>
    <cellStyle name="Note 11 2" xfId="7678" xr:uid="{00000000-0005-0000-0000-0000B31E0000}"/>
    <cellStyle name="Note 11 2 2" xfId="7679" xr:uid="{00000000-0005-0000-0000-0000B41E0000}"/>
    <cellStyle name="Note 11 2 2 2" xfId="19144" xr:uid="{FE4A334E-0F4D-4673-8AD7-5456EB62E4C6}"/>
    <cellStyle name="Note 11 2 3" xfId="7680" xr:uid="{00000000-0005-0000-0000-0000B51E0000}"/>
    <cellStyle name="Note 11 2 3 2" xfId="19145" xr:uid="{FC97E0B3-7AFA-47EF-9B48-66EEAD389334}"/>
    <cellStyle name="Note 11 2 4" xfId="7681" xr:uid="{00000000-0005-0000-0000-0000B61E0000}"/>
    <cellStyle name="Note 11 2 4 2" xfId="19146" xr:uid="{71EC9965-F7C0-45B4-BB3D-3A88A38CD6A3}"/>
    <cellStyle name="Note 11 2 5" xfId="7682" xr:uid="{00000000-0005-0000-0000-0000B71E0000}"/>
    <cellStyle name="Note 11 2 5 2" xfId="19147" xr:uid="{178FBEA0-7A97-45E9-A5A2-1D02CF90EB91}"/>
    <cellStyle name="Note 11 2 6" xfId="19143" xr:uid="{1E6D5622-5876-454B-A0C5-71345008F001}"/>
    <cellStyle name="Note 11 3" xfId="7683" xr:uid="{00000000-0005-0000-0000-0000B81E0000}"/>
    <cellStyle name="Note 11 3 2" xfId="19148" xr:uid="{33EB7917-9767-4DE8-8FE2-A6A2DBE25961}"/>
    <cellStyle name="Note 11 4" xfId="7684" xr:uid="{00000000-0005-0000-0000-0000B91E0000}"/>
    <cellStyle name="Note 11 4 2" xfId="19149" xr:uid="{2DF806F3-0F63-403A-848E-A4937062B554}"/>
    <cellStyle name="Note 11 5" xfId="7685" xr:uid="{00000000-0005-0000-0000-0000BA1E0000}"/>
    <cellStyle name="Note 11 5 2" xfId="19150" xr:uid="{6A1A5E8D-D050-4DE3-A045-2DE8FF843D56}"/>
    <cellStyle name="Note 11 6" xfId="7686" xr:uid="{00000000-0005-0000-0000-0000BB1E0000}"/>
    <cellStyle name="Note 11 6 2" xfId="19151" xr:uid="{7CE1DE3B-283A-463C-826F-6C23A89EFE8C}"/>
    <cellStyle name="Note 11 7" xfId="19142" xr:uid="{32CDC842-5289-4E51-9775-FD27C19B0B65}"/>
    <cellStyle name="Note 12" xfId="7687" xr:uid="{00000000-0005-0000-0000-0000BC1E0000}"/>
    <cellStyle name="Note 12 2" xfId="7688" xr:uid="{00000000-0005-0000-0000-0000BD1E0000}"/>
    <cellStyle name="Note 12 2 2" xfId="7689" xr:uid="{00000000-0005-0000-0000-0000BE1E0000}"/>
    <cellStyle name="Note 12 2 2 2" xfId="19154" xr:uid="{39AB0599-1077-4322-B0AD-18FCBCA1DC8C}"/>
    <cellStyle name="Note 12 2 3" xfId="7690" xr:uid="{00000000-0005-0000-0000-0000BF1E0000}"/>
    <cellStyle name="Note 12 2 3 2" xfId="19155" xr:uid="{8D02923B-CED4-4915-BF10-F68644F221B7}"/>
    <cellStyle name="Note 12 2 4" xfId="7691" xr:uid="{00000000-0005-0000-0000-0000C01E0000}"/>
    <cellStyle name="Note 12 2 4 2" xfId="19156" xr:uid="{5C0CFEC2-027E-49ED-A23F-63CF9F86D8EB}"/>
    <cellStyle name="Note 12 2 5" xfId="7692" xr:uid="{00000000-0005-0000-0000-0000C11E0000}"/>
    <cellStyle name="Note 12 2 5 2" xfId="19157" xr:uid="{4EAFD876-25A8-4FE2-8678-83DE6EB6293F}"/>
    <cellStyle name="Note 12 2 6" xfId="19153" xr:uid="{B5C6E9EA-01EE-41AE-8429-131F25480F21}"/>
    <cellStyle name="Note 12 3" xfId="7693" xr:uid="{00000000-0005-0000-0000-0000C21E0000}"/>
    <cellStyle name="Note 12 3 2" xfId="19158" xr:uid="{CF87B85C-B4C5-410E-85BF-BBA07C91A874}"/>
    <cellStyle name="Note 12 4" xfId="7694" xr:uid="{00000000-0005-0000-0000-0000C31E0000}"/>
    <cellStyle name="Note 12 4 2" xfId="19159" xr:uid="{934870F5-E2D7-42E5-A6C8-9D15F3F64261}"/>
    <cellStyle name="Note 12 5" xfId="7695" xr:uid="{00000000-0005-0000-0000-0000C41E0000}"/>
    <cellStyle name="Note 12 5 2" xfId="19160" xr:uid="{676CCB16-403D-4C06-9C6B-83ADEBA75DE2}"/>
    <cellStyle name="Note 12 6" xfId="7696" xr:uid="{00000000-0005-0000-0000-0000C51E0000}"/>
    <cellStyle name="Note 12 6 2" xfId="19161" xr:uid="{94B87D0D-E2D1-41D6-A73C-9C947CC5189C}"/>
    <cellStyle name="Note 12 7" xfId="19152" xr:uid="{A48FAD93-B50D-4240-9E87-B6F9802FF763}"/>
    <cellStyle name="Note 13" xfId="7697" xr:uid="{00000000-0005-0000-0000-0000C61E0000}"/>
    <cellStyle name="Note 13 2" xfId="7698" xr:uid="{00000000-0005-0000-0000-0000C71E0000}"/>
    <cellStyle name="Note 13 2 2" xfId="7699" xr:uid="{00000000-0005-0000-0000-0000C81E0000}"/>
    <cellStyle name="Note 13 2 2 2" xfId="19164" xr:uid="{D09B5D21-39C4-464A-95CB-E42BBE9847FB}"/>
    <cellStyle name="Note 13 2 3" xfId="7700" xr:uid="{00000000-0005-0000-0000-0000C91E0000}"/>
    <cellStyle name="Note 13 2 3 2" xfId="19165" xr:uid="{CD0A2BD7-D17B-412E-AE13-53092125637F}"/>
    <cellStyle name="Note 13 2 4" xfId="7701" xr:uid="{00000000-0005-0000-0000-0000CA1E0000}"/>
    <cellStyle name="Note 13 2 4 2" xfId="19166" xr:uid="{D98EDC95-981F-4615-81FD-7F3C483C4706}"/>
    <cellStyle name="Note 13 2 5" xfId="7702" xr:uid="{00000000-0005-0000-0000-0000CB1E0000}"/>
    <cellStyle name="Note 13 2 5 2" xfId="19167" xr:uid="{B4395938-4D98-47D7-B89A-8B4A3BC5849B}"/>
    <cellStyle name="Note 13 2 6" xfId="19163" xr:uid="{F254BC5A-F90F-44FE-9E84-928CD47040A3}"/>
    <cellStyle name="Note 13 3" xfId="7703" xr:uid="{00000000-0005-0000-0000-0000CC1E0000}"/>
    <cellStyle name="Note 13 3 2" xfId="19168" xr:uid="{234EACD9-FB9C-4542-808B-81800B78352B}"/>
    <cellStyle name="Note 13 4" xfId="7704" xr:uid="{00000000-0005-0000-0000-0000CD1E0000}"/>
    <cellStyle name="Note 13 4 2" xfId="19169" xr:uid="{EE73A395-3B91-435F-9904-E141C9C241B2}"/>
    <cellStyle name="Note 13 5" xfId="7705" xr:uid="{00000000-0005-0000-0000-0000CE1E0000}"/>
    <cellStyle name="Note 13 5 2" xfId="19170" xr:uid="{64450EE6-9CF1-4B7F-8CC6-EF25C7EDF487}"/>
    <cellStyle name="Note 13 6" xfId="7706" xr:uid="{00000000-0005-0000-0000-0000CF1E0000}"/>
    <cellStyle name="Note 13 6 2" xfId="19171" xr:uid="{4E6BCED5-F1E6-4F7A-93D0-A3378E9164F5}"/>
    <cellStyle name="Note 13 7" xfId="19162" xr:uid="{1C7B2770-E0CA-40A4-B9F1-58A79CADCDA6}"/>
    <cellStyle name="Note 14" xfId="7707" xr:uid="{00000000-0005-0000-0000-0000D01E0000}"/>
    <cellStyle name="Note 14 2" xfId="7708" xr:uid="{00000000-0005-0000-0000-0000D11E0000}"/>
    <cellStyle name="Note 14 2 2" xfId="7709" xr:uid="{00000000-0005-0000-0000-0000D21E0000}"/>
    <cellStyle name="Note 14 2 2 2" xfId="19174" xr:uid="{C8D794B8-95D3-42B1-BBBA-1EA634C23D11}"/>
    <cellStyle name="Note 14 2 3" xfId="7710" xr:uid="{00000000-0005-0000-0000-0000D31E0000}"/>
    <cellStyle name="Note 14 2 3 2" xfId="19175" xr:uid="{D9785677-7F56-4521-A6AC-A9F42BA9EABF}"/>
    <cellStyle name="Note 14 2 4" xfId="7711" xr:uid="{00000000-0005-0000-0000-0000D41E0000}"/>
    <cellStyle name="Note 14 2 4 2" xfId="19176" xr:uid="{C7829017-E150-430B-9150-8451DCFC35D8}"/>
    <cellStyle name="Note 14 2 5" xfId="7712" xr:uid="{00000000-0005-0000-0000-0000D51E0000}"/>
    <cellStyle name="Note 14 2 5 2" xfId="19177" xr:uid="{AE132B68-2416-444C-8316-1CEE151D42A2}"/>
    <cellStyle name="Note 14 2 6" xfId="19173" xr:uid="{3E8E4BA6-4AF3-4FA6-B61C-A273E39CA0B9}"/>
    <cellStyle name="Note 14 3" xfId="7713" xr:uid="{00000000-0005-0000-0000-0000D61E0000}"/>
    <cellStyle name="Note 14 3 2" xfId="19178" xr:uid="{C9B04125-8594-47DB-AE67-5CF51B8B9E03}"/>
    <cellStyle name="Note 14 4" xfId="7714" xr:uid="{00000000-0005-0000-0000-0000D71E0000}"/>
    <cellStyle name="Note 14 4 2" xfId="19179" xr:uid="{73D87EA8-DF6F-4C34-B252-99432AE697CA}"/>
    <cellStyle name="Note 14 5" xfId="7715" xr:uid="{00000000-0005-0000-0000-0000D81E0000}"/>
    <cellStyle name="Note 14 5 2" xfId="19180" xr:uid="{1B76650F-8157-4749-9AFE-C08A32C54783}"/>
    <cellStyle name="Note 14 6" xfId="7716" xr:uid="{00000000-0005-0000-0000-0000D91E0000}"/>
    <cellStyle name="Note 14 6 2" xfId="19181" xr:uid="{F33A0108-409A-49C2-B436-92A32E77D363}"/>
    <cellStyle name="Note 14 7" xfId="19172" xr:uid="{212D4FD9-F309-4BD2-B9AA-2D29C152ECF2}"/>
    <cellStyle name="Note 15" xfId="7717" xr:uid="{00000000-0005-0000-0000-0000DA1E0000}"/>
    <cellStyle name="Note 15 2" xfId="7718" xr:uid="{00000000-0005-0000-0000-0000DB1E0000}"/>
    <cellStyle name="Note 15 2 2" xfId="7719" xr:uid="{00000000-0005-0000-0000-0000DC1E0000}"/>
    <cellStyle name="Note 15 2 2 2" xfId="19184" xr:uid="{D80190D6-DC67-430B-A29B-6E83F8508C01}"/>
    <cellStyle name="Note 15 2 3" xfId="7720" xr:uid="{00000000-0005-0000-0000-0000DD1E0000}"/>
    <cellStyle name="Note 15 2 3 2" xfId="19185" xr:uid="{2C38DDF6-E289-4F36-BB90-641F48A5D3B7}"/>
    <cellStyle name="Note 15 2 4" xfId="7721" xr:uid="{00000000-0005-0000-0000-0000DE1E0000}"/>
    <cellStyle name="Note 15 2 4 2" xfId="19186" xr:uid="{DD50F7F0-7D4E-4C66-8509-43FEF0D271D0}"/>
    <cellStyle name="Note 15 2 5" xfId="7722" xr:uid="{00000000-0005-0000-0000-0000DF1E0000}"/>
    <cellStyle name="Note 15 2 5 2" xfId="19187" xr:uid="{425DF18A-EF02-4415-A81B-78E0AE4211D2}"/>
    <cellStyle name="Note 15 2 6" xfId="19183" xr:uid="{EC4313BF-FF9C-4117-8ACB-33FCF085F06D}"/>
    <cellStyle name="Note 15 3" xfId="7723" xr:uid="{00000000-0005-0000-0000-0000E01E0000}"/>
    <cellStyle name="Note 15 3 2" xfId="19188" xr:uid="{281886FB-A90A-470B-9BD9-12447FCF1ACC}"/>
    <cellStyle name="Note 15 4" xfId="7724" xr:uid="{00000000-0005-0000-0000-0000E11E0000}"/>
    <cellStyle name="Note 15 4 2" xfId="19189" xr:uid="{69A122DF-742F-47FE-9B3F-60A8F9B51ED5}"/>
    <cellStyle name="Note 15 5" xfId="7725" xr:uid="{00000000-0005-0000-0000-0000E21E0000}"/>
    <cellStyle name="Note 15 5 2" xfId="19190" xr:uid="{16FAC8CB-AD12-47BC-B994-9B6E18948F55}"/>
    <cellStyle name="Note 15 6" xfId="7726" xr:uid="{00000000-0005-0000-0000-0000E31E0000}"/>
    <cellStyle name="Note 15 6 2" xfId="19191" xr:uid="{0BC744EE-6E58-4740-BAB6-67D9030F6C09}"/>
    <cellStyle name="Note 15 7" xfId="19182" xr:uid="{76806C88-FC06-4102-8316-BE635CD8AE1B}"/>
    <cellStyle name="Note 16" xfId="7727" xr:uid="{00000000-0005-0000-0000-0000E41E0000}"/>
    <cellStyle name="Note 16 2" xfId="7728" xr:uid="{00000000-0005-0000-0000-0000E51E0000}"/>
    <cellStyle name="Note 16 2 2" xfId="19193" xr:uid="{B14E4C8E-4255-4789-8942-7BC195C1EE70}"/>
    <cellStyle name="Note 16 3" xfId="7729" xr:uid="{00000000-0005-0000-0000-0000E61E0000}"/>
    <cellStyle name="Note 16 3 2" xfId="19194" xr:uid="{19EF3661-F21D-4175-8A60-FA64D3F785F7}"/>
    <cellStyle name="Note 16 4" xfId="7730" xr:uid="{00000000-0005-0000-0000-0000E71E0000}"/>
    <cellStyle name="Note 16 4 2" xfId="19195" xr:uid="{019696BB-08DC-45B8-A092-F218CA34A7E1}"/>
    <cellStyle name="Note 16 5" xfId="7731" xr:uid="{00000000-0005-0000-0000-0000E81E0000}"/>
    <cellStyle name="Note 16 5 2" xfId="19196" xr:uid="{1F1E82D5-8396-469A-A98C-F0F39B4BD304}"/>
    <cellStyle name="Note 16 6" xfId="19192" xr:uid="{ED8213D1-DFAC-43D2-9819-8A9075B72769}"/>
    <cellStyle name="Note 17" xfId="7732" xr:uid="{00000000-0005-0000-0000-0000E91E0000}"/>
    <cellStyle name="Note 17 2" xfId="19197" xr:uid="{04E46A59-B2A2-43B3-B24A-9DE671BC0450}"/>
    <cellStyle name="Note 18" xfId="7733" xr:uid="{00000000-0005-0000-0000-0000EA1E0000}"/>
    <cellStyle name="Note 18 2" xfId="19198" xr:uid="{305C1CCE-A9E8-4958-903A-5F34E31C1590}"/>
    <cellStyle name="Note 19" xfId="7734" xr:uid="{00000000-0005-0000-0000-0000EB1E0000}"/>
    <cellStyle name="Note 19 2" xfId="19199" xr:uid="{CD1C6EA4-B4A4-4AF5-88BD-64B5A64E3A1F}"/>
    <cellStyle name="Note 2" xfId="7735" xr:uid="{00000000-0005-0000-0000-0000EC1E0000}"/>
    <cellStyle name="Note 2 2" xfId="7736" xr:uid="{00000000-0005-0000-0000-0000ED1E0000}"/>
    <cellStyle name="Note 2 2 2" xfId="7737" xr:uid="{00000000-0005-0000-0000-0000EE1E0000}"/>
    <cellStyle name="Note 2 2 2 2" xfId="7738" xr:uid="{00000000-0005-0000-0000-0000EF1E0000}"/>
    <cellStyle name="Note 2 2 2 2 2" xfId="19203" xr:uid="{257643F0-D7DA-4D1B-9DA6-39B664566D33}"/>
    <cellStyle name="Note 2 2 2 3" xfId="7739" xr:uid="{00000000-0005-0000-0000-0000F01E0000}"/>
    <cellStyle name="Note 2 2 2 3 2" xfId="19204" xr:uid="{1A293DA9-60EE-475B-AFAA-3FDC014D9441}"/>
    <cellStyle name="Note 2 2 2 4" xfId="19202" xr:uid="{25AD863C-61EB-4D88-B23A-8422D3BD80C2}"/>
    <cellStyle name="Note 2 2 3" xfId="7740" xr:uid="{00000000-0005-0000-0000-0000F11E0000}"/>
    <cellStyle name="Note 2 2 3 2" xfId="19205" xr:uid="{6BF4F371-EBC4-4C96-B41F-1A5226733CE6}"/>
    <cellStyle name="Note 2 2 4" xfId="7741" xr:uid="{00000000-0005-0000-0000-0000F21E0000}"/>
    <cellStyle name="Note 2 2 4 2" xfId="19206" xr:uid="{F5907382-8702-4165-B8A6-9A0985879E79}"/>
    <cellStyle name="Note 2 2 5" xfId="7742" xr:uid="{00000000-0005-0000-0000-0000F31E0000}"/>
    <cellStyle name="Note 2 2 5 2" xfId="19207" xr:uid="{0DA4952E-9588-4031-8F72-AE5AF46AD697}"/>
    <cellStyle name="Note 2 2 6" xfId="7743" xr:uid="{00000000-0005-0000-0000-0000F41E0000}"/>
    <cellStyle name="Note 2 2 6 2" xfId="19208" xr:uid="{E813972C-D6E6-486B-A648-871AD6095A7D}"/>
    <cellStyle name="Note 2 2 7" xfId="19201" xr:uid="{B7327EB5-4AD6-4F89-9A1A-7C2E6026DAF1}"/>
    <cellStyle name="Note 2 3" xfId="7744" xr:uid="{00000000-0005-0000-0000-0000F51E0000}"/>
    <cellStyle name="Note 2 3 2" xfId="7745" xr:uid="{00000000-0005-0000-0000-0000F61E0000}"/>
    <cellStyle name="Note 2 3 2 2" xfId="19210" xr:uid="{BF6D6327-6A96-4B11-92A8-33E98A4833DD}"/>
    <cellStyle name="Note 2 3 3" xfId="7746" xr:uid="{00000000-0005-0000-0000-0000F71E0000}"/>
    <cellStyle name="Note 2 3 3 2" xfId="19211" xr:uid="{6E0B4BA5-5164-408D-A6B7-2E69E5395EC0}"/>
    <cellStyle name="Note 2 3 4" xfId="19209" xr:uid="{0737ADD3-7DAC-4127-8C4C-2AFDA3A34702}"/>
    <cellStyle name="Note 2 4" xfId="7747" xr:uid="{00000000-0005-0000-0000-0000F81E0000}"/>
    <cellStyle name="Note 2 4 2" xfId="7748" xr:uid="{00000000-0005-0000-0000-0000F91E0000}"/>
    <cellStyle name="Note 2 4 2 2" xfId="19213" xr:uid="{E8A3656B-D8D5-4119-BC07-9396DFB846F5}"/>
    <cellStyle name="Note 2 4 3" xfId="7749" xr:uid="{00000000-0005-0000-0000-0000FA1E0000}"/>
    <cellStyle name="Note 2 4 3 2" xfId="19214" xr:uid="{5395A7AD-8730-43CE-AB90-978766EBD3C9}"/>
    <cellStyle name="Note 2 4 4" xfId="19212" xr:uid="{F3CC5D6A-2984-4F22-A600-D3B94EBE809D}"/>
    <cellStyle name="Note 2 5" xfId="7750" xr:uid="{00000000-0005-0000-0000-0000FB1E0000}"/>
    <cellStyle name="Note 2 5 2" xfId="19215" xr:uid="{424D7959-E07C-42D5-A4B6-CE5E5EE366CC}"/>
    <cellStyle name="Note 2 6" xfId="7751" xr:uid="{00000000-0005-0000-0000-0000FC1E0000}"/>
    <cellStyle name="Note 2 6 2" xfId="19216" xr:uid="{A4CF28A8-B602-457E-A41E-1CEFFEAA7EE5}"/>
    <cellStyle name="Note 2 7" xfId="7752" xr:uid="{00000000-0005-0000-0000-0000FD1E0000}"/>
    <cellStyle name="Note 2 7 2" xfId="19217" xr:uid="{85D07941-50B3-46D0-98E2-432551216F61}"/>
    <cellStyle name="Note 2 8" xfId="7753" xr:uid="{00000000-0005-0000-0000-0000FE1E0000}"/>
    <cellStyle name="Note 2 8 2" xfId="19218" xr:uid="{6D29B29D-A59A-4431-82B1-AE412610BC0A}"/>
    <cellStyle name="Note 2 9" xfId="19200" xr:uid="{496B18F0-F3C1-4E63-A7CC-BECC18317E4D}"/>
    <cellStyle name="Note 20" xfId="7754" xr:uid="{00000000-0005-0000-0000-0000FF1E0000}"/>
    <cellStyle name="Note 20 2" xfId="19219" xr:uid="{127EC4E1-282C-42E5-8F19-A0CCD218B969}"/>
    <cellStyle name="Note 3" xfId="7755" xr:uid="{00000000-0005-0000-0000-0000001F0000}"/>
    <cellStyle name="Note 3 2" xfId="7756" xr:uid="{00000000-0005-0000-0000-0000011F0000}"/>
    <cellStyle name="Note 3 2 2" xfId="7757" xr:uid="{00000000-0005-0000-0000-0000021F0000}"/>
    <cellStyle name="Note 3 2 2 2" xfId="19222" xr:uid="{6F62DACE-6970-4172-9378-F3F5EA50B629}"/>
    <cellStyle name="Note 3 2 3" xfId="7758" xr:uid="{00000000-0005-0000-0000-0000031F0000}"/>
    <cellStyle name="Note 3 2 3 2" xfId="19223" xr:uid="{77AE510B-A823-4EBA-B81E-8AF021E748F2}"/>
    <cellStyle name="Note 3 2 4" xfId="7759" xr:uid="{00000000-0005-0000-0000-0000041F0000}"/>
    <cellStyle name="Note 3 2 4 2" xfId="19224" xr:uid="{8D87E142-90D0-4849-8C33-56EB43EC40B3}"/>
    <cellStyle name="Note 3 2 5" xfId="7760" xr:uid="{00000000-0005-0000-0000-0000051F0000}"/>
    <cellStyle name="Note 3 2 5 2" xfId="19225" xr:uid="{B7F058A3-C60C-40DB-BEA4-45397EAF391B}"/>
    <cellStyle name="Note 3 2 6" xfId="19221" xr:uid="{4EE671B3-09F6-453E-9347-C933C8D8E93B}"/>
    <cellStyle name="Note 3 3" xfId="7761" xr:uid="{00000000-0005-0000-0000-0000061F0000}"/>
    <cellStyle name="Note 3 3 2" xfId="19226" xr:uid="{EAD27ED5-AD90-4F05-B17F-4C777425ACFC}"/>
    <cellStyle name="Note 3 4" xfId="7762" xr:uid="{00000000-0005-0000-0000-0000071F0000}"/>
    <cellStyle name="Note 3 4 2" xfId="19227" xr:uid="{61B1BB42-0ED4-4D8E-BE5A-07C8E7782E8C}"/>
    <cellStyle name="Note 3 5" xfId="7763" xr:uid="{00000000-0005-0000-0000-0000081F0000}"/>
    <cellStyle name="Note 3 5 2" xfId="19228" xr:uid="{B8EACEEA-7C3B-4562-A4DC-D10F6654D12A}"/>
    <cellStyle name="Note 3 6" xfId="7764" xr:uid="{00000000-0005-0000-0000-0000091F0000}"/>
    <cellStyle name="Note 3 6 2" xfId="19229" xr:uid="{EFA91224-493B-40F0-BBBF-6F837989D3BB}"/>
    <cellStyle name="Note 3 7" xfId="19220" xr:uid="{4A7608F0-B905-4DFA-8DB1-74271A76AEE1}"/>
    <cellStyle name="Note 4" xfId="7765" xr:uid="{00000000-0005-0000-0000-00000A1F0000}"/>
    <cellStyle name="Note 4 2" xfId="7766" xr:uid="{00000000-0005-0000-0000-00000B1F0000}"/>
    <cellStyle name="Note 4 2 2" xfId="7767" xr:uid="{00000000-0005-0000-0000-00000C1F0000}"/>
    <cellStyle name="Note 4 2 2 2" xfId="19232" xr:uid="{56448C0E-FE81-4A47-BFD2-4BD8426541CB}"/>
    <cellStyle name="Note 4 2 3" xfId="7768" xr:uid="{00000000-0005-0000-0000-00000D1F0000}"/>
    <cellStyle name="Note 4 2 3 2" xfId="19233" xr:uid="{AD80B467-940D-4A57-88CE-9914E82861A8}"/>
    <cellStyle name="Note 4 2 4" xfId="7769" xr:uid="{00000000-0005-0000-0000-00000E1F0000}"/>
    <cellStyle name="Note 4 2 4 2" xfId="19234" xr:uid="{1BBA26F0-B92B-488E-A8DA-038F9A87C318}"/>
    <cellStyle name="Note 4 2 5" xfId="7770" xr:uid="{00000000-0005-0000-0000-00000F1F0000}"/>
    <cellStyle name="Note 4 2 5 2" xfId="19235" xr:uid="{4387D7D1-D9DA-4B3D-93C5-ECE34C831990}"/>
    <cellStyle name="Note 4 2 6" xfId="19231" xr:uid="{1177388A-10E5-464E-A4D6-D2F421F67233}"/>
    <cellStyle name="Note 4 3" xfId="7771" xr:uid="{00000000-0005-0000-0000-0000101F0000}"/>
    <cellStyle name="Note 4 3 2" xfId="19236" xr:uid="{7E40BDF2-EA8A-4606-A269-5FDE4068AA20}"/>
    <cellStyle name="Note 4 4" xfId="7772" xr:uid="{00000000-0005-0000-0000-0000111F0000}"/>
    <cellStyle name="Note 4 4 2" xfId="19237" xr:uid="{FFD66F70-EAAD-4F98-94B1-1A3D99F0424B}"/>
    <cellStyle name="Note 4 5" xfId="7773" xr:uid="{00000000-0005-0000-0000-0000121F0000}"/>
    <cellStyle name="Note 4 5 2" xfId="19238" xr:uid="{43B1596D-34D1-4B56-AE45-D814378D7D63}"/>
    <cellStyle name="Note 4 6" xfId="7774" xr:uid="{00000000-0005-0000-0000-0000131F0000}"/>
    <cellStyle name="Note 4 6 2" xfId="19239" xr:uid="{B9155082-2E14-4DFA-B74E-DD788A60C1EF}"/>
    <cellStyle name="Note 4 7" xfId="19230" xr:uid="{2DF293D3-FEFB-4DE8-BE67-EE33991D832B}"/>
    <cellStyle name="Note 5" xfId="7775" xr:uid="{00000000-0005-0000-0000-0000141F0000}"/>
    <cellStyle name="Note 5 2" xfId="7776" xr:uid="{00000000-0005-0000-0000-0000151F0000}"/>
    <cellStyle name="Note 5 2 2" xfId="7777" xr:uid="{00000000-0005-0000-0000-0000161F0000}"/>
    <cellStyle name="Note 5 2 2 2" xfId="19242" xr:uid="{6D4EFD3A-0D6B-45AA-ABF7-406777925E79}"/>
    <cellStyle name="Note 5 2 3" xfId="7778" xr:uid="{00000000-0005-0000-0000-0000171F0000}"/>
    <cellStyle name="Note 5 2 3 2" xfId="19243" xr:uid="{3A6D7C93-3381-4EE1-9BFF-AF10EE3C5912}"/>
    <cellStyle name="Note 5 2 4" xfId="7779" xr:uid="{00000000-0005-0000-0000-0000181F0000}"/>
    <cellStyle name="Note 5 2 4 2" xfId="19244" xr:uid="{3EEEF506-E7BE-494F-992C-4E5C45420567}"/>
    <cellStyle name="Note 5 2 5" xfId="7780" xr:uid="{00000000-0005-0000-0000-0000191F0000}"/>
    <cellStyle name="Note 5 2 5 2" xfId="19245" xr:uid="{2706A9DB-85EC-4CA0-95CB-F9AE8A960294}"/>
    <cellStyle name="Note 5 2 6" xfId="19241" xr:uid="{8DCFB95C-D092-48E6-9FEB-EC121F90C69B}"/>
    <cellStyle name="Note 5 3" xfId="7781" xr:uid="{00000000-0005-0000-0000-00001A1F0000}"/>
    <cellStyle name="Note 5 3 2" xfId="19246" xr:uid="{0B9151E4-C5EF-404D-8C00-3EEBD5C7BBB8}"/>
    <cellStyle name="Note 5 4" xfId="7782" xr:uid="{00000000-0005-0000-0000-00001B1F0000}"/>
    <cellStyle name="Note 5 4 2" xfId="19247" xr:uid="{18A778E0-E05E-4516-A997-EAC070509485}"/>
    <cellStyle name="Note 5 5" xfId="7783" xr:uid="{00000000-0005-0000-0000-00001C1F0000}"/>
    <cellStyle name="Note 5 5 2" xfId="19248" xr:uid="{D07A8E04-890F-4B9D-9416-0B7D1E00B40A}"/>
    <cellStyle name="Note 5 6" xfId="7784" xr:uid="{00000000-0005-0000-0000-00001D1F0000}"/>
    <cellStyle name="Note 5 6 2" xfId="19249" xr:uid="{E6B59F8A-1358-44E1-97B8-C1F594B020D4}"/>
    <cellStyle name="Note 5 7" xfId="19240" xr:uid="{F7A4D49C-2BB9-4FFB-88BC-842AD039006E}"/>
    <cellStyle name="Note 6" xfId="7785" xr:uid="{00000000-0005-0000-0000-00001E1F0000}"/>
    <cellStyle name="Note 6 2" xfId="7786" xr:uid="{00000000-0005-0000-0000-00001F1F0000}"/>
    <cellStyle name="Note 6 2 2" xfId="7787" xr:uid="{00000000-0005-0000-0000-0000201F0000}"/>
    <cellStyle name="Note 6 2 2 2" xfId="19252" xr:uid="{136B6F73-D4D2-45A5-8B93-7468FC670A29}"/>
    <cellStyle name="Note 6 2 3" xfId="7788" xr:uid="{00000000-0005-0000-0000-0000211F0000}"/>
    <cellStyle name="Note 6 2 3 2" xfId="19253" xr:uid="{A2F53F87-1FC7-4159-8970-EBAB53FF8EBC}"/>
    <cellStyle name="Note 6 2 4" xfId="7789" xr:uid="{00000000-0005-0000-0000-0000221F0000}"/>
    <cellStyle name="Note 6 2 4 2" xfId="19254" xr:uid="{4ACB6F90-09E7-48AC-A9FD-B0760FDDBB29}"/>
    <cellStyle name="Note 6 2 5" xfId="7790" xr:uid="{00000000-0005-0000-0000-0000231F0000}"/>
    <cellStyle name="Note 6 2 5 2" xfId="19255" xr:uid="{D3048E71-21EE-4405-988E-2C4FE0AFCC35}"/>
    <cellStyle name="Note 6 2 6" xfId="19251" xr:uid="{D5F5A96B-261A-45E5-B1AA-4C3C94BDAF03}"/>
    <cellStyle name="Note 6 3" xfId="7791" xr:uid="{00000000-0005-0000-0000-0000241F0000}"/>
    <cellStyle name="Note 6 3 2" xfId="19256" xr:uid="{18AC3587-7A98-4BE8-921F-E4F0C101FC6D}"/>
    <cellStyle name="Note 6 4" xfId="7792" xr:uid="{00000000-0005-0000-0000-0000251F0000}"/>
    <cellStyle name="Note 6 4 2" xfId="19257" xr:uid="{0148BD56-A5D5-4919-B625-CE447F2FC339}"/>
    <cellStyle name="Note 6 5" xfId="7793" xr:uid="{00000000-0005-0000-0000-0000261F0000}"/>
    <cellStyle name="Note 6 5 2" xfId="19258" xr:uid="{4087CCBC-D800-4C7D-8F69-FE4D1AB63D31}"/>
    <cellStyle name="Note 6 6" xfId="7794" xr:uid="{00000000-0005-0000-0000-0000271F0000}"/>
    <cellStyle name="Note 6 6 2" xfId="19259" xr:uid="{81B73B1B-DE40-4CDA-8F15-BCF562E86DC5}"/>
    <cellStyle name="Note 6 7" xfId="19250" xr:uid="{AD13DE58-FA55-4A40-8A36-339CBC5C19FA}"/>
    <cellStyle name="Note 7" xfId="7795" xr:uid="{00000000-0005-0000-0000-0000281F0000}"/>
    <cellStyle name="Note 7 2" xfId="7796" xr:uid="{00000000-0005-0000-0000-0000291F0000}"/>
    <cellStyle name="Note 7 2 2" xfId="7797" xr:uid="{00000000-0005-0000-0000-00002A1F0000}"/>
    <cellStyle name="Note 7 2 2 2" xfId="19262" xr:uid="{D0C366CB-56C3-455A-A45B-8D6CF5ABE1D3}"/>
    <cellStyle name="Note 7 2 3" xfId="7798" xr:uid="{00000000-0005-0000-0000-00002B1F0000}"/>
    <cellStyle name="Note 7 2 3 2" xfId="19263" xr:uid="{7B0C28AF-BD29-469C-9A3D-E8BD677216F0}"/>
    <cellStyle name="Note 7 2 4" xfId="7799" xr:uid="{00000000-0005-0000-0000-00002C1F0000}"/>
    <cellStyle name="Note 7 2 4 2" xfId="19264" xr:uid="{D8F09991-EAC6-483F-88CD-EB21CC9FEEA0}"/>
    <cellStyle name="Note 7 2 5" xfId="7800" xr:uid="{00000000-0005-0000-0000-00002D1F0000}"/>
    <cellStyle name="Note 7 2 5 2" xfId="19265" xr:uid="{EA1CA24E-B3AF-4DBE-814F-06840923C22C}"/>
    <cellStyle name="Note 7 2 6" xfId="19261" xr:uid="{78474D92-1970-4E46-8F37-0CAD7B284847}"/>
    <cellStyle name="Note 7 3" xfId="7801" xr:uid="{00000000-0005-0000-0000-00002E1F0000}"/>
    <cellStyle name="Note 7 3 2" xfId="19266" xr:uid="{758CBB46-1E91-4DAA-ADBD-6A139AED151F}"/>
    <cellStyle name="Note 7 4" xfId="7802" xr:uid="{00000000-0005-0000-0000-00002F1F0000}"/>
    <cellStyle name="Note 7 4 2" xfId="19267" xr:uid="{85F2019F-74F8-4FA9-A35D-75605864DD21}"/>
    <cellStyle name="Note 7 5" xfId="7803" xr:uid="{00000000-0005-0000-0000-0000301F0000}"/>
    <cellStyle name="Note 7 5 2" xfId="19268" xr:uid="{E0D64481-9860-4C52-B38F-DAD2D99E2577}"/>
    <cellStyle name="Note 7 6" xfId="7804" xr:uid="{00000000-0005-0000-0000-0000311F0000}"/>
    <cellStyle name="Note 7 6 2" xfId="19269" xr:uid="{0775B900-6756-46D6-B056-B05D8374C854}"/>
    <cellStyle name="Note 7 7" xfId="19260" xr:uid="{80EC8396-359E-4840-8E72-09D765E77D02}"/>
    <cellStyle name="Note 8" xfId="7805" xr:uid="{00000000-0005-0000-0000-0000321F0000}"/>
    <cellStyle name="Note 8 2" xfId="7806" xr:uid="{00000000-0005-0000-0000-0000331F0000}"/>
    <cellStyle name="Note 8 2 2" xfId="7807" xr:uid="{00000000-0005-0000-0000-0000341F0000}"/>
    <cellStyle name="Note 8 2 2 2" xfId="19272" xr:uid="{0329C841-E488-4E1F-B10A-903AE110BFE9}"/>
    <cellStyle name="Note 8 2 3" xfId="7808" xr:uid="{00000000-0005-0000-0000-0000351F0000}"/>
    <cellStyle name="Note 8 2 3 2" xfId="19273" xr:uid="{551B88EA-528A-4247-BD49-E7B302D2766A}"/>
    <cellStyle name="Note 8 2 4" xfId="7809" xr:uid="{00000000-0005-0000-0000-0000361F0000}"/>
    <cellStyle name="Note 8 2 4 2" xfId="19274" xr:uid="{9AB4D896-F2D9-411C-9C4C-2544E1AFF7DF}"/>
    <cellStyle name="Note 8 2 5" xfId="7810" xr:uid="{00000000-0005-0000-0000-0000371F0000}"/>
    <cellStyle name="Note 8 2 5 2" xfId="19275" xr:uid="{536B1087-ADE1-4933-8181-83FB0C6822F6}"/>
    <cellStyle name="Note 8 2 6" xfId="19271" xr:uid="{F5F91DEA-C924-4636-94B6-9E90F9F97B09}"/>
    <cellStyle name="Note 8 3" xfId="7811" xr:uid="{00000000-0005-0000-0000-0000381F0000}"/>
    <cellStyle name="Note 8 3 2" xfId="19276" xr:uid="{127F1D2B-8F35-459E-AF77-07876A3F2B9C}"/>
    <cellStyle name="Note 8 4" xfId="7812" xr:uid="{00000000-0005-0000-0000-0000391F0000}"/>
    <cellStyle name="Note 8 4 2" xfId="19277" xr:uid="{3478B42F-8B20-482F-A54B-797DD03DEBC5}"/>
    <cellStyle name="Note 8 5" xfId="7813" xr:uid="{00000000-0005-0000-0000-00003A1F0000}"/>
    <cellStyle name="Note 8 5 2" xfId="19278" xr:uid="{263150DC-30A4-4DFA-A1D0-790CB5495949}"/>
    <cellStyle name="Note 8 6" xfId="7814" xr:uid="{00000000-0005-0000-0000-00003B1F0000}"/>
    <cellStyle name="Note 8 6 2" xfId="19279" xr:uid="{D874ABD3-47D9-41CD-8E97-7408DEDE590F}"/>
    <cellStyle name="Note 8 7" xfId="19270" xr:uid="{3F067F77-3308-470D-9527-DE6B96F045F4}"/>
    <cellStyle name="Note 9" xfId="7815" xr:uid="{00000000-0005-0000-0000-00003C1F0000}"/>
    <cellStyle name="Note 9 2" xfId="7816" xr:uid="{00000000-0005-0000-0000-00003D1F0000}"/>
    <cellStyle name="Note 9 2 2" xfId="7817" xr:uid="{00000000-0005-0000-0000-00003E1F0000}"/>
    <cellStyle name="Note 9 2 2 2" xfId="19282" xr:uid="{46016693-BEDB-4026-833E-3647181F81EB}"/>
    <cellStyle name="Note 9 2 3" xfId="7818" xr:uid="{00000000-0005-0000-0000-00003F1F0000}"/>
    <cellStyle name="Note 9 2 3 2" xfId="19283" xr:uid="{ED0DEA78-9063-4F68-BA75-EC45E5002306}"/>
    <cellStyle name="Note 9 2 4" xfId="7819" xr:uid="{00000000-0005-0000-0000-0000401F0000}"/>
    <cellStyle name="Note 9 2 4 2" xfId="19284" xr:uid="{2E7B5415-ABCC-44DB-A16A-1584A5F60C55}"/>
    <cellStyle name="Note 9 2 5" xfId="7820" xr:uid="{00000000-0005-0000-0000-0000411F0000}"/>
    <cellStyle name="Note 9 2 5 2" xfId="19285" xr:uid="{0829344F-0F18-43EB-A1C0-9CF689183135}"/>
    <cellStyle name="Note 9 2 6" xfId="19281" xr:uid="{6AAC0ACF-FF4B-4DDB-A98D-1C893158B6A6}"/>
    <cellStyle name="Note 9 3" xfId="7821" xr:uid="{00000000-0005-0000-0000-0000421F0000}"/>
    <cellStyle name="Note 9 3 2" xfId="19286" xr:uid="{FFD9AD2C-C702-4256-AB9F-1B314FB53121}"/>
    <cellStyle name="Note 9 4" xfId="7822" xr:uid="{00000000-0005-0000-0000-0000431F0000}"/>
    <cellStyle name="Note 9 4 2" xfId="19287" xr:uid="{DB0D6F31-974E-4547-AD13-EE1A0B5182A7}"/>
    <cellStyle name="Note 9 5" xfId="7823" xr:uid="{00000000-0005-0000-0000-0000441F0000}"/>
    <cellStyle name="Note 9 5 2" xfId="19288" xr:uid="{7B3E0DAD-3D0E-404A-990D-B55FA8C0FE94}"/>
    <cellStyle name="Note 9 6" xfId="7824" xr:uid="{00000000-0005-0000-0000-0000451F0000}"/>
    <cellStyle name="Note 9 6 2" xfId="19289" xr:uid="{FCAD3FF1-EE9B-44D3-AE59-F521FF016F5D}"/>
    <cellStyle name="Note 9 7" xfId="19280" xr:uid="{F4302B8C-4827-4D3C-A6F7-3D9B3B594226}"/>
    <cellStyle name="Notes" xfId="7825" xr:uid="{00000000-0005-0000-0000-0000461F0000}"/>
    <cellStyle name="Notiz" xfId="7826" xr:uid="{00000000-0005-0000-0000-0000471F0000}"/>
    <cellStyle name="Notiz 2" xfId="7827" xr:uid="{00000000-0005-0000-0000-0000481F0000}"/>
    <cellStyle name="Notiz 2 2" xfId="19291" xr:uid="{DF620544-E98A-4451-8378-BA62A046EB23}"/>
    <cellStyle name="Notiz 3" xfId="7828" xr:uid="{00000000-0005-0000-0000-0000491F0000}"/>
    <cellStyle name="Notiz 3 2" xfId="19292" xr:uid="{D086B4AE-B35C-4017-9A87-590F6FD84BC6}"/>
    <cellStyle name="Notiz 4" xfId="19290" xr:uid="{98577A8D-5A75-4D25-A9EF-40D721DCD421}"/>
    <cellStyle name="Number" xfId="7829" xr:uid="{00000000-0005-0000-0000-00004A1F0000}"/>
    <cellStyle name="Number 1" xfId="7830" xr:uid="{00000000-0005-0000-0000-00004B1F0000}"/>
    <cellStyle name="Number 1 2" xfId="7831" xr:uid="{00000000-0005-0000-0000-00004C1F0000}"/>
    <cellStyle name="Number 1 3" xfId="7832" xr:uid="{00000000-0005-0000-0000-00004D1F0000}"/>
    <cellStyle name="Number 2" xfId="7833" xr:uid="{00000000-0005-0000-0000-00004E1F0000}"/>
    <cellStyle name="Number 3" xfId="7834" xr:uid="{00000000-0005-0000-0000-00004F1F0000}"/>
    <cellStyle name="Number Date" xfId="7835" xr:uid="{00000000-0005-0000-0000-0000501F0000}"/>
    <cellStyle name="Number Date (short)" xfId="7836" xr:uid="{00000000-0005-0000-0000-0000511F0000}"/>
    <cellStyle name="Number Date (short) 2" xfId="7837" xr:uid="{00000000-0005-0000-0000-0000521F0000}"/>
    <cellStyle name="Number Date (short) 3" xfId="7838" xr:uid="{00000000-0005-0000-0000-0000531F0000}"/>
    <cellStyle name="Number Date 10" xfId="7839" xr:uid="{00000000-0005-0000-0000-0000541F0000}"/>
    <cellStyle name="Number Date 11" xfId="7840" xr:uid="{00000000-0005-0000-0000-0000551F0000}"/>
    <cellStyle name="Number Date 12" xfId="7841" xr:uid="{00000000-0005-0000-0000-0000561F0000}"/>
    <cellStyle name="Number Date 13" xfId="7842" xr:uid="{00000000-0005-0000-0000-0000571F0000}"/>
    <cellStyle name="Number Date 14" xfId="7843" xr:uid="{00000000-0005-0000-0000-0000581F0000}"/>
    <cellStyle name="Number Date 15" xfId="7844" xr:uid="{00000000-0005-0000-0000-0000591F0000}"/>
    <cellStyle name="Number Date 16" xfId="7845" xr:uid="{00000000-0005-0000-0000-00005A1F0000}"/>
    <cellStyle name="Number Date 17" xfId="7846" xr:uid="{00000000-0005-0000-0000-00005B1F0000}"/>
    <cellStyle name="Number Date 18" xfId="7847" xr:uid="{00000000-0005-0000-0000-00005C1F0000}"/>
    <cellStyle name="Number Date 19" xfId="14709" xr:uid="{00000000-0005-0000-0000-00005D1F0000}"/>
    <cellStyle name="Number Date 2" xfId="7848" xr:uid="{00000000-0005-0000-0000-00005E1F0000}"/>
    <cellStyle name="Number Date 3" xfId="7849" xr:uid="{00000000-0005-0000-0000-00005F1F0000}"/>
    <cellStyle name="Number Date 4" xfId="7850" xr:uid="{00000000-0005-0000-0000-0000601F0000}"/>
    <cellStyle name="Number Date 5" xfId="7851" xr:uid="{00000000-0005-0000-0000-0000611F0000}"/>
    <cellStyle name="Number Date 6" xfId="7852" xr:uid="{00000000-0005-0000-0000-0000621F0000}"/>
    <cellStyle name="Number Date 7" xfId="7853" xr:uid="{00000000-0005-0000-0000-0000631F0000}"/>
    <cellStyle name="Number Date 8" xfId="7854" xr:uid="{00000000-0005-0000-0000-0000641F0000}"/>
    <cellStyle name="Number Date 9" xfId="7855" xr:uid="{00000000-0005-0000-0000-0000651F0000}"/>
    <cellStyle name="Number Date_Green" xfId="7856" xr:uid="{00000000-0005-0000-0000-0000661F0000}"/>
    <cellStyle name="Number II" xfId="7857" xr:uid="{00000000-0005-0000-0000-0000671F0000}"/>
    <cellStyle name="Number Integer" xfId="7858" xr:uid="{00000000-0005-0000-0000-0000681F0000}"/>
    <cellStyle name="Number Integer 2" xfId="7859" xr:uid="{00000000-0005-0000-0000-0000691F0000}"/>
    <cellStyle name="Number Integer 3" xfId="7860" xr:uid="{00000000-0005-0000-0000-00006A1F0000}"/>
    <cellStyle name="number_KTR An-Abflug" xfId="7861" xr:uid="{00000000-0005-0000-0000-00006B1F0000}"/>
    <cellStyle name="OBI" xfId="7862" xr:uid="{00000000-0005-0000-0000-00006C1F0000}"/>
    <cellStyle name="Obliczenia" xfId="7863" xr:uid="{00000000-0005-0000-0000-00006D1F0000}"/>
    <cellStyle name="Obliczenia 2" xfId="7864" xr:uid="{00000000-0005-0000-0000-00006E1F0000}"/>
    <cellStyle name="Obliczenia 2 2" xfId="7865" xr:uid="{00000000-0005-0000-0000-00006F1F0000}"/>
    <cellStyle name="Obliczenia 2 2 2" xfId="19295" xr:uid="{8A2D0DAD-C4C2-4BEE-8F21-564E8CB4AD2A}"/>
    <cellStyle name="Obliczenia 2 3" xfId="7866" xr:uid="{00000000-0005-0000-0000-0000701F0000}"/>
    <cellStyle name="Obliczenia 2 3 2" xfId="19296" xr:uid="{566758D0-D67C-4D6A-9CA0-6DA66875E8AE}"/>
    <cellStyle name="Obliczenia 2 4" xfId="19294" xr:uid="{B0EB512D-3383-4A53-9B92-8F03DE3806F9}"/>
    <cellStyle name="Obliczenia 3" xfId="7867" xr:uid="{00000000-0005-0000-0000-0000711F0000}"/>
    <cellStyle name="Obliczenia 3 2" xfId="19297" xr:uid="{FC8B416A-DE45-45FC-AAE8-7080BAD50694}"/>
    <cellStyle name="Obliczenia 4" xfId="7868" xr:uid="{00000000-0005-0000-0000-0000721F0000}"/>
    <cellStyle name="Obliczenia 4 2" xfId="19298" xr:uid="{00F8B54C-253C-4F10-92D2-EE0BACCA46DF}"/>
    <cellStyle name="Obliczenia 5" xfId="7869" xr:uid="{00000000-0005-0000-0000-0000731F0000}"/>
    <cellStyle name="Obliczenia 5 2" xfId="19299" xr:uid="{E510CFDA-89FD-4285-915A-E28DC8951EC1}"/>
    <cellStyle name="Obliczenia 6" xfId="7870" xr:uid="{00000000-0005-0000-0000-0000741F0000}"/>
    <cellStyle name="Obliczenia 6 2" xfId="19300" xr:uid="{226A30B9-58DE-4077-B978-DB15FC7B75EF}"/>
    <cellStyle name="Obliczenia 7" xfId="19293" xr:uid="{89E43FAD-A906-43F4-A3C5-2260C11FF901}"/>
    <cellStyle name="Option" xfId="7871" xr:uid="{00000000-0005-0000-0000-0000751F0000}"/>
    <cellStyle name="OptionHeading" xfId="7872" xr:uid="{00000000-0005-0000-0000-0000761F0000}"/>
    <cellStyle name="Otsikko" xfId="7876" xr:uid="{00000000-0005-0000-0000-0000771F0000}"/>
    <cellStyle name="Otsikko 1" xfId="7877" xr:uid="{00000000-0005-0000-0000-0000781F0000}"/>
    <cellStyle name="Otsikko 2" xfId="7878" xr:uid="{00000000-0005-0000-0000-0000791F0000}"/>
    <cellStyle name="Otsikko 3" xfId="7879" xr:uid="{00000000-0005-0000-0000-00007A1F0000}"/>
    <cellStyle name="Otsikko 4" xfId="7880" xr:uid="{00000000-0005-0000-0000-00007B1F0000}"/>
    <cellStyle name="Output" xfId="14636" xr:uid="{00000000-0005-0000-0000-00007C1F0000}"/>
    <cellStyle name="Output %" xfId="7881" xr:uid="{00000000-0005-0000-0000-00007D1F0000}"/>
    <cellStyle name="Output 10" xfId="7882" xr:uid="{00000000-0005-0000-0000-00007E1F0000}"/>
    <cellStyle name="Output 10 2" xfId="7883" xr:uid="{00000000-0005-0000-0000-00007F1F0000}"/>
    <cellStyle name="Output 10 2 2" xfId="7884" xr:uid="{00000000-0005-0000-0000-0000801F0000}"/>
    <cellStyle name="Output 10 2 2 2" xfId="19306" xr:uid="{A471474F-F956-4DBE-8C9A-F4F68277AFDE}"/>
    <cellStyle name="Output 10 2 3" xfId="7885" xr:uid="{00000000-0005-0000-0000-0000811F0000}"/>
    <cellStyle name="Output 10 2 3 2" xfId="19307" xr:uid="{A32A8EB3-016A-4E2E-92A1-6C3BD64349BB}"/>
    <cellStyle name="Output 10 2 4" xfId="7886" xr:uid="{00000000-0005-0000-0000-0000821F0000}"/>
    <cellStyle name="Output 10 2 4 2" xfId="19308" xr:uid="{3C52DA8D-C965-4093-81D3-747978DE6F14}"/>
    <cellStyle name="Output 10 2 5" xfId="7887" xr:uid="{00000000-0005-0000-0000-0000831F0000}"/>
    <cellStyle name="Output 10 2 5 2" xfId="19309" xr:uid="{401AA2C9-4039-4832-96AE-A62671F20716}"/>
    <cellStyle name="Output 10 2 6" xfId="19305" xr:uid="{EFE015D7-6494-483A-9CCA-3D9C6A095F73}"/>
    <cellStyle name="Output 10 3" xfId="7888" xr:uid="{00000000-0005-0000-0000-0000841F0000}"/>
    <cellStyle name="Output 10 3 2" xfId="19310" xr:uid="{964BBF91-99D8-46F7-8AC3-EA3F4006B88C}"/>
    <cellStyle name="Output 10 4" xfId="7889" xr:uid="{00000000-0005-0000-0000-0000851F0000}"/>
    <cellStyle name="Output 10 4 2" xfId="19311" xr:uid="{F5FF0A38-6054-4998-B866-A8808FED1605}"/>
    <cellStyle name="Output 10 5" xfId="7890" xr:uid="{00000000-0005-0000-0000-0000861F0000}"/>
    <cellStyle name="Output 10 5 2" xfId="19312" xr:uid="{180F5C2D-491A-4CAD-AB5D-AA109C58C0EE}"/>
    <cellStyle name="Output 10 6" xfId="7891" xr:uid="{00000000-0005-0000-0000-0000871F0000}"/>
    <cellStyle name="Output 10 6 2" xfId="19313" xr:uid="{D2777783-1CC6-462C-A631-9C4BCC651227}"/>
    <cellStyle name="Output 10 7" xfId="19304" xr:uid="{5DC1EA21-40B6-49F3-83CA-31611D7135D0}"/>
    <cellStyle name="Output 11" xfId="7892" xr:uid="{00000000-0005-0000-0000-0000881F0000}"/>
    <cellStyle name="Output 11 2" xfId="7893" xr:uid="{00000000-0005-0000-0000-0000891F0000}"/>
    <cellStyle name="Output 11 2 2" xfId="7894" xr:uid="{00000000-0005-0000-0000-00008A1F0000}"/>
    <cellStyle name="Output 11 2 2 2" xfId="19316" xr:uid="{FF9B248C-3211-4DCE-9675-97B982D7E5D4}"/>
    <cellStyle name="Output 11 2 3" xfId="7895" xr:uid="{00000000-0005-0000-0000-00008B1F0000}"/>
    <cellStyle name="Output 11 2 3 2" xfId="19317" xr:uid="{924E00F2-E839-4165-AF0F-E3D383088072}"/>
    <cellStyle name="Output 11 2 4" xfId="7896" xr:uid="{00000000-0005-0000-0000-00008C1F0000}"/>
    <cellStyle name="Output 11 2 4 2" xfId="19318" xr:uid="{A1F35E2F-6854-46F8-892C-35E24A171C13}"/>
    <cellStyle name="Output 11 2 5" xfId="7897" xr:uid="{00000000-0005-0000-0000-00008D1F0000}"/>
    <cellStyle name="Output 11 2 5 2" xfId="19319" xr:uid="{FA2F2C00-8C1F-424F-96CD-EDA7312134E5}"/>
    <cellStyle name="Output 11 2 6" xfId="19315" xr:uid="{D475F123-7268-4781-86A7-501AA445B577}"/>
    <cellStyle name="Output 11 3" xfId="7898" xr:uid="{00000000-0005-0000-0000-00008E1F0000}"/>
    <cellStyle name="Output 11 3 2" xfId="19320" xr:uid="{4A9F0BF4-B313-4EB3-9268-AA84264267FF}"/>
    <cellStyle name="Output 11 4" xfId="7899" xr:uid="{00000000-0005-0000-0000-00008F1F0000}"/>
    <cellStyle name="Output 11 4 2" xfId="19321" xr:uid="{8C18E44C-F552-4B9D-93A5-41FD7C789041}"/>
    <cellStyle name="Output 11 5" xfId="7900" xr:uid="{00000000-0005-0000-0000-0000901F0000}"/>
    <cellStyle name="Output 11 5 2" xfId="19322" xr:uid="{33E76009-FAD8-4FB5-B29D-04C2B19F408F}"/>
    <cellStyle name="Output 11 6" xfId="7901" xr:uid="{00000000-0005-0000-0000-0000911F0000}"/>
    <cellStyle name="Output 11 6 2" xfId="19323" xr:uid="{1FEBE74E-4A17-4710-A39A-FAB639BB614A}"/>
    <cellStyle name="Output 11 7" xfId="19314" xr:uid="{36E0582E-35FF-4A32-ACCA-AD7EA9A88FED}"/>
    <cellStyle name="Output 12" xfId="7902" xr:uid="{00000000-0005-0000-0000-0000921F0000}"/>
    <cellStyle name="Output 12 2" xfId="7903" xr:uid="{00000000-0005-0000-0000-0000931F0000}"/>
    <cellStyle name="Output 12 2 2" xfId="7904" xr:uid="{00000000-0005-0000-0000-0000941F0000}"/>
    <cellStyle name="Output 12 2 2 2" xfId="19326" xr:uid="{761F7DE8-ECAB-4138-A480-CF9BB6292AF3}"/>
    <cellStyle name="Output 12 2 3" xfId="7905" xr:uid="{00000000-0005-0000-0000-0000951F0000}"/>
    <cellStyle name="Output 12 2 3 2" xfId="19327" xr:uid="{A089F122-31EF-4278-95ED-278423E9CF5D}"/>
    <cellStyle name="Output 12 2 4" xfId="7906" xr:uid="{00000000-0005-0000-0000-0000961F0000}"/>
    <cellStyle name="Output 12 2 4 2" xfId="19328" xr:uid="{4C627A85-8F01-4AB4-8BDB-091675A8F09B}"/>
    <cellStyle name="Output 12 2 5" xfId="7907" xr:uid="{00000000-0005-0000-0000-0000971F0000}"/>
    <cellStyle name="Output 12 2 5 2" xfId="19329" xr:uid="{1F985279-3685-4394-B755-C6CD695FC025}"/>
    <cellStyle name="Output 12 2 6" xfId="19325" xr:uid="{84209EDA-ABA5-4944-88F4-955445F7947A}"/>
    <cellStyle name="Output 12 3" xfId="7908" xr:uid="{00000000-0005-0000-0000-0000981F0000}"/>
    <cellStyle name="Output 12 3 2" xfId="19330" xr:uid="{9DDEE437-816D-4B6F-8E14-9586E87E3C43}"/>
    <cellStyle name="Output 12 4" xfId="7909" xr:uid="{00000000-0005-0000-0000-0000991F0000}"/>
    <cellStyle name="Output 12 4 2" xfId="19331" xr:uid="{D6668C8C-CB88-47D9-81D3-EF092C352859}"/>
    <cellStyle name="Output 12 5" xfId="7910" xr:uid="{00000000-0005-0000-0000-00009A1F0000}"/>
    <cellStyle name="Output 12 5 2" xfId="19332" xr:uid="{E9A24BF2-9168-4141-AD7D-76DF5FD48748}"/>
    <cellStyle name="Output 12 6" xfId="7911" xr:uid="{00000000-0005-0000-0000-00009B1F0000}"/>
    <cellStyle name="Output 12 6 2" xfId="19333" xr:uid="{2468F08C-A8F9-4917-807A-9A7DDD6C81DA}"/>
    <cellStyle name="Output 12 7" xfId="19324" xr:uid="{FE2911AD-956B-49DC-BB59-15AF1DE792B0}"/>
    <cellStyle name="Output 13" xfId="7912" xr:uid="{00000000-0005-0000-0000-00009C1F0000}"/>
    <cellStyle name="Output 13 2" xfId="7913" xr:uid="{00000000-0005-0000-0000-00009D1F0000}"/>
    <cellStyle name="Output 13 2 2" xfId="7914" xr:uid="{00000000-0005-0000-0000-00009E1F0000}"/>
    <cellStyle name="Output 13 2 2 2" xfId="19336" xr:uid="{82D4D8C4-25D8-4AA0-B13B-2F8DDF67F41E}"/>
    <cellStyle name="Output 13 2 3" xfId="7915" xr:uid="{00000000-0005-0000-0000-00009F1F0000}"/>
    <cellStyle name="Output 13 2 3 2" xfId="19337" xr:uid="{A5E1AB79-27C8-4F7A-9955-E03C6C1F41AE}"/>
    <cellStyle name="Output 13 2 4" xfId="7916" xr:uid="{00000000-0005-0000-0000-0000A01F0000}"/>
    <cellStyle name="Output 13 2 4 2" xfId="19338" xr:uid="{E8EBC731-9B6E-4EC9-A321-3A4BBF7CE625}"/>
    <cellStyle name="Output 13 2 5" xfId="7917" xr:uid="{00000000-0005-0000-0000-0000A11F0000}"/>
    <cellStyle name="Output 13 2 5 2" xfId="19339" xr:uid="{35F2E4B9-9BD4-47A4-87B8-A5AC72D48C2B}"/>
    <cellStyle name="Output 13 2 6" xfId="19335" xr:uid="{C0C6646C-9C72-4AB5-B829-1FC0110190F7}"/>
    <cellStyle name="Output 13 3" xfId="7918" xr:uid="{00000000-0005-0000-0000-0000A21F0000}"/>
    <cellStyle name="Output 13 3 2" xfId="19340" xr:uid="{87C2785A-A486-4AB6-8927-482CCC4FEFE3}"/>
    <cellStyle name="Output 13 4" xfId="7919" xr:uid="{00000000-0005-0000-0000-0000A31F0000}"/>
    <cellStyle name="Output 13 4 2" xfId="19341" xr:uid="{7781ADD2-203A-4155-A0CD-E549CEC20322}"/>
    <cellStyle name="Output 13 5" xfId="7920" xr:uid="{00000000-0005-0000-0000-0000A41F0000}"/>
    <cellStyle name="Output 13 5 2" xfId="19342" xr:uid="{5A8E22BC-476F-4C0D-9FFD-CC6EDB137FDD}"/>
    <cellStyle name="Output 13 6" xfId="7921" xr:uid="{00000000-0005-0000-0000-0000A51F0000}"/>
    <cellStyle name="Output 13 6 2" xfId="19343" xr:uid="{E4ADED4A-1C3C-4301-9816-43FEC8E9ED97}"/>
    <cellStyle name="Output 13 7" xfId="19334" xr:uid="{D5A18D1C-4EB7-483F-B8E0-0FFE30CFCA2A}"/>
    <cellStyle name="Output 14" xfId="7922" xr:uid="{00000000-0005-0000-0000-0000A61F0000}"/>
    <cellStyle name="Output 14 2" xfId="7923" xr:uid="{00000000-0005-0000-0000-0000A71F0000}"/>
    <cellStyle name="Output 14 2 2" xfId="7924" xr:uid="{00000000-0005-0000-0000-0000A81F0000}"/>
    <cellStyle name="Output 14 2 2 2" xfId="19346" xr:uid="{10A72156-D1A8-4F1E-8F27-DC719462C1E1}"/>
    <cellStyle name="Output 14 2 3" xfId="7925" xr:uid="{00000000-0005-0000-0000-0000A91F0000}"/>
    <cellStyle name="Output 14 2 3 2" xfId="19347" xr:uid="{A8ACE709-5BCC-4920-AA42-E09FB080F573}"/>
    <cellStyle name="Output 14 2 4" xfId="7926" xr:uid="{00000000-0005-0000-0000-0000AA1F0000}"/>
    <cellStyle name="Output 14 2 4 2" xfId="19348" xr:uid="{7F2D1EA5-3285-4889-B03B-228A54361002}"/>
    <cellStyle name="Output 14 2 5" xfId="7927" xr:uid="{00000000-0005-0000-0000-0000AB1F0000}"/>
    <cellStyle name="Output 14 2 5 2" xfId="19349" xr:uid="{D2AAF8C9-9A6A-4E43-9269-DE617C00C854}"/>
    <cellStyle name="Output 14 2 6" xfId="19345" xr:uid="{703EDC38-CC17-4203-AFEE-B3CCC276E3D0}"/>
    <cellStyle name="Output 14 3" xfId="7928" xr:uid="{00000000-0005-0000-0000-0000AC1F0000}"/>
    <cellStyle name="Output 14 3 2" xfId="19350" xr:uid="{224395A2-1367-4924-9D24-A3A631964CDE}"/>
    <cellStyle name="Output 14 4" xfId="7929" xr:uid="{00000000-0005-0000-0000-0000AD1F0000}"/>
    <cellStyle name="Output 14 4 2" xfId="19351" xr:uid="{25526230-7D15-411E-BE9B-1A840A3E1AA6}"/>
    <cellStyle name="Output 14 5" xfId="7930" xr:uid="{00000000-0005-0000-0000-0000AE1F0000}"/>
    <cellStyle name="Output 14 5 2" xfId="19352" xr:uid="{75B19544-1D69-4669-8665-22F47137CF9C}"/>
    <cellStyle name="Output 14 6" xfId="7931" xr:uid="{00000000-0005-0000-0000-0000AF1F0000}"/>
    <cellStyle name="Output 14 6 2" xfId="19353" xr:uid="{4EDA952D-79A4-499E-B6AF-B8DF50143692}"/>
    <cellStyle name="Output 14 7" xfId="19344" xr:uid="{50D6FC0B-9853-41A0-A220-98B93B5C051C}"/>
    <cellStyle name="Output 15" xfId="7932" xr:uid="{00000000-0005-0000-0000-0000B01F0000}"/>
    <cellStyle name="Output 15 2" xfId="7933" xr:uid="{00000000-0005-0000-0000-0000B11F0000}"/>
    <cellStyle name="Output 15 2 2" xfId="7934" xr:uid="{00000000-0005-0000-0000-0000B21F0000}"/>
    <cellStyle name="Output 15 2 2 2" xfId="19356" xr:uid="{FDF445E9-5CC5-4E2C-A7DB-DDE028D86E9E}"/>
    <cellStyle name="Output 15 2 3" xfId="7935" xr:uid="{00000000-0005-0000-0000-0000B31F0000}"/>
    <cellStyle name="Output 15 2 3 2" xfId="19357" xr:uid="{61DDE44F-C7BD-49FA-AD8E-6F368E65FA83}"/>
    <cellStyle name="Output 15 2 4" xfId="7936" xr:uid="{00000000-0005-0000-0000-0000B41F0000}"/>
    <cellStyle name="Output 15 2 4 2" xfId="19358" xr:uid="{CD3AEFB8-7DC9-423C-ADE2-C660D1E18BAD}"/>
    <cellStyle name="Output 15 2 5" xfId="7937" xr:uid="{00000000-0005-0000-0000-0000B51F0000}"/>
    <cellStyle name="Output 15 2 5 2" xfId="19359" xr:uid="{B7B6D805-B30C-4AF9-8744-A97BE788D674}"/>
    <cellStyle name="Output 15 2 6" xfId="19355" xr:uid="{366CA1C3-DC55-4711-A647-76388CA7EDBE}"/>
    <cellStyle name="Output 15 3" xfId="7938" xr:uid="{00000000-0005-0000-0000-0000B61F0000}"/>
    <cellStyle name="Output 15 3 2" xfId="19360" xr:uid="{64BD5E80-85CD-4259-89F7-3E1E970073BC}"/>
    <cellStyle name="Output 15 4" xfId="7939" xr:uid="{00000000-0005-0000-0000-0000B71F0000}"/>
    <cellStyle name="Output 15 4 2" xfId="19361" xr:uid="{2CDB1F37-AED6-414E-9B4D-F1DB3BA8294C}"/>
    <cellStyle name="Output 15 5" xfId="7940" xr:uid="{00000000-0005-0000-0000-0000B81F0000}"/>
    <cellStyle name="Output 15 5 2" xfId="19362" xr:uid="{3C11CE70-30ED-44B1-807D-7E96ECDF6541}"/>
    <cellStyle name="Output 15 6" xfId="7941" xr:uid="{00000000-0005-0000-0000-0000B91F0000}"/>
    <cellStyle name="Output 15 6 2" xfId="19363" xr:uid="{935732D9-C58F-4720-B293-3F2AB7F3F36C}"/>
    <cellStyle name="Output 15 7" xfId="19354" xr:uid="{CF2363D9-9E8E-41E5-99A0-D3B3DB806C94}"/>
    <cellStyle name="Output 16" xfId="7942" xr:uid="{00000000-0005-0000-0000-0000BA1F0000}"/>
    <cellStyle name="Output 16 2" xfId="7943" xr:uid="{00000000-0005-0000-0000-0000BB1F0000}"/>
    <cellStyle name="Output 16 2 2" xfId="7944" xr:uid="{00000000-0005-0000-0000-0000BC1F0000}"/>
    <cellStyle name="Output 16 2 2 2" xfId="19366" xr:uid="{346E1FD2-6ED0-4A7C-94B1-3718D74964C4}"/>
    <cellStyle name="Output 16 2 3" xfId="7945" xr:uid="{00000000-0005-0000-0000-0000BD1F0000}"/>
    <cellStyle name="Output 16 2 3 2" xfId="19367" xr:uid="{F094287D-8599-45E8-94DD-22ACD85E4A26}"/>
    <cellStyle name="Output 16 2 4" xfId="7946" xr:uid="{00000000-0005-0000-0000-0000BE1F0000}"/>
    <cellStyle name="Output 16 2 4 2" xfId="19368" xr:uid="{A63989D6-F754-4340-AC9A-DD760427D1E2}"/>
    <cellStyle name="Output 16 2 5" xfId="7947" xr:uid="{00000000-0005-0000-0000-0000BF1F0000}"/>
    <cellStyle name="Output 16 2 5 2" xfId="19369" xr:uid="{CF5941B9-989A-42C0-8796-111738753B05}"/>
    <cellStyle name="Output 16 2 6" xfId="19365" xr:uid="{BC83A75C-D725-49A3-AC1C-598310C27B6F}"/>
    <cellStyle name="Output 16 3" xfId="7948" xr:uid="{00000000-0005-0000-0000-0000C01F0000}"/>
    <cellStyle name="Output 16 3 2" xfId="19370" xr:uid="{5DAA22CA-1A29-4146-AD89-514B67E96962}"/>
    <cellStyle name="Output 16 4" xfId="7949" xr:uid="{00000000-0005-0000-0000-0000C11F0000}"/>
    <cellStyle name="Output 16 4 2" xfId="19371" xr:uid="{9D474830-5E2D-41E1-8579-D1BFA093C2DF}"/>
    <cellStyle name="Output 16 5" xfId="7950" xr:uid="{00000000-0005-0000-0000-0000C21F0000}"/>
    <cellStyle name="Output 16 5 2" xfId="19372" xr:uid="{BA409C99-5DC6-49CF-8C29-5EB65EE4B129}"/>
    <cellStyle name="Output 16 6" xfId="7951" xr:uid="{00000000-0005-0000-0000-0000C31F0000}"/>
    <cellStyle name="Output 16 6 2" xfId="19373" xr:uid="{701444E9-67E9-4B34-833A-387819076976}"/>
    <cellStyle name="Output 16 7" xfId="19364" xr:uid="{FFEDDDB6-950E-4541-98B3-F2B41C7CF837}"/>
    <cellStyle name="Output 17" xfId="7952" xr:uid="{00000000-0005-0000-0000-0000C41F0000}"/>
    <cellStyle name="Output 17 2" xfId="7953" xr:uid="{00000000-0005-0000-0000-0000C51F0000}"/>
    <cellStyle name="Output 17 2 2" xfId="19375" xr:uid="{787D3427-452C-41AF-AB78-28ADC0EF5EEA}"/>
    <cellStyle name="Output 17 3" xfId="7954" xr:uid="{00000000-0005-0000-0000-0000C61F0000}"/>
    <cellStyle name="Output 17 3 2" xfId="19376" xr:uid="{F2E8A93B-9ED3-4ED4-89AE-0AF4FDFAF69C}"/>
    <cellStyle name="Output 17 4" xfId="7955" xr:uid="{00000000-0005-0000-0000-0000C71F0000}"/>
    <cellStyle name="Output 17 4 2" xfId="19377" xr:uid="{7D76174E-E0CC-4508-9152-660C1ED406E9}"/>
    <cellStyle name="Output 17 5" xfId="7956" xr:uid="{00000000-0005-0000-0000-0000C81F0000}"/>
    <cellStyle name="Output 17 5 2" xfId="19378" xr:uid="{CC7A41C4-A73A-4C5A-817F-C64004EB403E}"/>
    <cellStyle name="Output 17 6" xfId="19374" xr:uid="{604F063B-ADE2-4E5E-911C-9C693103B165}"/>
    <cellStyle name="Output 18" xfId="7957" xr:uid="{00000000-0005-0000-0000-0000C91F0000}"/>
    <cellStyle name="Output 18 2" xfId="7958" xr:uid="{00000000-0005-0000-0000-0000CA1F0000}"/>
    <cellStyle name="Output 18 2 2" xfId="19380" xr:uid="{20C677C9-3557-4A9F-AF8D-369831256F7F}"/>
    <cellStyle name="Output 18 3" xfId="7959" xr:uid="{00000000-0005-0000-0000-0000CB1F0000}"/>
    <cellStyle name="Output 18 3 2" xfId="19381" xr:uid="{D9CCD24C-B3EA-47E9-A228-058E661A8CDF}"/>
    <cellStyle name="Output 18 4" xfId="7960" xr:uid="{00000000-0005-0000-0000-0000CC1F0000}"/>
    <cellStyle name="Output 18 4 2" xfId="19382" xr:uid="{79A258CD-1C80-47BF-8C1A-C1A0B3EB6CE0}"/>
    <cellStyle name="Output 18 5" xfId="7961" xr:uid="{00000000-0005-0000-0000-0000CD1F0000}"/>
    <cellStyle name="Output 18 5 2" xfId="19383" xr:uid="{CE9CCB0D-9447-4664-8269-23DAD1E6DB66}"/>
    <cellStyle name="Output 18 6" xfId="19379" xr:uid="{A0DCFBBA-77EB-485B-9EE8-EBF1A8AC3E60}"/>
    <cellStyle name="Output 19" xfId="7962" xr:uid="{00000000-0005-0000-0000-0000CE1F0000}"/>
    <cellStyle name="Output 19 2" xfId="19384" xr:uid="{8273737C-AAD7-4895-A22A-E92927FFAD3C}"/>
    <cellStyle name="Output 2" xfId="7963" xr:uid="{00000000-0005-0000-0000-0000CF1F0000}"/>
    <cellStyle name="Output 2 2" xfId="7964" xr:uid="{00000000-0005-0000-0000-0000D01F0000}"/>
    <cellStyle name="Output 2 2 2" xfId="7965" xr:uid="{00000000-0005-0000-0000-0000D11F0000}"/>
    <cellStyle name="Output 2 2 2 2" xfId="19387" xr:uid="{CF6DE863-A734-496C-A1A9-171B3BC76916}"/>
    <cellStyle name="Output 2 2 3" xfId="7966" xr:uid="{00000000-0005-0000-0000-0000D21F0000}"/>
    <cellStyle name="Output 2 2 3 2" xfId="19388" xr:uid="{2FD68642-DAA9-489B-B43D-E69A344BA559}"/>
    <cellStyle name="Output 2 2 4" xfId="7967" xr:uid="{00000000-0005-0000-0000-0000D31F0000}"/>
    <cellStyle name="Output 2 2 4 2" xfId="19389" xr:uid="{0232DB6D-46DF-4C9E-ABD5-C4379ADEF3EF}"/>
    <cellStyle name="Output 2 2 5" xfId="7968" xr:uid="{00000000-0005-0000-0000-0000D41F0000}"/>
    <cellStyle name="Output 2 2 5 2" xfId="19390" xr:uid="{D2AF4AAC-5310-4286-B29D-2F743561CC16}"/>
    <cellStyle name="Output 2 2 6" xfId="19386" xr:uid="{87240D01-00A0-414D-872B-D8B1E4BA4B2C}"/>
    <cellStyle name="Output 2 3" xfId="7969" xr:uid="{00000000-0005-0000-0000-0000D51F0000}"/>
    <cellStyle name="Output 2 3 2" xfId="7970" xr:uid="{00000000-0005-0000-0000-0000D61F0000}"/>
    <cellStyle name="Output 2 3 2 2" xfId="19392" xr:uid="{B5441A37-852F-4EB1-9734-368F6B212CA4}"/>
    <cellStyle name="Output 2 3 3" xfId="7971" xr:uid="{00000000-0005-0000-0000-0000D71F0000}"/>
    <cellStyle name="Output 2 3 3 2" xfId="19393" xr:uid="{C77DEFA4-DCD8-47EB-8169-340EFF16AD86}"/>
    <cellStyle name="Output 2 3 4" xfId="19391" xr:uid="{5BFF948C-E630-4437-906C-AF3604265C74}"/>
    <cellStyle name="Output 2 4" xfId="7972" xr:uid="{00000000-0005-0000-0000-0000D81F0000}"/>
    <cellStyle name="Output 2 4 2" xfId="19394" xr:uid="{995135DD-78D2-4EF2-904D-67483C46B878}"/>
    <cellStyle name="Output 2 5" xfId="7973" xr:uid="{00000000-0005-0000-0000-0000D91F0000}"/>
    <cellStyle name="Output 2 5 2" xfId="19395" xr:uid="{EDAEC838-8DD1-4F29-B37F-9F4A7F9DDAA3}"/>
    <cellStyle name="Output 2 6" xfId="7974" xr:uid="{00000000-0005-0000-0000-0000DA1F0000}"/>
    <cellStyle name="Output 2 6 2" xfId="19396" xr:uid="{B911BE37-E3C7-433A-8564-2E2A241EBA5A}"/>
    <cellStyle name="Output 2 7" xfId="7975" xr:uid="{00000000-0005-0000-0000-0000DB1F0000}"/>
    <cellStyle name="Output 2 7 2" xfId="19397" xr:uid="{F626E8AB-37D5-4E69-B3B2-2346E19857B7}"/>
    <cellStyle name="Output 2 8" xfId="19385" xr:uid="{34D153B7-7FB9-4D6B-B8EC-BCE9F1052062}"/>
    <cellStyle name="Output 2_KTR An-Abflug" xfId="14865" xr:uid="{00000000-0005-0000-0000-0000DC1F0000}"/>
    <cellStyle name="Output 20" xfId="7976" xr:uid="{00000000-0005-0000-0000-0000DD1F0000}"/>
    <cellStyle name="Output 20 2" xfId="19398" xr:uid="{E23B7E77-50FB-421A-BA5F-9E8A56DCED29}"/>
    <cellStyle name="Output 21" xfId="7977" xr:uid="{00000000-0005-0000-0000-0000DE1F0000}"/>
    <cellStyle name="Output 21 2" xfId="19399" xr:uid="{D18BD499-A1CB-4C87-A217-0410CD801CF8}"/>
    <cellStyle name="Output 22" xfId="7978" xr:uid="{00000000-0005-0000-0000-0000DF1F0000}"/>
    <cellStyle name="Output 22 2" xfId="19400" xr:uid="{912338C7-9D4E-488F-94B4-35DA0F56986D}"/>
    <cellStyle name="Output 23" xfId="7979" xr:uid="{00000000-0005-0000-0000-0000E01F0000}"/>
    <cellStyle name="Output 23 2" xfId="19401" xr:uid="{04EDEA5A-815F-49D2-AA00-14D034AF0557}"/>
    <cellStyle name="Output 24" xfId="7980" xr:uid="{00000000-0005-0000-0000-0000E11F0000}"/>
    <cellStyle name="Output 24 2" xfId="19402" xr:uid="{8A840AB2-8148-4C06-8CD0-33A5DF5F1E65}"/>
    <cellStyle name="Output 3" xfId="7981" xr:uid="{00000000-0005-0000-0000-0000E21F0000}"/>
    <cellStyle name="Output 3 2" xfId="7982" xr:uid="{00000000-0005-0000-0000-0000E31F0000}"/>
    <cellStyle name="Output 3 2 2" xfId="7983" xr:uid="{00000000-0005-0000-0000-0000E41F0000}"/>
    <cellStyle name="Output 3 2 2 2" xfId="19405" xr:uid="{469DC5BE-AF64-4CB4-A834-EE8F9531228C}"/>
    <cellStyle name="Output 3 2 3" xfId="7984" xr:uid="{00000000-0005-0000-0000-0000E51F0000}"/>
    <cellStyle name="Output 3 2 3 2" xfId="19406" xr:uid="{166AE8F7-68E1-4960-904E-B96E62B226EF}"/>
    <cellStyle name="Output 3 2 4" xfId="7985" xr:uid="{00000000-0005-0000-0000-0000E61F0000}"/>
    <cellStyle name="Output 3 2 4 2" xfId="19407" xr:uid="{0374CA47-3869-4E97-9327-98DA92125736}"/>
    <cellStyle name="Output 3 2 5" xfId="7986" xr:uid="{00000000-0005-0000-0000-0000E71F0000}"/>
    <cellStyle name="Output 3 2 5 2" xfId="19408" xr:uid="{45C24BDB-D64C-470F-9B48-03E4837C71D4}"/>
    <cellStyle name="Output 3 2 6" xfId="19404" xr:uid="{DF4E7D2E-8EB9-43DD-AD5C-F7D163079452}"/>
    <cellStyle name="Output 3 3" xfId="7987" xr:uid="{00000000-0005-0000-0000-0000E81F0000}"/>
    <cellStyle name="Output 3 3 2" xfId="19409" xr:uid="{391A51FF-D8B6-4E7B-A52C-AAB0BE20A643}"/>
    <cellStyle name="Output 3 4" xfId="7988" xr:uid="{00000000-0005-0000-0000-0000E91F0000}"/>
    <cellStyle name="Output 3 4 2" xfId="19410" xr:uid="{988D2814-2D5E-43C4-A8E9-B7E42D01C579}"/>
    <cellStyle name="Output 3 5" xfId="7989" xr:uid="{00000000-0005-0000-0000-0000EA1F0000}"/>
    <cellStyle name="Output 3 5 2" xfId="19411" xr:uid="{41219D00-20BE-4B03-9CDD-9D0E0FC4E6A5}"/>
    <cellStyle name="Output 3 6" xfId="7990" xr:uid="{00000000-0005-0000-0000-0000EB1F0000}"/>
    <cellStyle name="Output 3 6 2" xfId="19412" xr:uid="{867D6B01-8F3D-49DA-9107-C5EADD41D896}"/>
    <cellStyle name="Output 3 7" xfId="19403" xr:uid="{FA617382-62D4-4209-8649-49C8B4C994DD}"/>
    <cellStyle name="Output 4" xfId="7991" xr:uid="{00000000-0005-0000-0000-0000EC1F0000}"/>
    <cellStyle name="Output 4 2" xfId="7992" xr:uid="{00000000-0005-0000-0000-0000ED1F0000}"/>
    <cellStyle name="Output 4 2 2" xfId="7993" xr:uid="{00000000-0005-0000-0000-0000EE1F0000}"/>
    <cellStyle name="Output 4 2 2 2" xfId="19415" xr:uid="{E0330F80-0FC6-4302-8B41-8C8155AAB757}"/>
    <cellStyle name="Output 4 2 3" xfId="7994" xr:uid="{00000000-0005-0000-0000-0000EF1F0000}"/>
    <cellStyle name="Output 4 2 3 2" xfId="19416" xr:uid="{43572C8C-D030-4EB1-91B2-7940E032FBA6}"/>
    <cellStyle name="Output 4 2 4" xfId="7995" xr:uid="{00000000-0005-0000-0000-0000F01F0000}"/>
    <cellStyle name="Output 4 2 4 2" xfId="19417" xr:uid="{83801077-CBF1-4786-B8F8-CBC37933A5B2}"/>
    <cellStyle name="Output 4 2 5" xfId="7996" xr:uid="{00000000-0005-0000-0000-0000F11F0000}"/>
    <cellStyle name="Output 4 2 5 2" xfId="19418" xr:uid="{30F1EA8B-48D0-47AD-A5AD-A997D8539DAF}"/>
    <cellStyle name="Output 4 2 6" xfId="19414" xr:uid="{0ABF1977-381B-4C9D-BFE1-EB781612B264}"/>
    <cellStyle name="Output 4 3" xfId="7997" xr:uid="{00000000-0005-0000-0000-0000F21F0000}"/>
    <cellStyle name="Output 4 3 2" xfId="19419" xr:uid="{65CC5912-5CC5-423E-BD0C-E2A9DEF01C39}"/>
    <cellStyle name="Output 4 4" xfId="7998" xr:uid="{00000000-0005-0000-0000-0000F31F0000}"/>
    <cellStyle name="Output 4 4 2" xfId="19420" xr:uid="{354042EC-FD51-4FB0-9DBB-7D4A6D1B2F35}"/>
    <cellStyle name="Output 4 5" xfId="7999" xr:uid="{00000000-0005-0000-0000-0000F41F0000}"/>
    <cellStyle name="Output 4 5 2" xfId="19421" xr:uid="{8779B899-8805-4444-B978-D9B6A2EEF0F4}"/>
    <cellStyle name="Output 4 6" xfId="8000" xr:uid="{00000000-0005-0000-0000-0000F51F0000}"/>
    <cellStyle name="Output 4 6 2" xfId="19422" xr:uid="{F3FB36D3-0C38-4FBF-9532-BD77D2232A47}"/>
    <cellStyle name="Output 4 7" xfId="19413" xr:uid="{CBBD7B87-63BE-4AB7-8619-1F3402E402CC}"/>
    <cellStyle name="Output 5" xfId="8001" xr:uid="{00000000-0005-0000-0000-0000F61F0000}"/>
    <cellStyle name="Output 5 2" xfId="8002" xr:uid="{00000000-0005-0000-0000-0000F71F0000}"/>
    <cellStyle name="Output 5 2 2" xfId="8003" xr:uid="{00000000-0005-0000-0000-0000F81F0000}"/>
    <cellStyle name="Output 5 2 2 2" xfId="19425" xr:uid="{AD66168F-6CE2-4C91-BE71-0214F455E8F2}"/>
    <cellStyle name="Output 5 2 3" xfId="8004" xr:uid="{00000000-0005-0000-0000-0000F91F0000}"/>
    <cellStyle name="Output 5 2 3 2" xfId="19426" xr:uid="{382CF680-1F98-47C4-A1C7-4FFE2235F55B}"/>
    <cellStyle name="Output 5 2 4" xfId="8005" xr:uid="{00000000-0005-0000-0000-0000FA1F0000}"/>
    <cellStyle name="Output 5 2 4 2" xfId="19427" xr:uid="{46DCD540-FA7F-4D92-95EB-91522E5E2745}"/>
    <cellStyle name="Output 5 2 5" xfId="8006" xr:uid="{00000000-0005-0000-0000-0000FB1F0000}"/>
    <cellStyle name="Output 5 2 5 2" xfId="19428" xr:uid="{9436EC6C-372D-46E7-B659-8CD5BD449440}"/>
    <cellStyle name="Output 5 2 6" xfId="19424" xr:uid="{02843B7F-91E8-443F-832F-D06C4556F807}"/>
    <cellStyle name="Output 5 3" xfId="8007" xr:uid="{00000000-0005-0000-0000-0000FC1F0000}"/>
    <cellStyle name="Output 5 3 2" xfId="19429" xr:uid="{1DF451EB-3CE1-4A16-96D4-BD08D9DB1600}"/>
    <cellStyle name="Output 5 4" xfId="8008" xr:uid="{00000000-0005-0000-0000-0000FD1F0000}"/>
    <cellStyle name="Output 5 4 2" xfId="19430" xr:uid="{29ADB675-379D-4702-A939-B0C8D151C777}"/>
    <cellStyle name="Output 5 5" xfId="8009" xr:uid="{00000000-0005-0000-0000-0000FE1F0000}"/>
    <cellStyle name="Output 5 5 2" xfId="19431" xr:uid="{EA6EF882-93D8-4184-BEB0-0B1D0D9920BE}"/>
    <cellStyle name="Output 5 6" xfId="8010" xr:uid="{00000000-0005-0000-0000-0000FF1F0000}"/>
    <cellStyle name="Output 5 6 2" xfId="19432" xr:uid="{8A451BD2-62F2-4804-97CF-1A44CFEB9BB8}"/>
    <cellStyle name="Output 5 7" xfId="19423" xr:uid="{19C934DD-18D3-4FBD-9FF2-8722BC6ED5C3}"/>
    <cellStyle name="Output 6" xfId="8011" xr:uid="{00000000-0005-0000-0000-000000200000}"/>
    <cellStyle name="Output 6 2" xfId="8012" xr:uid="{00000000-0005-0000-0000-000001200000}"/>
    <cellStyle name="Output 6 2 2" xfId="8013" xr:uid="{00000000-0005-0000-0000-000002200000}"/>
    <cellStyle name="Output 6 2 2 2" xfId="19435" xr:uid="{B706B38B-857A-4CF0-9A47-DFECE4E9F0EE}"/>
    <cellStyle name="Output 6 2 3" xfId="8014" xr:uid="{00000000-0005-0000-0000-000003200000}"/>
    <cellStyle name="Output 6 2 3 2" xfId="19436" xr:uid="{D9C4D7F4-F89B-477E-A5A4-65FF60823919}"/>
    <cellStyle name="Output 6 2 4" xfId="8015" xr:uid="{00000000-0005-0000-0000-000004200000}"/>
    <cellStyle name="Output 6 2 4 2" xfId="19437" xr:uid="{FA846883-525B-4536-9CDF-ADD38095C7DA}"/>
    <cellStyle name="Output 6 2 5" xfId="8016" xr:uid="{00000000-0005-0000-0000-000005200000}"/>
    <cellStyle name="Output 6 2 5 2" xfId="19438" xr:uid="{39D18919-878B-4FEE-9A2B-6E1C7D49E6BF}"/>
    <cellStyle name="Output 6 2 6" xfId="19434" xr:uid="{FA710FBE-5B3B-4DAA-8F3C-6EC468917097}"/>
    <cellStyle name="Output 6 3" xfId="8017" xr:uid="{00000000-0005-0000-0000-000006200000}"/>
    <cellStyle name="Output 6 3 2" xfId="19439" xr:uid="{55C19397-914C-4C02-81CB-D0CA4D778C5E}"/>
    <cellStyle name="Output 6 4" xfId="8018" xr:uid="{00000000-0005-0000-0000-000007200000}"/>
    <cellStyle name="Output 6 4 2" xfId="19440" xr:uid="{517B5657-7894-4B4A-B303-50418F281927}"/>
    <cellStyle name="Output 6 5" xfId="8019" xr:uid="{00000000-0005-0000-0000-000008200000}"/>
    <cellStyle name="Output 6 5 2" xfId="19441" xr:uid="{CBE01231-076A-42D9-8DC7-325742C62143}"/>
    <cellStyle name="Output 6 6" xfId="8020" xr:uid="{00000000-0005-0000-0000-000009200000}"/>
    <cellStyle name="Output 6 6 2" xfId="19442" xr:uid="{9CDA99EA-DAA3-40C3-A7F0-C1D6C4B058CE}"/>
    <cellStyle name="Output 6 7" xfId="19433" xr:uid="{A26B5864-086C-4784-BF6D-1CC068D655B3}"/>
    <cellStyle name="Output 7" xfId="8021" xr:uid="{00000000-0005-0000-0000-00000A200000}"/>
    <cellStyle name="Output 7 2" xfId="8022" xr:uid="{00000000-0005-0000-0000-00000B200000}"/>
    <cellStyle name="Output 7 2 2" xfId="8023" xr:uid="{00000000-0005-0000-0000-00000C200000}"/>
    <cellStyle name="Output 7 2 2 2" xfId="19445" xr:uid="{9736194E-2B75-4A90-B66A-1F6857C431EE}"/>
    <cellStyle name="Output 7 2 3" xfId="8024" xr:uid="{00000000-0005-0000-0000-00000D200000}"/>
    <cellStyle name="Output 7 2 3 2" xfId="19446" xr:uid="{C86213E6-0739-4D64-99D1-F42D601C3EA3}"/>
    <cellStyle name="Output 7 2 4" xfId="8025" xr:uid="{00000000-0005-0000-0000-00000E200000}"/>
    <cellStyle name="Output 7 2 4 2" xfId="19447" xr:uid="{4AFCD089-1797-4E7A-BE2D-8E7A63EB368D}"/>
    <cellStyle name="Output 7 2 5" xfId="8026" xr:uid="{00000000-0005-0000-0000-00000F200000}"/>
    <cellStyle name="Output 7 2 5 2" xfId="19448" xr:uid="{D2732A0D-A6DA-496C-A519-59496CD19B07}"/>
    <cellStyle name="Output 7 2 6" xfId="19444" xr:uid="{6D66E95A-EDAB-4A6B-8260-0D61732826DF}"/>
    <cellStyle name="Output 7 3" xfId="8027" xr:uid="{00000000-0005-0000-0000-000010200000}"/>
    <cellStyle name="Output 7 3 2" xfId="19449" xr:uid="{18783282-9225-47E8-8400-1C10F4781F3A}"/>
    <cellStyle name="Output 7 4" xfId="8028" xr:uid="{00000000-0005-0000-0000-000011200000}"/>
    <cellStyle name="Output 7 4 2" xfId="19450" xr:uid="{A62964AE-B345-45C2-9C7B-479363A28CD8}"/>
    <cellStyle name="Output 7 5" xfId="8029" xr:uid="{00000000-0005-0000-0000-000012200000}"/>
    <cellStyle name="Output 7 5 2" xfId="19451" xr:uid="{09A5B44F-DB97-430C-B6A6-F532E1CFB911}"/>
    <cellStyle name="Output 7 6" xfId="8030" xr:uid="{00000000-0005-0000-0000-000013200000}"/>
    <cellStyle name="Output 7 6 2" xfId="19452" xr:uid="{E6816C57-F9A6-4773-8080-729EEBBE28A1}"/>
    <cellStyle name="Output 7 7" xfId="19443" xr:uid="{61D17A47-6D48-4F09-ADCE-F2ACE655719B}"/>
    <cellStyle name="Output 8" xfId="8031" xr:uid="{00000000-0005-0000-0000-000014200000}"/>
    <cellStyle name="Output 8 2" xfId="8032" xr:uid="{00000000-0005-0000-0000-000015200000}"/>
    <cellStyle name="Output 8 2 2" xfId="8033" xr:uid="{00000000-0005-0000-0000-000016200000}"/>
    <cellStyle name="Output 8 2 2 2" xfId="19455" xr:uid="{4C86F4F4-F89C-4F0D-93D4-4BEAD454BB40}"/>
    <cellStyle name="Output 8 2 3" xfId="8034" xr:uid="{00000000-0005-0000-0000-000017200000}"/>
    <cellStyle name="Output 8 2 3 2" xfId="19456" xr:uid="{5E50C201-17DC-4057-B11D-3A6F8AD97A44}"/>
    <cellStyle name="Output 8 2 4" xfId="8035" xr:uid="{00000000-0005-0000-0000-000018200000}"/>
    <cellStyle name="Output 8 2 4 2" xfId="19457" xr:uid="{3FB16932-DF5E-4575-BD68-166AF3EE5549}"/>
    <cellStyle name="Output 8 2 5" xfId="8036" xr:uid="{00000000-0005-0000-0000-000019200000}"/>
    <cellStyle name="Output 8 2 5 2" xfId="19458" xr:uid="{C1D38B18-F7A2-49AB-8C6D-1E902FD58D92}"/>
    <cellStyle name="Output 8 2 6" xfId="19454" xr:uid="{28B95F5E-2E73-42DA-82E6-F4B6E2130EF6}"/>
    <cellStyle name="Output 8 3" xfId="8037" xr:uid="{00000000-0005-0000-0000-00001A200000}"/>
    <cellStyle name="Output 8 3 2" xfId="19459" xr:uid="{7AA2B546-405F-4720-BB92-AE7DBDDFBF2F}"/>
    <cellStyle name="Output 8 4" xfId="8038" xr:uid="{00000000-0005-0000-0000-00001B200000}"/>
    <cellStyle name="Output 8 4 2" xfId="19460" xr:uid="{0D25CC06-B43D-488A-92CD-1752D8D89E34}"/>
    <cellStyle name="Output 8 5" xfId="8039" xr:uid="{00000000-0005-0000-0000-00001C200000}"/>
    <cellStyle name="Output 8 5 2" xfId="19461" xr:uid="{FA8426B4-0815-4D05-B424-239B0FF075BF}"/>
    <cellStyle name="Output 8 6" xfId="8040" xr:uid="{00000000-0005-0000-0000-00001D200000}"/>
    <cellStyle name="Output 8 6 2" xfId="19462" xr:uid="{120FCACD-1199-4831-A0E3-36340060DCAD}"/>
    <cellStyle name="Output 8 7" xfId="19453" xr:uid="{05014D10-DD9E-4317-B64C-E60C66237873}"/>
    <cellStyle name="Output 9" xfId="8041" xr:uid="{00000000-0005-0000-0000-00001E200000}"/>
    <cellStyle name="Output 9 2" xfId="8042" xr:uid="{00000000-0005-0000-0000-00001F200000}"/>
    <cellStyle name="Output 9 2 2" xfId="8043" xr:uid="{00000000-0005-0000-0000-000020200000}"/>
    <cellStyle name="Output 9 2 2 2" xfId="19465" xr:uid="{6E968A09-0F50-4212-9305-12B6B09AACAD}"/>
    <cellStyle name="Output 9 2 3" xfId="8044" xr:uid="{00000000-0005-0000-0000-000021200000}"/>
    <cellStyle name="Output 9 2 3 2" xfId="19466" xr:uid="{65E08F88-AAF8-422D-B0AD-A55BEB8EA920}"/>
    <cellStyle name="Output 9 2 4" xfId="8045" xr:uid="{00000000-0005-0000-0000-000022200000}"/>
    <cellStyle name="Output 9 2 4 2" xfId="19467" xr:uid="{EBF5CFC5-374E-45BC-9C60-B26758AAF342}"/>
    <cellStyle name="Output 9 2 5" xfId="8046" xr:uid="{00000000-0005-0000-0000-000023200000}"/>
    <cellStyle name="Output 9 2 5 2" xfId="19468" xr:uid="{EA345AA5-7F64-4BE3-AF55-B3746A44D3DA}"/>
    <cellStyle name="Output 9 2 6" xfId="19464" xr:uid="{09C679D2-CACB-4B02-B5EC-D597CB7062DC}"/>
    <cellStyle name="Output 9 3" xfId="8047" xr:uid="{00000000-0005-0000-0000-000024200000}"/>
    <cellStyle name="Output 9 3 2" xfId="19469" xr:uid="{71A7E46E-8E3D-4EC7-AD43-F8A0FC38EAB7}"/>
    <cellStyle name="Output 9 4" xfId="8048" xr:uid="{00000000-0005-0000-0000-000025200000}"/>
    <cellStyle name="Output 9 4 2" xfId="19470" xr:uid="{D2713620-83CF-419E-ABF7-F35373A49EA7}"/>
    <cellStyle name="Output 9 5" xfId="8049" xr:uid="{00000000-0005-0000-0000-000026200000}"/>
    <cellStyle name="Output 9 5 2" xfId="19471" xr:uid="{A3DB8941-B14E-400C-AF81-27AA0F90B8CC}"/>
    <cellStyle name="Output 9 6" xfId="8050" xr:uid="{00000000-0005-0000-0000-000027200000}"/>
    <cellStyle name="Output 9 6 2" xfId="19472" xr:uid="{CDF42872-462A-45A3-B793-E33C882DA234}"/>
    <cellStyle name="Output 9 7" xfId="19463" xr:uid="{AD18FE95-8D17-4A8F-BE98-ECF588A4AA0F}"/>
    <cellStyle name="Output_KTR An-Abflug" xfId="14655" xr:uid="{00000000-0005-0000-0000-000028200000}"/>
    <cellStyle name="Overskrift 1" xfId="8051" xr:uid="{00000000-0005-0000-0000-000029200000}"/>
    <cellStyle name="Overskrift 2" xfId="8052" xr:uid="{00000000-0005-0000-0000-00002A200000}"/>
    <cellStyle name="Overskrift 3" xfId="8053" xr:uid="{00000000-0005-0000-0000-00002B200000}"/>
    <cellStyle name="Overskrift 4" xfId="8054" xr:uid="{00000000-0005-0000-0000-00002C200000}"/>
    <cellStyle name="Overwrite" xfId="8055" xr:uid="{00000000-0005-0000-0000-00002D200000}"/>
    <cellStyle name="Page Heading Large" xfId="8056" xr:uid="{00000000-0005-0000-0000-00002E200000}"/>
    <cellStyle name="Page Heading Small" xfId="8057" xr:uid="{00000000-0005-0000-0000-00002F200000}"/>
    <cellStyle name="Page Number" xfId="8058" xr:uid="{00000000-0005-0000-0000-000030200000}"/>
    <cellStyle name="Par dŽfaut" xfId="8059" xr:uid="{00000000-0005-0000-0000-000031200000}"/>
    <cellStyle name="Par dŽfaut 2" xfId="8060" xr:uid="{00000000-0005-0000-0000-000032200000}"/>
    <cellStyle name="Par dŽfaut 3" xfId="8061" xr:uid="{00000000-0005-0000-0000-000033200000}"/>
    <cellStyle name="Par dŽfaut 3 2" xfId="14841" xr:uid="{00000000-0005-0000-0000-000034200000}"/>
    <cellStyle name="paragraphe" xfId="8062" xr:uid="{00000000-0005-0000-0000-000035200000}"/>
    <cellStyle name="Paryškinimas 1" xfId="8063" xr:uid="{00000000-0005-0000-0000-000036200000}"/>
    <cellStyle name="Paryškinimas 2" xfId="8064" xr:uid="{00000000-0005-0000-0000-000037200000}"/>
    <cellStyle name="Paryškinimas 3" xfId="8065" xr:uid="{00000000-0005-0000-0000-000038200000}"/>
    <cellStyle name="Paryškinimas 4" xfId="8066" xr:uid="{00000000-0005-0000-0000-000039200000}"/>
    <cellStyle name="Paryškinimas 5" xfId="8067" xr:uid="{00000000-0005-0000-0000-00003A200000}"/>
    <cellStyle name="Paryškinimas 6" xfId="8068" xr:uid="{00000000-0005-0000-0000-00003B200000}"/>
    <cellStyle name="Pastaba" xfId="8069" xr:uid="{00000000-0005-0000-0000-00003C200000}"/>
    <cellStyle name="Pastaba 10" xfId="8070" xr:uid="{00000000-0005-0000-0000-00003D200000}"/>
    <cellStyle name="Pastaba 10 2" xfId="8071" xr:uid="{00000000-0005-0000-0000-00003E200000}"/>
    <cellStyle name="Pastaba 10 2 2" xfId="8072" xr:uid="{00000000-0005-0000-0000-00003F200000}"/>
    <cellStyle name="Pastaba 10 2 2 2" xfId="19476" xr:uid="{DDCA3540-D036-4C0A-B433-F7994D81AD27}"/>
    <cellStyle name="Pastaba 10 2 3" xfId="8073" xr:uid="{00000000-0005-0000-0000-000040200000}"/>
    <cellStyle name="Pastaba 10 2 3 2" xfId="19477" xr:uid="{99B95AFC-5E0A-491F-A8A0-454DEBF7DF8D}"/>
    <cellStyle name="Pastaba 10 2 4" xfId="8074" xr:uid="{00000000-0005-0000-0000-000041200000}"/>
    <cellStyle name="Pastaba 10 2 4 2" xfId="19478" xr:uid="{85054ADD-FDA5-4AD7-AED2-723377117ADD}"/>
    <cellStyle name="Pastaba 10 2 5" xfId="8075" xr:uid="{00000000-0005-0000-0000-000042200000}"/>
    <cellStyle name="Pastaba 10 2 5 2" xfId="19479" xr:uid="{2DBC599C-8920-4B40-88FF-F9BDFC12D42A}"/>
    <cellStyle name="Pastaba 10 2 6" xfId="19475" xr:uid="{20645DE7-9C55-4072-BAD8-B9C7BEBA0199}"/>
    <cellStyle name="Pastaba 10 3" xfId="8076" xr:uid="{00000000-0005-0000-0000-000043200000}"/>
    <cellStyle name="Pastaba 10 3 2" xfId="19480" xr:uid="{79E5E9C6-E3D3-43FB-B922-B563CD80B145}"/>
    <cellStyle name="Pastaba 10 4" xfId="8077" xr:uid="{00000000-0005-0000-0000-000044200000}"/>
    <cellStyle name="Pastaba 10 4 2" xfId="19481" xr:uid="{D96C020D-1FC0-44F9-8203-83DD7EE2B1C9}"/>
    <cellStyle name="Pastaba 10 5" xfId="8078" xr:uid="{00000000-0005-0000-0000-000045200000}"/>
    <cellStyle name="Pastaba 10 5 2" xfId="19482" xr:uid="{41798BCA-49AA-47DD-87A6-7ED1A39D1B07}"/>
    <cellStyle name="Pastaba 10 6" xfId="8079" xr:uid="{00000000-0005-0000-0000-000046200000}"/>
    <cellStyle name="Pastaba 10 6 2" xfId="19483" xr:uid="{D739466F-D4D0-4BB1-ADC5-BAE7CCE42C73}"/>
    <cellStyle name="Pastaba 10 7" xfId="19474" xr:uid="{48A271AC-0C7C-4182-8CAD-23E0A7FEF27D}"/>
    <cellStyle name="Pastaba 11" xfId="8080" xr:uid="{00000000-0005-0000-0000-000047200000}"/>
    <cellStyle name="Pastaba 11 2" xfId="8081" xr:uid="{00000000-0005-0000-0000-000048200000}"/>
    <cellStyle name="Pastaba 11 2 2" xfId="8082" xr:uid="{00000000-0005-0000-0000-000049200000}"/>
    <cellStyle name="Pastaba 11 2 2 2" xfId="19486" xr:uid="{6D03C8CD-C553-4E54-805C-50AE5BA7107A}"/>
    <cellStyle name="Pastaba 11 2 3" xfId="8083" xr:uid="{00000000-0005-0000-0000-00004A200000}"/>
    <cellStyle name="Pastaba 11 2 3 2" xfId="19487" xr:uid="{7CE02BEC-C17C-47C5-9079-3FE82F6ADBD6}"/>
    <cellStyle name="Pastaba 11 2 4" xfId="8084" xr:uid="{00000000-0005-0000-0000-00004B200000}"/>
    <cellStyle name="Pastaba 11 2 4 2" xfId="19488" xr:uid="{C227555F-9E3C-4093-A51F-9FB333EF0E57}"/>
    <cellStyle name="Pastaba 11 2 5" xfId="8085" xr:uid="{00000000-0005-0000-0000-00004C200000}"/>
    <cellStyle name="Pastaba 11 2 5 2" xfId="19489" xr:uid="{36664EA4-CC11-4D18-B103-66A8EFB03A3A}"/>
    <cellStyle name="Pastaba 11 2 6" xfId="19485" xr:uid="{FCE17614-AEA0-47DB-AF78-97BE1C90793F}"/>
    <cellStyle name="Pastaba 11 3" xfId="8086" xr:uid="{00000000-0005-0000-0000-00004D200000}"/>
    <cellStyle name="Pastaba 11 3 2" xfId="19490" xr:uid="{44F14D6B-6FCB-436E-B401-A242915FD10C}"/>
    <cellStyle name="Pastaba 11 4" xfId="8087" xr:uid="{00000000-0005-0000-0000-00004E200000}"/>
    <cellStyle name="Pastaba 11 4 2" xfId="19491" xr:uid="{62BB0D20-7B4F-4D33-8350-2000E9CBDA91}"/>
    <cellStyle name="Pastaba 11 5" xfId="8088" xr:uid="{00000000-0005-0000-0000-00004F200000}"/>
    <cellStyle name="Pastaba 11 5 2" xfId="19492" xr:uid="{02BCD157-E2E5-425F-898D-07C90F87BF06}"/>
    <cellStyle name="Pastaba 11 6" xfId="8089" xr:uid="{00000000-0005-0000-0000-000050200000}"/>
    <cellStyle name="Pastaba 11 6 2" xfId="19493" xr:uid="{7ACBECC2-939C-433D-949F-B00E57160207}"/>
    <cellStyle name="Pastaba 11 7" xfId="19484" xr:uid="{91BA1DCE-70D7-4570-9082-E54719FD5A36}"/>
    <cellStyle name="Pastaba 12" xfId="8090" xr:uid="{00000000-0005-0000-0000-000051200000}"/>
    <cellStyle name="Pastaba 12 2" xfId="8091" xr:uid="{00000000-0005-0000-0000-000052200000}"/>
    <cellStyle name="Pastaba 12 2 2" xfId="8092" xr:uid="{00000000-0005-0000-0000-000053200000}"/>
    <cellStyle name="Pastaba 12 2 2 2" xfId="19496" xr:uid="{E5595864-131D-4ED3-A17B-E98B4738BE25}"/>
    <cellStyle name="Pastaba 12 2 3" xfId="8093" xr:uid="{00000000-0005-0000-0000-000054200000}"/>
    <cellStyle name="Pastaba 12 2 3 2" xfId="19497" xr:uid="{2286765D-BB04-4ABB-8F4D-8280AEEF34BA}"/>
    <cellStyle name="Pastaba 12 2 4" xfId="8094" xr:uid="{00000000-0005-0000-0000-000055200000}"/>
    <cellStyle name="Pastaba 12 2 4 2" xfId="19498" xr:uid="{8856CF33-B1EB-4932-BC20-8DF107D5C211}"/>
    <cellStyle name="Pastaba 12 2 5" xfId="8095" xr:uid="{00000000-0005-0000-0000-000056200000}"/>
    <cellStyle name="Pastaba 12 2 5 2" xfId="19499" xr:uid="{FBB119A2-6A68-45CD-BE56-B852FFAA88A3}"/>
    <cellStyle name="Pastaba 12 2 6" xfId="19495" xr:uid="{65F2C89D-293D-475C-96AA-DDD3976A7932}"/>
    <cellStyle name="Pastaba 12 3" xfId="8096" xr:uid="{00000000-0005-0000-0000-000057200000}"/>
    <cellStyle name="Pastaba 12 3 2" xfId="19500" xr:uid="{F4D9CA31-0609-44F3-A083-296767BAD39C}"/>
    <cellStyle name="Pastaba 12 4" xfId="8097" xr:uid="{00000000-0005-0000-0000-000058200000}"/>
    <cellStyle name="Pastaba 12 4 2" xfId="19501" xr:uid="{86DBCE0A-6A62-4043-9B17-ECF39BA9A8F0}"/>
    <cellStyle name="Pastaba 12 5" xfId="8098" xr:uid="{00000000-0005-0000-0000-000059200000}"/>
    <cellStyle name="Pastaba 12 5 2" xfId="19502" xr:uid="{2E33372B-C3BB-49B8-9BDC-161BA0ADB8C5}"/>
    <cellStyle name="Pastaba 12 6" xfId="8099" xr:uid="{00000000-0005-0000-0000-00005A200000}"/>
    <cellStyle name="Pastaba 12 6 2" xfId="19503" xr:uid="{F1F94CC8-0B84-4D89-A982-7126E66C245E}"/>
    <cellStyle name="Pastaba 12 7" xfId="19494" xr:uid="{FCB97872-4683-44E7-BBCB-6FE09D7488C9}"/>
    <cellStyle name="Pastaba 13" xfId="8100" xr:uid="{00000000-0005-0000-0000-00005B200000}"/>
    <cellStyle name="Pastaba 13 2" xfId="8101" xr:uid="{00000000-0005-0000-0000-00005C200000}"/>
    <cellStyle name="Pastaba 13 2 2" xfId="8102" xr:uid="{00000000-0005-0000-0000-00005D200000}"/>
    <cellStyle name="Pastaba 13 2 2 2" xfId="19506" xr:uid="{7F1FBCEA-5558-496F-966A-E7DB74D1869D}"/>
    <cellStyle name="Pastaba 13 2 3" xfId="8103" xr:uid="{00000000-0005-0000-0000-00005E200000}"/>
    <cellStyle name="Pastaba 13 2 3 2" xfId="19507" xr:uid="{58313FDA-258A-4157-9AE5-4B50B7C673E0}"/>
    <cellStyle name="Pastaba 13 2 4" xfId="8104" xr:uid="{00000000-0005-0000-0000-00005F200000}"/>
    <cellStyle name="Pastaba 13 2 4 2" xfId="19508" xr:uid="{75B08E6A-6437-4B58-9F87-5BF5FE10A954}"/>
    <cellStyle name="Pastaba 13 2 5" xfId="8105" xr:uid="{00000000-0005-0000-0000-000060200000}"/>
    <cellStyle name="Pastaba 13 2 5 2" xfId="19509" xr:uid="{F2A53737-FDC2-413B-BA79-D4387DD2D774}"/>
    <cellStyle name="Pastaba 13 2 6" xfId="19505" xr:uid="{99D3F5DC-50D0-47C3-BDAF-EFEA86EB23A1}"/>
    <cellStyle name="Pastaba 13 3" xfId="8106" xr:uid="{00000000-0005-0000-0000-000061200000}"/>
    <cellStyle name="Pastaba 13 3 2" xfId="19510" xr:uid="{24ED53E8-1405-46AB-A9DE-9EEE0E1678A2}"/>
    <cellStyle name="Pastaba 13 4" xfId="8107" xr:uid="{00000000-0005-0000-0000-000062200000}"/>
    <cellStyle name="Pastaba 13 4 2" xfId="19511" xr:uid="{BD942389-498A-4697-88AA-461E0168B8E6}"/>
    <cellStyle name="Pastaba 13 5" xfId="8108" xr:uid="{00000000-0005-0000-0000-000063200000}"/>
    <cellStyle name="Pastaba 13 5 2" xfId="19512" xr:uid="{F7A07C72-1B9D-404E-B49C-6BBEDB724D55}"/>
    <cellStyle name="Pastaba 13 6" xfId="8109" xr:uid="{00000000-0005-0000-0000-000064200000}"/>
    <cellStyle name="Pastaba 13 6 2" xfId="19513" xr:uid="{8BFEDFBC-4341-4C53-835C-5F88170F66B1}"/>
    <cellStyle name="Pastaba 13 7" xfId="19504" xr:uid="{4ADEE056-F380-40A3-9B56-4F6F174DCFA8}"/>
    <cellStyle name="Pastaba 14" xfId="8110" xr:uid="{00000000-0005-0000-0000-000065200000}"/>
    <cellStyle name="Pastaba 14 2" xfId="8111" xr:uid="{00000000-0005-0000-0000-000066200000}"/>
    <cellStyle name="Pastaba 14 2 2" xfId="8112" xr:uid="{00000000-0005-0000-0000-000067200000}"/>
    <cellStyle name="Pastaba 14 2 2 2" xfId="19516" xr:uid="{749C892C-E440-4138-A955-FCD44AFEE6BB}"/>
    <cellStyle name="Pastaba 14 2 3" xfId="8113" xr:uid="{00000000-0005-0000-0000-000068200000}"/>
    <cellStyle name="Pastaba 14 2 3 2" xfId="19517" xr:uid="{0A489083-1D0D-4319-B4A1-8CEDC560E7B8}"/>
    <cellStyle name="Pastaba 14 2 4" xfId="8114" xr:uid="{00000000-0005-0000-0000-000069200000}"/>
    <cellStyle name="Pastaba 14 2 4 2" xfId="19518" xr:uid="{2849660D-61CB-448E-AA86-FF72B8C859CE}"/>
    <cellStyle name="Pastaba 14 2 5" xfId="8115" xr:uid="{00000000-0005-0000-0000-00006A200000}"/>
    <cellStyle name="Pastaba 14 2 5 2" xfId="19519" xr:uid="{E511A709-1F15-4D3F-BD3D-2044AADC2903}"/>
    <cellStyle name="Pastaba 14 2 6" xfId="19515" xr:uid="{F9A37CE6-3755-4FD6-8972-CBDF474D9E2B}"/>
    <cellStyle name="Pastaba 14 3" xfId="8116" xr:uid="{00000000-0005-0000-0000-00006B200000}"/>
    <cellStyle name="Pastaba 14 3 2" xfId="19520" xr:uid="{0D51F213-5EB7-4F32-9E26-4C8B0DDCBBE4}"/>
    <cellStyle name="Pastaba 14 4" xfId="8117" xr:uid="{00000000-0005-0000-0000-00006C200000}"/>
    <cellStyle name="Pastaba 14 4 2" xfId="19521" xr:uid="{F373ECCD-CB00-4E82-BF06-4F0D56DBAA87}"/>
    <cellStyle name="Pastaba 14 5" xfId="8118" xr:uid="{00000000-0005-0000-0000-00006D200000}"/>
    <cellStyle name="Pastaba 14 5 2" xfId="19522" xr:uid="{C922BDA7-8F06-4E42-8002-F387471A5893}"/>
    <cellStyle name="Pastaba 14 6" xfId="8119" xr:uid="{00000000-0005-0000-0000-00006E200000}"/>
    <cellStyle name="Pastaba 14 6 2" xfId="19523" xr:uid="{A9654632-7CD6-4DC3-BDFB-57F7592220B2}"/>
    <cellStyle name="Pastaba 14 7" xfId="19514" xr:uid="{F43E7A91-DDF7-48B6-85A0-40A9E16EA5CD}"/>
    <cellStyle name="Pastaba 15" xfId="8120" xr:uid="{00000000-0005-0000-0000-00006F200000}"/>
    <cellStyle name="Pastaba 15 2" xfId="8121" xr:uid="{00000000-0005-0000-0000-000070200000}"/>
    <cellStyle name="Pastaba 15 2 2" xfId="8122" xr:uid="{00000000-0005-0000-0000-000071200000}"/>
    <cellStyle name="Pastaba 15 2 2 2" xfId="19526" xr:uid="{33BC8C58-20BA-4F74-ADFB-B6C6D4CCD941}"/>
    <cellStyle name="Pastaba 15 2 3" xfId="8123" xr:uid="{00000000-0005-0000-0000-000072200000}"/>
    <cellStyle name="Pastaba 15 2 3 2" xfId="19527" xr:uid="{9A07E2FE-2D39-44F0-8C17-F1A5CB1C3793}"/>
    <cellStyle name="Pastaba 15 2 4" xfId="8124" xr:uid="{00000000-0005-0000-0000-000073200000}"/>
    <cellStyle name="Pastaba 15 2 4 2" xfId="19528" xr:uid="{92A22435-E451-4FD7-B02D-8797594C36B1}"/>
    <cellStyle name="Pastaba 15 2 5" xfId="8125" xr:uid="{00000000-0005-0000-0000-000074200000}"/>
    <cellStyle name="Pastaba 15 2 5 2" xfId="19529" xr:uid="{7C831001-8AA7-4E10-84A5-1CB80E58DCED}"/>
    <cellStyle name="Pastaba 15 2 6" xfId="19525" xr:uid="{57C29DE8-CA77-42DB-8515-F310C3B6B017}"/>
    <cellStyle name="Pastaba 15 3" xfId="8126" xr:uid="{00000000-0005-0000-0000-000075200000}"/>
    <cellStyle name="Pastaba 15 3 2" xfId="19530" xr:uid="{678A3E10-AC01-4CA2-8C55-5AA63BCCBB6E}"/>
    <cellStyle name="Pastaba 15 4" xfId="8127" xr:uid="{00000000-0005-0000-0000-000076200000}"/>
    <cellStyle name="Pastaba 15 4 2" xfId="19531" xr:uid="{E01BBE80-CDB5-4320-85DF-C17E83D9BA73}"/>
    <cellStyle name="Pastaba 15 5" xfId="8128" xr:uid="{00000000-0005-0000-0000-000077200000}"/>
    <cellStyle name="Pastaba 15 5 2" xfId="19532" xr:uid="{7DCA663C-B5AE-47AA-8C6B-37E158E923B8}"/>
    <cellStyle name="Pastaba 15 6" xfId="8129" xr:uid="{00000000-0005-0000-0000-000078200000}"/>
    <cellStyle name="Pastaba 15 6 2" xfId="19533" xr:uid="{A2F18A56-6300-4A42-B185-78C01A3C1EB0}"/>
    <cellStyle name="Pastaba 15 7" xfId="19524" xr:uid="{D56E4748-DD91-4424-80EC-87953C6EEF23}"/>
    <cellStyle name="Pastaba 16" xfId="8130" xr:uid="{00000000-0005-0000-0000-000079200000}"/>
    <cellStyle name="Pastaba 16 2" xfId="8131" xr:uid="{00000000-0005-0000-0000-00007A200000}"/>
    <cellStyle name="Pastaba 16 2 2" xfId="8132" xr:uid="{00000000-0005-0000-0000-00007B200000}"/>
    <cellStyle name="Pastaba 16 2 2 2" xfId="19536" xr:uid="{B9B299AA-88BF-4D55-A3E6-726FA495EB2F}"/>
    <cellStyle name="Pastaba 16 2 3" xfId="8133" xr:uid="{00000000-0005-0000-0000-00007C200000}"/>
    <cellStyle name="Pastaba 16 2 3 2" xfId="19537" xr:uid="{38298BBB-C7A1-432F-859F-85A6BCD53B9E}"/>
    <cellStyle name="Pastaba 16 2 4" xfId="8134" xr:uid="{00000000-0005-0000-0000-00007D200000}"/>
    <cellStyle name="Pastaba 16 2 4 2" xfId="19538" xr:uid="{EC05147F-A396-4E67-881B-A1F7D61B0C4E}"/>
    <cellStyle name="Pastaba 16 2 5" xfId="8135" xr:uid="{00000000-0005-0000-0000-00007E200000}"/>
    <cellStyle name="Pastaba 16 2 5 2" xfId="19539" xr:uid="{675AE35F-E960-4856-99CF-C83ED48B379F}"/>
    <cellStyle name="Pastaba 16 2 6" xfId="19535" xr:uid="{EA860472-EB80-4744-A1E7-8F46661842E3}"/>
    <cellStyle name="Pastaba 16 3" xfId="8136" xr:uid="{00000000-0005-0000-0000-00007F200000}"/>
    <cellStyle name="Pastaba 16 3 2" xfId="19540" xr:uid="{3E8D4FF5-CD94-4830-9346-0E05FF870A9B}"/>
    <cellStyle name="Pastaba 16 4" xfId="8137" xr:uid="{00000000-0005-0000-0000-000080200000}"/>
    <cellStyle name="Pastaba 16 4 2" xfId="19541" xr:uid="{746CF2D9-BEA6-4C9E-B50E-612EF23A44D6}"/>
    <cellStyle name="Pastaba 16 5" xfId="8138" xr:uid="{00000000-0005-0000-0000-000081200000}"/>
    <cellStyle name="Pastaba 16 5 2" xfId="19542" xr:uid="{C54FF45E-AFD0-40AB-9D75-71EA0E9631B4}"/>
    <cellStyle name="Pastaba 16 6" xfId="8139" xr:uid="{00000000-0005-0000-0000-000082200000}"/>
    <cellStyle name="Pastaba 16 6 2" xfId="19543" xr:uid="{99472C34-F5A8-40C8-833A-954DA44498DF}"/>
    <cellStyle name="Pastaba 16 7" xfId="19534" xr:uid="{6BF577FA-72A4-4E81-81AD-F87C8E85EF86}"/>
    <cellStyle name="Pastaba 17" xfId="8140" xr:uid="{00000000-0005-0000-0000-000083200000}"/>
    <cellStyle name="Pastaba 17 2" xfId="8141" xr:uid="{00000000-0005-0000-0000-000084200000}"/>
    <cellStyle name="Pastaba 17 2 2" xfId="8142" xr:uid="{00000000-0005-0000-0000-000085200000}"/>
    <cellStyle name="Pastaba 17 2 2 2" xfId="19546" xr:uid="{8773833C-B595-48B7-B9E4-45A9BC7BF536}"/>
    <cellStyle name="Pastaba 17 2 3" xfId="8143" xr:uid="{00000000-0005-0000-0000-000086200000}"/>
    <cellStyle name="Pastaba 17 2 3 2" xfId="19547" xr:uid="{88E01FBB-411D-4E7C-A8FE-5CE38C235650}"/>
    <cellStyle name="Pastaba 17 2 4" xfId="8144" xr:uid="{00000000-0005-0000-0000-000087200000}"/>
    <cellStyle name="Pastaba 17 2 4 2" xfId="19548" xr:uid="{D64787D8-055A-4C82-B65A-B9B81131A3B4}"/>
    <cellStyle name="Pastaba 17 2 5" xfId="8145" xr:uid="{00000000-0005-0000-0000-000088200000}"/>
    <cellStyle name="Pastaba 17 2 5 2" xfId="19549" xr:uid="{220432C0-27BF-47A6-BA8F-391B48DC3E33}"/>
    <cellStyle name="Pastaba 17 2 6" xfId="19545" xr:uid="{3A574C25-518E-4823-83FC-26F709ED23BB}"/>
    <cellStyle name="Pastaba 17 3" xfId="8146" xr:uid="{00000000-0005-0000-0000-000089200000}"/>
    <cellStyle name="Pastaba 17 3 2" xfId="19550" xr:uid="{B7579266-941F-41AB-AC59-543C8DAA2A63}"/>
    <cellStyle name="Pastaba 17 4" xfId="8147" xr:uid="{00000000-0005-0000-0000-00008A200000}"/>
    <cellStyle name="Pastaba 17 4 2" xfId="19551" xr:uid="{8D0672B6-0204-426C-89C7-2C98531BF35F}"/>
    <cellStyle name="Pastaba 17 5" xfId="8148" xr:uid="{00000000-0005-0000-0000-00008B200000}"/>
    <cellStyle name="Pastaba 17 5 2" xfId="19552" xr:uid="{48EED4D3-8E1F-4FA9-85DE-903F659B23D6}"/>
    <cellStyle name="Pastaba 17 6" xfId="8149" xr:uid="{00000000-0005-0000-0000-00008C200000}"/>
    <cellStyle name="Pastaba 17 6 2" xfId="19553" xr:uid="{819D0CF6-7879-463D-BA80-59121C3BAD9F}"/>
    <cellStyle name="Pastaba 17 7" xfId="19544" xr:uid="{EF5B5820-9524-4F56-8C0B-FB1BA52639C7}"/>
    <cellStyle name="Pastaba 18" xfId="8150" xr:uid="{00000000-0005-0000-0000-00008D200000}"/>
    <cellStyle name="Pastaba 18 2" xfId="8151" xr:uid="{00000000-0005-0000-0000-00008E200000}"/>
    <cellStyle name="Pastaba 18 2 2" xfId="8152" xr:uid="{00000000-0005-0000-0000-00008F200000}"/>
    <cellStyle name="Pastaba 18 2 2 2" xfId="19556" xr:uid="{657836AD-4AA6-44F6-9A3C-073E271C6EA0}"/>
    <cellStyle name="Pastaba 18 2 3" xfId="8153" xr:uid="{00000000-0005-0000-0000-000090200000}"/>
    <cellStyle name="Pastaba 18 2 3 2" xfId="19557" xr:uid="{E277C8F5-4C54-4DC8-AAF3-8FE0861F0D9C}"/>
    <cellStyle name="Pastaba 18 2 4" xfId="8154" xr:uid="{00000000-0005-0000-0000-000091200000}"/>
    <cellStyle name="Pastaba 18 2 4 2" xfId="19558" xr:uid="{F42D9FD9-AA0E-46C6-A12B-A6E27AE0E70E}"/>
    <cellStyle name="Pastaba 18 2 5" xfId="8155" xr:uid="{00000000-0005-0000-0000-000092200000}"/>
    <cellStyle name="Pastaba 18 2 5 2" xfId="19559" xr:uid="{CA35BFA9-DF76-479D-85F6-F1C9D5D56456}"/>
    <cellStyle name="Pastaba 18 2 6" xfId="19555" xr:uid="{A658B10B-CDC4-4BA8-A6D4-03969235752C}"/>
    <cellStyle name="Pastaba 18 3" xfId="8156" xr:uid="{00000000-0005-0000-0000-000093200000}"/>
    <cellStyle name="Pastaba 18 3 2" xfId="19560" xr:uid="{A7773FBD-C70D-44F7-9D64-39F11E7F23D0}"/>
    <cellStyle name="Pastaba 18 4" xfId="8157" xr:uid="{00000000-0005-0000-0000-000094200000}"/>
    <cellStyle name="Pastaba 18 4 2" xfId="19561" xr:uid="{FAC58D31-0890-42B2-96FA-5F8A7CB0E09A}"/>
    <cellStyle name="Pastaba 18 5" xfId="8158" xr:uid="{00000000-0005-0000-0000-000095200000}"/>
    <cellStyle name="Pastaba 18 5 2" xfId="19562" xr:uid="{DEB4110B-BDDD-4E5F-97B1-6DC2FAA0465F}"/>
    <cellStyle name="Pastaba 18 6" xfId="8159" xr:uid="{00000000-0005-0000-0000-000096200000}"/>
    <cellStyle name="Pastaba 18 6 2" xfId="19563" xr:uid="{2AC1D1ED-3C9B-47D3-8C95-C67B140CD3BC}"/>
    <cellStyle name="Pastaba 18 7" xfId="19554" xr:uid="{25C9FB65-E7F6-4724-8C65-F65D95C53020}"/>
    <cellStyle name="Pastaba 19" xfId="8160" xr:uid="{00000000-0005-0000-0000-000097200000}"/>
    <cellStyle name="Pastaba 19 2" xfId="8161" xr:uid="{00000000-0005-0000-0000-000098200000}"/>
    <cellStyle name="Pastaba 19 2 2" xfId="19565" xr:uid="{CDA9AAEC-6107-41B3-9AAC-CAF04C862397}"/>
    <cellStyle name="Pastaba 19 3" xfId="8162" xr:uid="{00000000-0005-0000-0000-000099200000}"/>
    <cellStyle name="Pastaba 19 3 2" xfId="19566" xr:uid="{A4E3F262-6186-4B8A-B131-D567444D0F22}"/>
    <cellStyle name="Pastaba 19 4" xfId="8163" xr:uid="{00000000-0005-0000-0000-00009A200000}"/>
    <cellStyle name="Pastaba 19 4 2" xfId="19567" xr:uid="{AE6F781D-0C21-48A4-A597-947BB18F9A0D}"/>
    <cellStyle name="Pastaba 19 5" xfId="8164" xr:uid="{00000000-0005-0000-0000-00009B200000}"/>
    <cellStyle name="Pastaba 19 5 2" xfId="19568" xr:uid="{1D4DE78E-71D6-4D42-8324-75F3EC704150}"/>
    <cellStyle name="Pastaba 19 6" xfId="19564" xr:uid="{84CDE083-B018-462D-B54B-25297D5FC3AF}"/>
    <cellStyle name="Pastaba 2" xfId="8165" xr:uid="{00000000-0005-0000-0000-00009C200000}"/>
    <cellStyle name="Pastaba 2 2" xfId="8166" xr:uid="{00000000-0005-0000-0000-00009D200000}"/>
    <cellStyle name="Pastaba 2 2 2" xfId="8167" xr:uid="{00000000-0005-0000-0000-00009E200000}"/>
    <cellStyle name="Pastaba 2 2 2 2" xfId="19571" xr:uid="{744581F5-80E0-4A7C-A39C-AA0537DC68C1}"/>
    <cellStyle name="Pastaba 2 2 3" xfId="8168" xr:uid="{00000000-0005-0000-0000-00009F200000}"/>
    <cellStyle name="Pastaba 2 2 3 2" xfId="19572" xr:uid="{44C7C46F-A482-41CD-8492-957BFE002A52}"/>
    <cellStyle name="Pastaba 2 2 4" xfId="8169" xr:uid="{00000000-0005-0000-0000-0000A0200000}"/>
    <cellStyle name="Pastaba 2 2 4 2" xfId="19573" xr:uid="{FFF4193E-D817-4FBF-A602-D70B7137722A}"/>
    <cellStyle name="Pastaba 2 2 5" xfId="8170" xr:uid="{00000000-0005-0000-0000-0000A1200000}"/>
    <cellStyle name="Pastaba 2 2 5 2" xfId="19574" xr:uid="{6CB6AF8C-5790-4A4D-9934-F199EA8960A3}"/>
    <cellStyle name="Pastaba 2 2 6" xfId="19570" xr:uid="{49C757B7-83DA-48FD-B36F-06AA32916857}"/>
    <cellStyle name="Pastaba 2 3" xfId="8171" xr:uid="{00000000-0005-0000-0000-0000A2200000}"/>
    <cellStyle name="Pastaba 2 3 2" xfId="8172" xr:uid="{00000000-0005-0000-0000-0000A3200000}"/>
    <cellStyle name="Pastaba 2 3 2 2" xfId="19576" xr:uid="{D69E4281-57A6-4298-B314-7A03160A1F29}"/>
    <cellStyle name="Pastaba 2 3 3" xfId="8173" xr:uid="{00000000-0005-0000-0000-0000A4200000}"/>
    <cellStyle name="Pastaba 2 3 3 2" xfId="19577" xr:uid="{0C60D992-5549-437B-931A-3CEEA0D13BE5}"/>
    <cellStyle name="Pastaba 2 3 4" xfId="19575" xr:uid="{397FBDB5-058A-4650-8AC7-B7B2D0BA43FB}"/>
    <cellStyle name="Pastaba 2 4" xfId="8174" xr:uid="{00000000-0005-0000-0000-0000A5200000}"/>
    <cellStyle name="Pastaba 2 4 2" xfId="19578" xr:uid="{15EA149E-36D4-4AA2-BF37-1991E18B0C87}"/>
    <cellStyle name="Pastaba 2 5" xfId="8175" xr:uid="{00000000-0005-0000-0000-0000A6200000}"/>
    <cellStyle name="Pastaba 2 5 2" xfId="19579" xr:uid="{CD7D5E38-8270-427A-903D-6661E1CE066B}"/>
    <cellStyle name="Pastaba 2 6" xfId="8176" xr:uid="{00000000-0005-0000-0000-0000A7200000}"/>
    <cellStyle name="Pastaba 2 6 2" xfId="19580" xr:uid="{D0EBBC18-77EB-42AC-8034-2CC06E0A8D56}"/>
    <cellStyle name="Pastaba 2 7" xfId="8177" xr:uid="{00000000-0005-0000-0000-0000A8200000}"/>
    <cellStyle name="Pastaba 2 7 2" xfId="19581" xr:uid="{1F33D88D-431B-4C1C-B992-935C8D478468}"/>
    <cellStyle name="Pastaba 2 8" xfId="19569" xr:uid="{F0019C0C-FE9A-4CA1-8363-263E0DD2F2C1}"/>
    <cellStyle name="Pastaba 20" xfId="8178" xr:uid="{00000000-0005-0000-0000-0000A9200000}"/>
    <cellStyle name="Pastaba 20 2" xfId="8179" xr:uid="{00000000-0005-0000-0000-0000AA200000}"/>
    <cellStyle name="Pastaba 20 2 2" xfId="19583" xr:uid="{2A056551-9F09-4093-A326-8220DD6BBEC3}"/>
    <cellStyle name="Pastaba 20 3" xfId="8180" xr:uid="{00000000-0005-0000-0000-0000AB200000}"/>
    <cellStyle name="Pastaba 20 3 2" xfId="19584" xr:uid="{D2D2F47C-AB7A-4529-B00B-75197F29A01D}"/>
    <cellStyle name="Pastaba 20 4" xfId="19582" xr:uid="{037ABBDA-95A6-4079-9FAB-8B4A4D37E3D2}"/>
    <cellStyle name="Pastaba 21" xfId="8181" xr:uid="{00000000-0005-0000-0000-0000AC200000}"/>
    <cellStyle name="Pastaba 21 2" xfId="19585" xr:uid="{F6700CC9-EFD5-4D6F-9F16-9BE7BD1626BB}"/>
    <cellStyle name="Pastaba 22" xfId="8182" xr:uid="{00000000-0005-0000-0000-0000AD200000}"/>
    <cellStyle name="Pastaba 22 2" xfId="19586" xr:uid="{106B83CE-A847-46F5-B719-E1B28E3AA2DB}"/>
    <cellStyle name="Pastaba 23" xfId="8183" xr:uid="{00000000-0005-0000-0000-0000AE200000}"/>
    <cellStyle name="Pastaba 23 2" xfId="19587" xr:uid="{1F461DF3-5D12-4832-AB19-F3856249A8EF}"/>
    <cellStyle name="Pastaba 24" xfId="8184" xr:uid="{00000000-0005-0000-0000-0000AF200000}"/>
    <cellStyle name="Pastaba 24 2" xfId="19588" xr:uid="{2A0E7844-D23C-4C5D-92F5-4D3C867E01B8}"/>
    <cellStyle name="Pastaba 25" xfId="19473" xr:uid="{84AA186B-AC46-4B47-93C1-E2C28308D209}"/>
    <cellStyle name="Pastaba 3" xfId="8185" xr:uid="{00000000-0005-0000-0000-0000B0200000}"/>
    <cellStyle name="Pastaba 3 2" xfId="8186" xr:uid="{00000000-0005-0000-0000-0000B1200000}"/>
    <cellStyle name="Pastaba 3 2 2" xfId="8187" xr:uid="{00000000-0005-0000-0000-0000B2200000}"/>
    <cellStyle name="Pastaba 3 2 2 2" xfId="19591" xr:uid="{C9FEA49E-D373-4BE4-A379-8BAD00A4E5B5}"/>
    <cellStyle name="Pastaba 3 2 3" xfId="8188" xr:uid="{00000000-0005-0000-0000-0000B3200000}"/>
    <cellStyle name="Pastaba 3 2 3 2" xfId="19592" xr:uid="{6D64AEEE-DADF-42AB-926D-C0FCD54891E4}"/>
    <cellStyle name="Pastaba 3 2 4" xfId="8189" xr:uid="{00000000-0005-0000-0000-0000B4200000}"/>
    <cellStyle name="Pastaba 3 2 4 2" xfId="19593" xr:uid="{23F1E2DB-B4C8-4D52-A0C8-2D9A57DD6628}"/>
    <cellStyle name="Pastaba 3 2 5" xfId="8190" xr:uid="{00000000-0005-0000-0000-0000B5200000}"/>
    <cellStyle name="Pastaba 3 2 5 2" xfId="19594" xr:uid="{E98C560F-4EDD-42F8-8747-B7503F9D9698}"/>
    <cellStyle name="Pastaba 3 2 6" xfId="19590" xr:uid="{CACF8893-9017-4308-85AC-84AB2985B8AA}"/>
    <cellStyle name="Pastaba 3 3" xfId="8191" xr:uid="{00000000-0005-0000-0000-0000B6200000}"/>
    <cellStyle name="Pastaba 3 3 2" xfId="19595" xr:uid="{6DADC4E6-CC22-4B11-932C-50AF5FF5AB02}"/>
    <cellStyle name="Pastaba 3 4" xfId="8192" xr:uid="{00000000-0005-0000-0000-0000B7200000}"/>
    <cellStyle name="Pastaba 3 4 2" xfId="19596" xr:uid="{BB2AA34E-17B1-419F-9827-B5D0B6D6C95D}"/>
    <cellStyle name="Pastaba 3 5" xfId="8193" xr:uid="{00000000-0005-0000-0000-0000B8200000}"/>
    <cellStyle name="Pastaba 3 5 2" xfId="19597" xr:uid="{D16673D4-8E5D-4B30-915A-0715CA7E2FBC}"/>
    <cellStyle name="Pastaba 3 6" xfId="8194" xr:uid="{00000000-0005-0000-0000-0000B9200000}"/>
    <cellStyle name="Pastaba 3 6 2" xfId="19598" xr:uid="{54027312-81F7-4F80-89DC-E08CC4A19D23}"/>
    <cellStyle name="Pastaba 3 7" xfId="19589" xr:uid="{DA28121A-E3EE-4A63-9B4E-789C52BFE73D}"/>
    <cellStyle name="Pastaba 4" xfId="8195" xr:uid="{00000000-0005-0000-0000-0000BA200000}"/>
    <cellStyle name="Pastaba 4 2" xfId="8196" xr:uid="{00000000-0005-0000-0000-0000BB200000}"/>
    <cellStyle name="Pastaba 4 2 2" xfId="8197" xr:uid="{00000000-0005-0000-0000-0000BC200000}"/>
    <cellStyle name="Pastaba 4 2 2 2" xfId="19601" xr:uid="{317B96CB-01E6-4891-B3A0-4AB7018BEFEE}"/>
    <cellStyle name="Pastaba 4 2 3" xfId="8198" xr:uid="{00000000-0005-0000-0000-0000BD200000}"/>
    <cellStyle name="Pastaba 4 2 3 2" xfId="19602" xr:uid="{F026263B-1438-4F8A-9C6C-94E9449EC509}"/>
    <cellStyle name="Pastaba 4 2 4" xfId="8199" xr:uid="{00000000-0005-0000-0000-0000BE200000}"/>
    <cellStyle name="Pastaba 4 2 4 2" xfId="19603" xr:uid="{9F428D58-8F0F-4BCA-8FA7-5DC5941258A4}"/>
    <cellStyle name="Pastaba 4 2 5" xfId="8200" xr:uid="{00000000-0005-0000-0000-0000BF200000}"/>
    <cellStyle name="Pastaba 4 2 5 2" xfId="19604" xr:uid="{E1C74155-027E-4756-A663-5DCF9010FD8C}"/>
    <cellStyle name="Pastaba 4 2 6" xfId="19600" xr:uid="{942C2EFA-9D2A-4290-BBF2-1F0352747D60}"/>
    <cellStyle name="Pastaba 4 3" xfId="8201" xr:uid="{00000000-0005-0000-0000-0000C0200000}"/>
    <cellStyle name="Pastaba 4 3 2" xfId="19605" xr:uid="{DF3A1B3A-8A18-4480-B123-EF8FEE82FB45}"/>
    <cellStyle name="Pastaba 4 4" xfId="8202" xr:uid="{00000000-0005-0000-0000-0000C1200000}"/>
    <cellStyle name="Pastaba 4 4 2" xfId="19606" xr:uid="{56B0023F-B903-43A2-BD43-6F739740F297}"/>
    <cellStyle name="Pastaba 4 5" xfId="8203" xr:uid="{00000000-0005-0000-0000-0000C2200000}"/>
    <cellStyle name="Pastaba 4 5 2" xfId="19607" xr:uid="{E02B73CD-65AF-4A7B-80B0-E0D749C8A8D0}"/>
    <cellStyle name="Pastaba 4 6" xfId="8204" xr:uid="{00000000-0005-0000-0000-0000C3200000}"/>
    <cellStyle name="Pastaba 4 6 2" xfId="19608" xr:uid="{5B349F64-491A-47B9-9363-817234D21B42}"/>
    <cellStyle name="Pastaba 4 7" xfId="19599" xr:uid="{33696DE7-F545-45E9-BCF1-6C59B96E5387}"/>
    <cellStyle name="Pastaba 5" xfId="8205" xr:uid="{00000000-0005-0000-0000-0000C4200000}"/>
    <cellStyle name="Pastaba 5 2" xfId="8206" xr:uid="{00000000-0005-0000-0000-0000C5200000}"/>
    <cellStyle name="Pastaba 5 2 2" xfId="8207" xr:uid="{00000000-0005-0000-0000-0000C6200000}"/>
    <cellStyle name="Pastaba 5 2 2 2" xfId="19611" xr:uid="{10DE348C-F78D-4A95-B6E9-A568B94AF24E}"/>
    <cellStyle name="Pastaba 5 2 3" xfId="8208" xr:uid="{00000000-0005-0000-0000-0000C7200000}"/>
    <cellStyle name="Pastaba 5 2 3 2" xfId="19612" xr:uid="{0BF60357-70B0-4676-BDD1-4184420022AA}"/>
    <cellStyle name="Pastaba 5 2 4" xfId="8209" xr:uid="{00000000-0005-0000-0000-0000C8200000}"/>
    <cellStyle name="Pastaba 5 2 4 2" xfId="19613" xr:uid="{BF7322FA-3978-4E2B-A181-EA00B1B4FC3B}"/>
    <cellStyle name="Pastaba 5 2 5" xfId="8210" xr:uid="{00000000-0005-0000-0000-0000C9200000}"/>
    <cellStyle name="Pastaba 5 2 5 2" xfId="19614" xr:uid="{EAD7BFD6-FE23-439E-8E15-2034F839499B}"/>
    <cellStyle name="Pastaba 5 2 6" xfId="19610" xr:uid="{F49C947E-F1E8-49F2-93AE-EAA1FC0B5061}"/>
    <cellStyle name="Pastaba 5 3" xfId="8211" xr:uid="{00000000-0005-0000-0000-0000CA200000}"/>
    <cellStyle name="Pastaba 5 3 2" xfId="19615" xr:uid="{F38B9218-2369-4B58-AB1B-F496016B6812}"/>
    <cellStyle name="Pastaba 5 4" xfId="8212" xr:uid="{00000000-0005-0000-0000-0000CB200000}"/>
    <cellStyle name="Pastaba 5 4 2" xfId="19616" xr:uid="{7B33E615-AE3F-4323-ACB8-310C258EBFF3}"/>
    <cellStyle name="Pastaba 5 5" xfId="8213" xr:uid="{00000000-0005-0000-0000-0000CC200000}"/>
    <cellStyle name="Pastaba 5 5 2" xfId="19617" xr:uid="{89802320-C6F2-484D-8E62-F440B0F3E844}"/>
    <cellStyle name="Pastaba 5 6" xfId="8214" xr:uid="{00000000-0005-0000-0000-0000CD200000}"/>
    <cellStyle name="Pastaba 5 6 2" xfId="19618" xr:uid="{C7A0C8F5-CECA-4048-A412-FDA441F48B6F}"/>
    <cellStyle name="Pastaba 5 7" xfId="19609" xr:uid="{AFCD5393-4AE1-4684-ACDC-EEE9889BFFCF}"/>
    <cellStyle name="Pastaba 6" xfId="8215" xr:uid="{00000000-0005-0000-0000-0000CE200000}"/>
    <cellStyle name="Pastaba 6 2" xfId="8216" xr:uid="{00000000-0005-0000-0000-0000CF200000}"/>
    <cellStyle name="Pastaba 6 2 2" xfId="8217" xr:uid="{00000000-0005-0000-0000-0000D0200000}"/>
    <cellStyle name="Pastaba 6 2 2 2" xfId="19621" xr:uid="{373879CC-FD79-4D3A-B871-7EFE87C5950D}"/>
    <cellStyle name="Pastaba 6 2 3" xfId="8218" xr:uid="{00000000-0005-0000-0000-0000D1200000}"/>
    <cellStyle name="Pastaba 6 2 3 2" xfId="19622" xr:uid="{BB9372EF-084F-47F5-9B0D-9F751FAE4B0D}"/>
    <cellStyle name="Pastaba 6 2 4" xfId="8219" xr:uid="{00000000-0005-0000-0000-0000D2200000}"/>
    <cellStyle name="Pastaba 6 2 4 2" xfId="19623" xr:uid="{93C5EA8D-FF10-427F-A107-D217CBFE62A1}"/>
    <cellStyle name="Pastaba 6 2 5" xfId="8220" xr:uid="{00000000-0005-0000-0000-0000D3200000}"/>
    <cellStyle name="Pastaba 6 2 5 2" xfId="19624" xr:uid="{2CAE4F64-4C9F-4E50-8430-327FB336213D}"/>
    <cellStyle name="Pastaba 6 2 6" xfId="19620" xr:uid="{66F2F065-C9C2-4714-AEA4-F93C5B69867A}"/>
    <cellStyle name="Pastaba 6 3" xfId="8221" xr:uid="{00000000-0005-0000-0000-0000D4200000}"/>
    <cellStyle name="Pastaba 6 3 2" xfId="19625" xr:uid="{332ADCE9-E233-4698-B717-246A72E474AC}"/>
    <cellStyle name="Pastaba 6 4" xfId="8222" xr:uid="{00000000-0005-0000-0000-0000D5200000}"/>
    <cellStyle name="Pastaba 6 4 2" xfId="19626" xr:uid="{C0BF5F79-52E1-4EB5-AB95-B9D72F29B562}"/>
    <cellStyle name="Pastaba 6 5" xfId="8223" xr:uid="{00000000-0005-0000-0000-0000D6200000}"/>
    <cellStyle name="Pastaba 6 5 2" xfId="19627" xr:uid="{7D938FC9-99CB-487F-B184-16EE01623465}"/>
    <cellStyle name="Pastaba 6 6" xfId="8224" xr:uid="{00000000-0005-0000-0000-0000D7200000}"/>
    <cellStyle name="Pastaba 6 6 2" xfId="19628" xr:uid="{0E0AF669-7D2A-4184-9AE8-601C08000D04}"/>
    <cellStyle name="Pastaba 6 7" xfId="19619" xr:uid="{721B1087-DE9C-4ED2-ADF3-707C2DB1462A}"/>
    <cellStyle name="Pastaba 7" xfId="8225" xr:uid="{00000000-0005-0000-0000-0000D8200000}"/>
    <cellStyle name="Pastaba 7 2" xfId="8226" xr:uid="{00000000-0005-0000-0000-0000D9200000}"/>
    <cellStyle name="Pastaba 7 2 2" xfId="8227" xr:uid="{00000000-0005-0000-0000-0000DA200000}"/>
    <cellStyle name="Pastaba 7 2 2 2" xfId="19631" xr:uid="{AE17E287-E745-42FF-930C-75C71D22F541}"/>
    <cellStyle name="Pastaba 7 2 3" xfId="8228" xr:uid="{00000000-0005-0000-0000-0000DB200000}"/>
    <cellStyle name="Pastaba 7 2 3 2" xfId="19632" xr:uid="{874475E3-496D-4D4E-A0D7-2A923BBAFFA5}"/>
    <cellStyle name="Pastaba 7 2 4" xfId="8229" xr:uid="{00000000-0005-0000-0000-0000DC200000}"/>
    <cellStyle name="Pastaba 7 2 4 2" xfId="19633" xr:uid="{5E0F69B7-CC9E-4913-8FCF-977321DDF000}"/>
    <cellStyle name="Pastaba 7 2 5" xfId="8230" xr:uid="{00000000-0005-0000-0000-0000DD200000}"/>
    <cellStyle name="Pastaba 7 2 5 2" xfId="19634" xr:uid="{049170BF-B234-48E3-B4F2-27574C097721}"/>
    <cellStyle name="Pastaba 7 2 6" xfId="19630" xr:uid="{28D8A8E8-902F-469B-991C-45C205B5A12E}"/>
    <cellStyle name="Pastaba 7 3" xfId="8231" xr:uid="{00000000-0005-0000-0000-0000DE200000}"/>
    <cellStyle name="Pastaba 7 3 2" xfId="19635" xr:uid="{553B7ABF-4034-4780-BB4B-34BFCDCE0CC4}"/>
    <cellStyle name="Pastaba 7 4" xfId="8232" xr:uid="{00000000-0005-0000-0000-0000DF200000}"/>
    <cellStyle name="Pastaba 7 4 2" xfId="19636" xr:uid="{FA39F918-98D8-4D0C-AFFB-B8158307A362}"/>
    <cellStyle name="Pastaba 7 5" xfId="8233" xr:uid="{00000000-0005-0000-0000-0000E0200000}"/>
    <cellStyle name="Pastaba 7 5 2" xfId="19637" xr:uid="{5AC52D75-2351-43D0-B442-D14F71D5D3ED}"/>
    <cellStyle name="Pastaba 7 6" xfId="8234" xr:uid="{00000000-0005-0000-0000-0000E1200000}"/>
    <cellStyle name="Pastaba 7 6 2" xfId="19638" xr:uid="{762492A9-7BB1-45EB-BB32-251F5EE2754F}"/>
    <cellStyle name="Pastaba 7 7" xfId="19629" xr:uid="{9D620B55-8C40-4674-B623-813EC8670D5D}"/>
    <cellStyle name="Pastaba 8" xfId="8235" xr:uid="{00000000-0005-0000-0000-0000E2200000}"/>
    <cellStyle name="Pastaba 8 2" xfId="8236" xr:uid="{00000000-0005-0000-0000-0000E3200000}"/>
    <cellStyle name="Pastaba 8 2 2" xfId="8237" xr:uid="{00000000-0005-0000-0000-0000E4200000}"/>
    <cellStyle name="Pastaba 8 2 2 2" xfId="19641" xr:uid="{652C7E14-014F-4C2A-8EE0-9749FA88BBEE}"/>
    <cellStyle name="Pastaba 8 2 3" xfId="8238" xr:uid="{00000000-0005-0000-0000-0000E5200000}"/>
    <cellStyle name="Pastaba 8 2 3 2" xfId="19642" xr:uid="{CA590FE2-DF71-47EC-9474-D7E08DA0911D}"/>
    <cellStyle name="Pastaba 8 2 4" xfId="8239" xr:uid="{00000000-0005-0000-0000-0000E6200000}"/>
    <cellStyle name="Pastaba 8 2 4 2" xfId="19643" xr:uid="{7D1E4BE3-9AFD-412A-A9D3-AF9C6BCA9AEF}"/>
    <cellStyle name="Pastaba 8 2 5" xfId="8240" xr:uid="{00000000-0005-0000-0000-0000E7200000}"/>
    <cellStyle name="Pastaba 8 2 5 2" xfId="19644" xr:uid="{BDC7DB33-C39B-4A66-A6FB-B583862AADB9}"/>
    <cellStyle name="Pastaba 8 2 6" xfId="19640" xr:uid="{07FA4857-9072-4ADD-AA89-1F9316C0E4FC}"/>
    <cellStyle name="Pastaba 8 3" xfId="8241" xr:uid="{00000000-0005-0000-0000-0000E8200000}"/>
    <cellStyle name="Pastaba 8 3 2" xfId="19645" xr:uid="{16F2E931-5887-4A3A-A9A2-784011AF3D06}"/>
    <cellStyle name="Pastaba 8 4" xfId="8242" xr:uid="{00000000-0005-0000-0000-0000E9200000}"/>
    <cellStyle name="Pastaba 8 4 2" xfId="19646" xr:uid="{D7208BAC-1C7C-4048-B3AD-50125F003E69}"/>
    <cellStyle name="Pastaba 8 5" xfId="8243" xr:uid="{00000000-0005-0000-0000-0000EA200000}"/>
    <cellStyle name="Pastaba 8 5 2" xfId="19647" xr:uid="{C19FCCB5-CBA9-478D-85CB-7ED63EFB326D}"/>
    <cellStyle name="Pastaba 8 6" xfId="8244" xr:uid="{00000000-0005-0000-0000-0000EB200000}"/>
    <cellStyle name="Pastaba 8 6 2" xfId="19648" xr:uid="{0B3D83B7-BD79-497B-8618-98265747AB73}"/>
    <cellStyle name="Pastaba 8 7" xfId="19639" xr:uid="{C2DA39A9-B7E2-4A91-BDDF-3F9EE04E6F64}"/>
    <cellStyle name="Pastaba 9" xfId="8245" xr:uid="{00000000-0005-0000-0000-0000EC200000}"/>
    <cellStyle name="Pastaba 9 2" xfId="8246" xr:uid="{00000000-0005-0000-0000-0000ED200000}"/>
    <cellStyle name="Pastaba 9 2 2" xfId="8247" xr:uid="{00000000-0005-0000-0000-0000EE200000}"/>
    <cellStyle name="Pastaba 9 2 2 2" xfId="19651" xr:uid="{11828578-DE10-4BD3-9964-0FFD3C18B2B4}"/>
    <cellStyle name="Pastaba 9 2 3" xfId="8248" xr:uid="{00000000-0005-0000-0000-0000EF200000}"/>
    <cellStyle name="Pastaba 9 2 3 2" xfId="19652" xr:uid="{22130769-6A28-45F7-92AD-31CCC1569391}"/>
    <cellStyle name="Pastaba 9 2 4" xfId="8249" xr:uid="{00000000-0005-0000-0000-0000F0200000}"/>
    <cellStyle name="Pastaba 9 2 4 2" xfId="19653" xr:uid="{B435A8A9-06FF-49A6-AF4C-1B8EDF9B7A89}"/>
    <cellStyle name="Pastaba 9 2 5" xfId="8250" xr:uid="{00000000-0005-0000-0000-0000F1200000}"/>
    <cellStyle name="Pastaba 9 2 5 2" xfId="19654" xr:uid="{435A1206-17D4-40E6-8086-576F0C74E84F}"/>
    <cellStyle name="Pastaba 9 2 6" xfId="19650" xr:uid="{720E15E1-3E1A-4C2B-98B0-7EA3E4B3A466}"/>
    <cellStyle name="Pastaba 9 3" xfId="8251" xr:uid="{00000000-0005-0000-0000-0000F2200000}"/>
    <cellStyle name="Pastaba 9 3 2" xfId="19655" xr:uid="{26206875-34AC-4EFB-AA34-24E96A7B6D1D}"/>
    <cellStyle name="Pastaba 9 4" xfId="8252" xr:uid="{00000000-0005-0000-0000-0000F3200000}"/>
    <cellStyle name="Pastaba 9 4 2" xfId="19656" xr:uid="{A7472A60-9892-4680-9D82-6B4FB18C567F}"/>
    <cellStyle name="Pastaba 9 5" xfId="8253" xr:uid="{00000000-0005-0000-0000-0000F4200000}"/>
    <cellStyle name="Pastaba 9 5 2" xfId="19657" xr:uid="{634B4EAC-8644-4912-A92C-88DA7E170F08}"/>
    <cellStyle name="Pastaba 9 6" xfId="8254" xr:uid="{00000000-0005-0000-0000-0000F5200000}"/>
    <cellStyle name="Pastaba 9 6 2" xfId="19658" xr:uid="{173C5EFE-9CA7-4A5F-864D-75430AA6B543}"/>
    <cellStyle name="Pastaba 9 7" xfId="19649" xr:uid="{98651C9B-B470-49B7-A92A-795BF3E55D66}"/>
    <cellStyle name="Pastaba_PGM_CHECK" xfId="14806" xr:uid="{00000000-0005-0000-0000-0000F6200000}"/>
    <cellStyle name="Pavadinimas" xfId="8255" xr:uid="{00000000-0005-0000-0000-0000F7200000}"/>
    <cellStyle name="pb_page_heading_LS" xfId="8256" xr:uid="{00000000-0005-0000-0000-0000F8200000}"/>
    <cellStyle name="PBA_master" xfId="8257" xr:uid="{00000000-0005-0000-0000-0000F9200000}"/>
    <cellStyle name="PBA-sub" xfId="8258" xr:uid="{00000000-0005-0000-0000-0000FA200000}"/>
    <cellStyle name="Pcent" xfId="8259" xr:uid="{00000000-0005-0000-0000-0000FB200000}"/>
    <cellStyle name="Pealkiri" xfId="8260" xr:uid="{00000000-0005-0000-0000-0000FC200000}"/>
    <cellStyle name="Pealkiri 1" xfId="8261" xr:uid="{00000000-0005-0000-0000-0000FD200000}"/>
    <cellStyle name="Pealkiri 1 2" xfId="8262" xr:uid="{00000000-0005-0000-0000-0000FE200000}"/>
    <cellStyle name="Pealkiri 1 3" xfId="8263" xr:uid="{00000000-0005-0000-0000-0000FF200000}"/>
    <cellStyle name="Pealkiri 2" xfId="8264" xr:uid="{00000000-0005-0000-0000-000000210000}"/>
    <cellStyle name="Pealkiri 2 2" xfId="8265" xr:uid="{00000000-0005-0000-0000-000001210000}"/>
    <cellStyle name="Pealkiri 2 3" xfId="8266" xr:uid="{00000000-0005-0000-0000-000002210000}"/>
    <cellStyle name="Pealkiri 3" xfId="8267" xr:uid="{00000000-0005-0000-0000-000003210000}"/>
    <cellStyle name="Pealkiri 3 2" xfId="8268" xr:uid="{00000000-0005-0000-0000-000004210000}"/>
    <cellStyle name="Pealkiri 3 3" xfId="8269" xr:uid="{00000000-0005-0000-0000-000005210000}"/>
    <cellStyle name="Pealkiri 4" xfId="8270" xr:uid="{00000000-0005-0000-0000-000006210000}"/>
    <cellStyle name="Pealkiri 4 2" xfId="8271" xr:uid="{00000000-0005-0000-0000-000007210000}"/>
    <cellStyle name="Pealkiri 4 3" xfId="8272" xr:uid="{00000000-0005-0000-0000-000008210000}"/>
    <cellStyle name="Pealkiri 5" xfId="8273" xr:uid="{00000000-0005-0000-0000-000009210000}"/>
    <cellStyle name="Pealkiri 6" xfId="8274" xr:uid="{00000000-0005-0000-0000-00000A210000}"/>
    <cellStyle name="Pealkiri_KTR An-Abflug" xfId="8275" xr:uid="{00000000-0005-0000-0000-00000B210000}"/>
    <cellStyle name="Percen - Style2" xfId="8276" xr:uid="{00000000-0005-0000-0000-00000C210000}"/>
    <cellStyle name="Percent (0)" xfId="8277" xr:uid="{00000000-0005-0000-0000-00000D210000}"/>
    <cellStyle name="Percent (00)" xfId="8278" xr:uid="{00000000-0005-0000-0000-00000E210000}"/>
    <cellStyle name="Percent (1)" xfId="8279" xr:uid="{00000000-0005-0000-0000-00000F210000}"/>
    <cellStyle name="Percent (2)" xfId="8280" xr:uid="{00000000-0005-0000-0000-000010210000}"/>
    <cellStyle name="Percent [0%]" xfId="8281" xr:uid="{00000000-0005-0000-0000-000011210000}"/>
    <cellStyle name="Percent [0%] 2" xfId="8282" xr:uid="{00000000-0005-0000-0000-000012210000}"/>
    <cellStyle name="Percent [0.00%]" xfId="8283" xr:uid="{00000000-0005-0000-0000-000013210000}"/>
    <cellStyle name="Percent [0.00%] 2" xfId="8284" xr:uid="{00000000-0005-0000-0000-000014210000}"/>
    <cellStyle name="Percent [2]" xfId="8285" xr:uid="{00000000-0005-0000-0000-000015210000}"/>
    <cellStyle name="Percent 10" xfId="8286" xr:uid="{00000000-0005-0000-0000-000016210000}"/>
    <cellStyle name="Percent 10 2" xfId="8287" xr:uid="{00000000-0005-0000-0000-000017210000}"/>
    <cellStyle name="Percent 11" xfId="8288" xr:uid="{00000000-0005-0000-0000-000018210000}"/>
    <cellStyle name="Percent 11 2" xfId="8289" xr:uid="{00000000-0005-0000-0000-000019210000}"/>
    <cellStyle name="Percent 11 3" xfId="8290" xr:uid="{00000000-0005-0000-0000-00001A210000}"/>
    <cellStyle name="Percent 12" xfId="8291" xr:uid="{00000000-0005-0000-0000-00001B210000}"/>
    <cellStyle name="Percent 12 2" xfId="8292" xr:uid="{00000000-0005-0000-0000-00001C210000}"/>
    <cellStyle name="Percent 12 3" xfId="8293" xr:uid="{00000000-0005-0000-0000-00001D210000}"/>
    <cellStyle name="Percent 13" xfId="8294" xr:uid="{00000000-0005-0000-0000-00001E210000}"/>
    <cellStyle name="Percent 13 2" xfId="8295" xr:uid="{00000000-0005-0000-0000-00001F210000}"/>
    <cellStyle name="Percent 13 2 2" xfId="7" xr:uid="{00000000-0005-0000-0000-000020210000}"/>
    <cellStyle name="Percent 13 3" xfId="8296" xr:uid="{00000000-0005-0000-0000-000021210000}"/>
    <cellStyle name="Percent 14" xfId="8297" xr:uid="{00000000-0005-0000-0000-000022210000}"/>
    <cellStyle name="Percent 14 2" xfId="8298" xr:uid="{00000000-0005-0000-0000-000023210000}"/>
    <cellStyle name="Percent 14 2 2" xfId="8299" xr:uid="{00000000-0005-0000-0000-000024210000}"/>
    <cellStyle name="Percent 14 2 3" xfId="8300" xr:uid="{00000000-0005-0000-0000-000025210000}"/>
    <cellStyle name="Percent 14 3" xfId="8301" xr:uid="{00000000-0005-0000-0000-000026210000}"/>
    <cellStyle name="Percent 14 4" xfId="8302" xr:uid="{00000000-0005-0000-0000-000027210000}"/>
    <cellStyle name="Percent 15" xfId="8303" xr:uid="{00000000-0005-0000-0000-000028210000}"/>
    <cellStyle name="Percent 15 2" xfId="8304" xr:uid="{00000000-0005-0000-0000-000029210000}"/>
    <cellStyle name="Percent 16" xfId="8305" xr:uid="{00000000-0005-0000-0000-00002A210000}"/>
    <cellStyle name="Percent 16 2" xfId="8306" xr:uid="{00000000-0005-0000-0000-00002B210000}"/>
    <cellStyle name="Percent 16 2 2" xfId="8307" xr:uid="{00000000-0005-0000-0000-00002C210000}"/>
    <cellStyle name="Percent 16 3" xfId="8308" xr:uid="{00000000-0005-0000-0000-00002D210000}"/>
    <cellStyle name="Percent 16 3 2" xfId="14751" xr:uid="{00000000-0005-0000-0000-00002E210000}"/>
    <cellStyle name="Percent 17" xfId="8309" xr:uid="{00000000-0005-0000-0000-00002F210000}"/>
    <cellStyle name="Percent 17 2" xfId="8310" xr:uid="{00000000-0005-0000-0000-000030210000}"/>
    <cellStyle name="Percent 17 2 2" xfId="8311" xr:uid="{00000000-0005-0000-0000-000031210000}"/>
    <cellStyle name="Percent 17 3" xfId="8312" xr:uid="{00000000-0005-0000-0000-000032210000}"/>
    <cellStyle name="Percent 17 3 2" xfId="14754" xr:uid="{00000000-0005-0000-0000-000033210000}"/>
    <cellStyle name="Percent 18" xfId="8313" xr:uid="{00000000-0005-0000-0000-000034210000}"/>
    <cellStyle name="Percent 18 2" xfId="8314" xr:uid="{00000000-0005-0000-0000-000035210000}"/>
    <cellStyle name="Percent 18 2 2" xfId="8315" xr:uid="{00000000-0005-0000-0000-000036210000}"/>
    <cellStyle name="Percent 18 3" xfId="8316" xr:uid="{00000000-0005-0000-0000-000037210000}"/>
    <cellStyle name="Percent 18 3 2" xfId="14767" xr:uid="{00000000-0005-0000-0000-000038210000}"/>
    <cellStyle name="Percent 19" xfId="8317" xr:uid="{00000000-0005-0000-0000-000039210000}"/>
    <cellStyle name="Percent 19 2" xfId="8318" xr:uid="{00000000-0005-0000-0000-00003A210000}"/>
    <cellStyle name="Percent 19 2 2" xfId="8319" xr:uid="{00000000-0005-0000-0000-00003B210000}"/>
    <cellStyle name="Percent 19 3" xfId="8320" xr:uid="{00000000-0005-0000-0000-00003C210000}"/>
    <cellStyle name="Percent 19 3 2" xfId="14757" xr:uid="{00000000-0005-0000-0000-00003D210000}"/>
    <cellStyle name="Percent 2" xfId="8321" xr:uid="{00000000-0005-0000-0000-00003E210000}"/>
    <cellStyle name="Percent 2 2" xfId="8322" xr:uid="{00000000-0005-0000-0000-00003F210000}"/>
    <cellStyle name="Percent 2 2 2" xfId="8323" xr:uid="{00000000-0005-0000-0000-000040210000}"/>
    <cellStyle name="Percent 2 2 2 2" xfId="18" xr:uid="{00000000-0005-0000-0000-000041210000}"/>
    <cellStyle name="Percent 2 2 2 2 2" xfId="8324" xr:uid="{00000000-0005-0000-0000-000042210000}"/>
    <cellStyle name="Percent 2 2 2 3" xfId="8325" xr:uid="{00000000-0005-0000-0000-000043210000}"/>
    <cellStyle name="Percent 2 2 3" xfId="8326" xr:uid="{00000000-0005-0000-0000-000044210000}"/>
    <cellStyle name="Percent 2 2 4" xfId="8327" xr:uid="{00000000-0005-0000-0000-000045210000}"/>
    <cellStyle name="Percent 2 2 4 2" xfId="8328" xr:uid="{00000000-0005-0000-0000-000046210000}"/>
    <cellStyle name="Percent 2 3" xfId="8329" xr:uid="{00000000-0005-0000-0000-000047210000}"/>
    <cellStyle name="Percent 2 3 2" xfId="8330" xr:uid="{00000000-0005-0000-0000-000048210000}"/>
    <cellStyle name="Percent 2 4" xfId="11" xr:uid="{00000000-0005-0000-0000-000049210000}"/>
    <cellStyle name="Percent 2 4 2" xfId="8331" xr:uid="{00000000-0005-0000-0000-00004A210000}"/>
    <cellStyle name="Percent 2 5" xfId="8332" xr:uid="{00000000-0005-0000-0000-00004B210000}"/>
    <cellStyle name="Percent 2 6" xfId="8333" xr:uid="{00000000-0005-0000-0000-00004C210000}"/>
    <cellStyle name="Percent 2 7" xfId="8334" xr:uid="{00000000-0005-0000-0000-00004D210000}"/>
    <cellStyle name="Percent 20" xfId="8335" xr:uid="{00000000-0005-0000-0000-00004E210000}"/>
    <cellStyle name="Percent 20 2" xfId="8336" xr:uid="{00000000-0005-0000-0000-00004F210000}"/>
    <cellStyle name="Percent 21" xfId="8337" xr:uid="{00000000-0005-0000-0000-000050210000}"/>
    <cellStyle name="Percent 21 2" xfId="8338" xr:uid="{00000000-0005-0000-0000-000051210000}"/>
    <cellStyle name="Percent 21 2 2" xfId="8339" xr:uid="{00000000-0005-0000-0000-000052210000}"/>
    <cellStyle name="Percent 21 3" xfId="8340" xr:uid="{00000000-0005-0000-0000-000053210000}"/>
    <cellStyle name="Percent 21 3 2" xfId="14760" xr:uid="{00000000-0005-0000-0000-000054210000}"/>
    <cellStyle name="Percent 22" xfId="8341" xr:uid="{00000000-0005-0000-0000-000055210000}"/>
    <cellStyle name="Percent 22 2" xfId="8342" xr:uid="{00000000-0005-0000-0000-000056210000}"/>
    <cellStyle name="Percent 22 2 2" xfId="8343" xr:uid="{00000000-0005-0000-0000-000057210000}"/>
    <cellStyle name="Percent 22 3" xfId="8344" xr:uid="{00000000-0005-0000-0000-000058210000}"/>
    <cellStyle name="Percent 22 3 2" xfId="14764" xr:uid="{00000000-0005-0000-0000-000059210000}"/>
    <cellStyle name="Percent 23" xfId="8345" xr:uid="{00000000-0005-0000-0000-00005A210000}"/>
    <cellStyle name="Percent 23 2" xfId="8346" xr:uid="{00000000-0005-0000-0000-00005B210000}"/>
    <cellStyle name="Percent 23 2 2" xfId="8347" xr:uid="{00000000-0005-0000-0000-00005C210000}"/>
    <cellStyle name="Percent 23 3" xfId="8348" xr:uid="{00000000-0005-0000-0000-00005D210000}"/>
    <cellStyle name="Percent 23 3 2" xfId="14763" xr:uid="{00000000-0005-0000-0000-00005E210000}"/>
    <cellStyle name="Percent 24" xfId="8349" xr:uid="{00000000-0005-0000-0000-00005F210000}"/>
    <cellStyle name="Percent 25" xfId="8350" xr:uid="{00000000-0005-0000-0000-000060210000}"/>
    <cellStyle name="Percent 26" xfId="8351" xr:uid="{00000000-0005-0000-0000-000061210000}"/>
    <cellStyle name="Percent 27" xfId="8352" xr:uid="{00000000-0005-0000-0000-000062210000}"/>
    <cellStyle name="Percent 28" xfId="8353" xr:uid="{00000000-0005-0000-0000-000063210000}"/>
    <cellStyle name="Percent 29" xfId="8354" xr:uid="{00000000-0005-0000-0000-000064210000}"/>
    <cellStyle name="Percent 3" xfId="8355" xr:uid="{00000000-0005-0000-0000-000065210000}"/>
    <cellStyle name="Percent 3 2" xfId="8356" xr:uid="{00000000-0005-0000-0000-000066210000}"/>
    <cellStyle name="Percent 3 2 2" xfId="8357" xr:uid="{00000000-0005-0000-0000-000067210000}"/>
    <cellStyle name="Percent 3 2 3" xfId="8358" xr:uid="{00000000-0005-0000-0000-000068210000}"/>
    <cellStyle name="Percent 3 3" xfId="8359" xr:uid="{00000000-0005-0000-0000-000069210000}"/>
    <cellStyle name="Percent 3 3 2" xfId="8360" xr:uid="{00000000-0005-0000-0000-00006A210000}"/>
    <cellStyle name="Percent 3 3 3" xfId="14793" xr:uid="{00000000-0005-0000-0000-00006B210000}"/>
    <cellStyle name="Percent 3 4" xfId="8361" xr:uid="{00000000-0005-0000-0000-00006C210000}"/>
    <cellStyle name="Percent 3 5" xfId="8362" xr:uid="{00000000-0005-0000-0000-00006D210000}"/>
    <cellStyle name="Percent 30" xfId="8363" xr:uid="{00000000-0005-0000-0000-00006E210000}"/>
    <cellStyle name="Percent 31" xfId="8364" xr:uid="{00000000-0005-0000-0000-00006F210000}"/>
    <cellStyle name="Percent 32" xfId="8365" xr:uid="{00000000-0005-0000-0000-000070210000}"/>
    <cellStyle name="Percent 32 2" xfId="8366" xr:uid="{00000000-0005-0000-0000-000071210000}"/>
    <cellStyle name="Percent 33" xfId="8367" xr:uid="{00000000-0005-0000-0000-000072210000}"/>
    <cellStyle name="Percent 33 2" xfId="8368" xr:uid="{00000000-0005-0000-0000-000073210000}"/>
    <cellStyle name="Percent 34" xfId="8369" xr:uid="{00000000-0005-0000-0000-000074210000}"/>
    <cellStyle name="Percent 34 2" xfId="8370" xr:uid="{00000000-0005-0000-0000-000075210000}"/>
    <cellStyle name="Percent 35" xfId="8371" xr:uid="{00000000-0005-0000-0000-000076210000}"/>
    <cellStyle name="Percent 35 2" xfId="8372" xr:uid="{00000000-0005-0000-0000-000077210000}"/>
    <cellStyle name="Percent 36" xfId="8373" xr:uid="{00000000-0005-0000-0000-000078210000}"/>
    <cellStyle name="Percent 36 2" xfId="8374" xr:uid="{00000000-0005-0000-0000-000079210000}"/>
    <cellStyle name="Percent 37" xfId="8375" xr:uid="{00000000-0005-0000-0000-00007A210000}"/>
    <cellStyle name="Percent 37 2" xfId="8376" xr:uid="{00000000-0005-0000-0000-00007B210000}"/>
    <cellStyle name="Percent 38" xfId="8377" xr:uid="{00000000-0005-0000-0000-00007C210000}"/>
    <cellStyle name="Percent 38 2" xfId="8378" xr:uid="{00000000-0005-0000-0000-00007D210000}"/>
    <cellStyle name="Percent 39" xfId="8379" xr:uid="{00000000-0005-0000-0000-00007E210000}"/>
    <cellStyle name="Percent 4" xfId="8380" xr:uid="{00000000-0005-0000-0000-00007F210000}"/>
    <cellStyle name="Percent 4 2" xfId="8381" xr:uid="{00000000-0005-0000-0000-000080210000}"/>
    <cellStyle name="Percent 4 3" xfId="8382" xr:uid="{00000000-0005-0000-0000-000081210000}"/>
    <cellStyle name="Percent 4 3 2" xfId="8383" xr:uid="{00000000-0005-0000-0000-000082210000}"/>
    <cellStyle name="Percent 4 4" xfId="14794" xr:uid="{00000000-0005-0000-0000-000083210000}"/>
    <cellStyle name="Percent 40" xfId="14795" xr:uid="{00000000-0005-0000-0000-000084210000}"/>
    <cellStyle name="Percent 41" xfId="14796" xr:uid="{00000000-0005-0000-0000-000085210000}"/>
    <cellStyle name="Percent 5" xfId="8384" xr:uid="{00000000-0005-0000-0000-000086210000}"/>
    <cellStyle name="Percent 5 2" xfId="15" xr:uid="{00000000-0005-0000-0000-000087210000}"/>
    <cellStyle name="Percent 5 2 2" xfId="8385" xr:uid="{00000000-0005-0000-0000-000088210000}"/>
    <cellStyle name="Percent 5 2 2 2" xfId="14772" xr:uid="{00000000-0005-0000-0000-000089210000}"/>
    <cellStyle name="Percent 5 3" xfId="10" xr:uid="{00000000-0005-0000-0000-00008A210000}"/>
    <cellStyle name="Percent 5 3 2" xfId="8386" xr:uid="{00000000-0005-0000-0000-00008B210000}"/>
    <cellStyle name="Percent 5 4" xfId="8387" xr:uid="{00000000-0005-0000-0000-00008C210000}"/>
    <cellStyle name="Percent 5 5" xfId="8388" xr:uid="{00000000-0005-0000-0000-00008D210000}"/>
    <cellStyle name="Percent 6" xfId="8389" xr:uid="{00000000-0005-0000-0000-00008E210000}"/>
    <cellStyle name="Percent 6 2" xfId="8390" xr:uid="{00000000-0005-0000-0000-00008F210000}"/>
    <cellStyle name="Percent 6 2 2" xfId="8391" xr:uid="{00000000-0005-0000-0000-000090210000}"/>
    <cellStyle name="Percent 6 3" xfId="8392" xr:uid="{00000000-0005-0000-0000-000091210000}"/>
    <cellStyle name="Percent 7" xfId="8393" xr:uid="{00000000-0005-0000-0000-000092210000}"/>
    <cellStyle name="Percent 7 2" xfId="8394" xr:uid="{00000000-0005-0000-0000-000093210000}"/>
    <cellStyle name="Percent 7 2 2" xfId="8395" xr:uid="{00000000-0005-0000-0000-000094210000}"/>
    <cellStyle name="Percent 7 3" xfId="8396" xr:uid="{00000000-0005-0000-0000-000095210000}"/>
    <cellStyle name="Percent 8" xfId="8397" xr:uid="{00000000-0005-0000-0000-000096210000}"/>
    <cellStyle name="Percent 8 2" xfId="8398" xr:uid="{00000000-0005-0000-0000-000097210000}"/>
    <cellStyle name="Percent 8 3" xfId="8399" xr:uid="{00000000-0005-0000-0000-000098210000}"/>
    <cellStyle name="Percent 9" xfId="8400" xr:uid="{00000000-0005-0000-0000-000099210000}"/>
    <cellStyle name="Percent 9 2" xfId="8401" xr:uid="{00000000-0005-0000-0000-00009A210000}"/>
    <cellStyle name="Percent 9 3" xfId="8402" xr:uid="{00000000-0005-0000-0000-00009B210000}"/>
    <cellStyle name="Percent Hard" xfId="8403" xr:uid="{00000000-0005-0000-0000-00009C210000}"/>
    <cellStyle name="percentage" xfId="8404" xr:uid="{00000000-0005-0000-0000-00009D210000}"/>
    <cellStyle name="Percentuale 10" xfId="8405" xr:uid="{00000000-0005-0000-0000-00009E210000}"/>
    <cellStyle name="Percentuale 10 2" xfId="8406" xr:uid="{00000000-0005-0000-0000-00009F210000}"/>
    <cellStyle name="Percentuale 11" xfId="8407" xr:uid="{00000000-0005-0000-0000-0000A0210000}"/>
    <cellStyle name="Percentuale 11 2" xfId="8408" xr:uid="{00000000-0005-0000-0000-0000A1210000}"/>
    <cellStyle name="Percentuale 12" xfId="8409" xr:uid="{00000000-0005-0000-0000-0000A2210000}"/>
    <cellStyle name="Percentuale 12 2" xfId="8410" xr:uid="{00000000-0005-0000-0000-0000A3210000}"/>
    <cellStyle name="Percentuale 13" xfId="8411" xr:uid="{00000000-0005-0000-0000-0000A4210000}"/>
    <cellStyle name="Percentuale 13 2" xfId="8412" xr:uid="{00000000-0005-0000-0000-0000A5210000}"/>
    <cellStyle name="Percentuale 14" xfId="8413" xr:uid="{00000000-0005-0000-0000-0000A6210000}"/>
    <cellStyle name="Percentuale 15" xfId="8414" xr:uid="{00000000-0005-0000-0000-0000A7210000}"/>
    <cellStyle name="Percentuale 16" xfId="8415" xr:uid="{00000000-0005-0000-0000-0000A8210000}"/>
    <cellStyle name="Percentuale 17" xfId="8416" xr:uid="{00000000-0005-0000-0000-0000A9210000}"/>
    <cellStyle name="Percentuale 18" xfId="8417" xr:uid="{00000000-0005-0000-0000-0000AA210000}"/>
    <cellStyle name="Percentuale 19" xfId="8418" xr:uid="{00000000-0005-0000-0000-0000AB210000}"/>
    <cellStyle name="Percentuale 2" xfId="8419" xr:uid="{00000000-0005-0000-0000-0000AC210000}"/>
    <cellStyle name="Percentuale 2 2" xfId="8420" xr:uid="{00000000-0005-0000-0000-0000AD210000}"/>
    <cellStyle name="Percentuale 2 2 2" xfId="8421" xr:uid="{00000000-0005-0000-0000-0000AE210000}"/>
    <cellStyle name="Percentuale 2 3" xfId="8422" xr:uid="{00000000-0005-0000-0000-0000AF210000}"/>
    <cellStyle name="Percentuale 3" xfId="8423" xr:uid="{00000000-0005-0000-0000-0000B0210000}"/>
    <cellStyle name="Percentuale 3 2" xfId="8424" xr:uid="{00000000-0005-0000-0000-0000B1210000}"/>
    <cellStyle name="Percentuale 3 2 2" xfId="8425" xr:uid="{00000000-0005-0000-0000-0000B2210000}"/>
    <cellStyle name="Percentuale 3 3" xfId="8426" xr:uid="{00000000-0005-0000-0000-0000B3210000}"/>
    <cellStyle name="Percentuale 4" xfId="8427" xr:uid="{00000000-0005-0000-0000-0000B4210000}"/>
    <cellStyle name="Percentuale 4 2" xfId="8428" xr:uid="{00000000-0005-0000-0000-0000B5210000}"/>
    <cellStyle name="Percentuale 5" xfId="8429" xr:uid="{00000000-0005-0000-0000-0000B6210000}"/>
    <cellStyle name="Percentuale 5 2" xfId="8430" xr:uid="{00000000-0005-0000-0000-0000B7210000}"/>
    <cellStyle name="Percentuale 6" xfId="8431" xr:uid="{00000000-0005-0000-0000-0000B8210000}"/>
    <cellStyle name="Percentuale 6 2" xfId="8432" xr:uid="{00000000-0005-0000-0000-0000B9210000}"/>
    <cellStyle name="Percentuale 7" xfId="8433" xr:uid="{00000000-0005-0000-0000-0000BA210000}"/>
    <cellStyle name="Percentuale 7 2" xfId="8434" xr:uid="{00000000-0005-0000-0000-0000BB210000}"/>
    <cellStyle name="Percentuale 7 3" xfId="14797" xr:uid="{00000000-0005-0000-0000-0000BC210000}"/>
    <cellStyle name="Percentuale 8" xfId="8435" xr:uid="{00000000-0005-0000-0000-0000BD210000}"/>
    <cellStyle name="Percentuale 8 2" xfId="8436" xr:uid="{00000000-0005-0000-0000-0000BE210000}"/>
    <cellStyle name="Percentuale 8 3" xfId="14798" xr:uid="{00000000-0005-0000-0000-0000BF210000}"/>
    <cellStyle name="Percentuale 9" xfId="8437" xr:uid="{00000000-0005-0000-0000-0000C0210000}"/>
    <cellStyle name="percnt" xfId="8438" xr:uid="{00000000-0005-0000-0000-0000C1210000}"/>
    <cellStyle name="periodformat" xfId="8439" xr:uid="{00000000-0005-0000-0000-0000C2210000}"/>
    <cellStyle name="Pilkku" xfId="14626" builtinId="3"/>
    <cellStyle name="Pilote de données - Catégorie" xfId="8440" xr:uid="{00000000-0005-0000-0000-0000C4210000}"/>
    <cellStyle name="Pilote de données - Catégorie 1" xfId="8441" xr:uid="{00000000-0005-0000-0000-0000C5210000}"/>
    <cellStyle name="Pilote de données - Catégorie 2" xfId="8442" xr:uid="{00000000-0005-0000-0000-0000C6210000}"/>
    <cellStyle name="Pilote de données - Catégorie 3" xfId="8443" xr:uid="{00000000-0005-0000-0000-0000C7210000}"/>
    <cellStyle name="Pilote de données - Catégorie_Lettre plafond PLF 2012 - MEDDTL - fichier source" xfId="8444" xr:uid="{00000000-0005-0000-0000-0000C8210000}"/>
    <cellStyle name="Pilote de données - Champ" xfId="8445" xr:uid="{00000000-0005-0000-0000-0000C9210000}"/>
    <cellStyle name="Pilote de données - Champ 1" xfId="8446" xr:uid="{00000000-0005-0000-0000-0000CA210000}"/>
    <cellStyle name="Pilote de données - Champ_2013 03 05 ANNEXES circulaire sécurisation" xfId="8447" xr:uid="{00000000-0005-0000-0000-0000CB210000}"/>
    <cellStyle name="Pilote de données - Coin" xfId="8448" xr:uid="{00000000-0005-0000-0000-0000CC210000}"/>
    <cellStyle name="Pilote de données - Coin 1" xfId="8449" xr:uid="{00000000-0005-0000-0000-0000CD210000}"/>
    <cellStyle name="Pilote de données - Coin_2013 03 05 ANNEXES circulaire sécurisation" xfId="8450" xr:uid="{00000000-0005-0000-0000-0000CE210000}"/>
    <cellStyle name="Pilote de données - Résultat" xfId="8451" xr:uid="{00000000-0005-0000-0000-0000CF210000}"/>
    <cellStyle name="Pilote de données - Résultat 1" xfId="8452" xr:uid="{00000000-0005-0000-0000-0000D0210000}"/>
    <cellStyle name="Pilote de données - Résultat_2013 03 05 ANNEXES circulaire sécurisation" xfId="8453" xr:uid="{00000000-0005-0000-0000-0000D1210000}"/>
    <cellStyle name="Pilote de données - Titre" xfId="8454" xr:uid="{00000000-0005-0000-0000-0000D2210000}"/>
    <cellStyle name="Pilote de données - Titre 1" xfId="8455" xr:uid="{00000000-0005-0000-0000-0000D3210000}"/>
    <cellStyle name="Pilote de données - Titre_2013 03 05 ANNEXES circulaire sécurisation" xfId="8456" xr:uid="{00000000-0005-0000-0000-0000D4210000}"/>
    <cellStyle name="Pilote de données - Valeur" xfId="8457" xr:uid="{00000000-0005-0000-0000-0000D5210000}"/>
    <cellStyle name="Pilote de données - Valeur 1" xfId="8458" xr:uid="{00000000-0005-0000-0000-0000D6210000}"/>
    <cellStyle name="Pilote de données - Valeur 2" xfId="8459" xr:uid="{00000000-0005-0000-0000-0000D7210000}"/>
    <cellStyle name="Pilote de données - Valeur_2013 03 05 ANNEXES circulaire sécurisation" xfId="8460" xr:uid="{00000000-0005-0000-0000-0000D8210000}"/>
    <cellStyle name="pivot item labels &amp; totals" xfId="8461" xr:uid="{00000000-0005-0000-0000-0000D9210000}"/>
    <cellStyle name="pivot item labels &amp; totals 10" xfId="8462" xr:uid="{00000000-0005-0000-0000-0000DA210000}"/>
    <cellStyle name="pivot item labels &amp; totals 10 2" xfId="8463" xr:uid="{00000000-0005-0000-0000-0000DB210000}"/>
    <cellStyle name="pivot item labels &amp; totals 10 2 2" xfId="8464" xr:uid="{00000000-0005-0000-0000-0000DC210000}"/>
    <cellStyle name="pivot item labels &amp; totals 10 2 2 2" xfId="19662" xr:uid="{47B72760-E9C9-447B-A742-E5CE0EE43271}"/>
    <cellStyle name="pivot item labels &amp; totals 10 2 3" xfId="8465" xr:uid="{00000000-0005-0000-0000-0000DD210000}"/>
    <cellStyle name="pivot item labels &amp; totals 10 2 3 2" xfId="19663" xr:uid="{00799102-5086-44A6-B443-FF625D9FB57F}"/>
    <cellStyle name="pivot item labels &amp; totals 10 2 4" xfId="8466" xr:uid="{00000000-0005-0000-0000-0000DE210000}"/>
    <cellStyle name="pivot item labels &amp; totals 10 2 4 2" xfId="19664" xr:uid="{CDE22163-917A-4848-ADF1-6DCF048B634F}"/>
    <cellStyle name="pivot item labels &amp; totals 10 2 5" xfId="8467" xr:uid="{00000000-0005-0000-0000-0000DF210000}"/>
    <cellStyle name="pivot item labels &amp; totals 10 2 5 2" xfId="19665" xr:uid="{882A4E70-2FC5-4139-8E3A-86355163C8E0}"/>
    <cellStyle name="pivot item labels &amp; totals 10 2 6" xfId="19661" xr:uid="{87D9CF8C-D447-4A86-8E61-AEB51AA45993}"/>
    <cellStyle name="pivot item labels &amp; totals 10 3" xfId="8468" xr:uid="{00000000-0005-0000-0000-0000E0210000}"/>
    <cellStyle name="pivot item labels &amp; totals 10 3 2" xfId="19666" xr:uid="{E847F329-7909-4E70-9CAE-AA0E7E2D41B6}"/>
    <cellStyle name="pivot item labels &amp; totals 10 4" xfId="8469" xr:uid="{00000000-0005-0000-0000-0000E1210000}"/>
    <cellStyle name="pivot item labels &amp; totals 10 4 2" xfId="19667" xr:uid="{319B97F0-72CF-40E4-BF83-3555E9454418}"/>
    <cellStyle name="pivot item labels &amp; totals 10 5" xfId="8470" xr:uid="{00000000-0005-0000-0000-0000E2210000}"/>
    <cellStyle name="pivot item labels &amp; totals 10 5 2" xfId="19668" xr:uid="{5A899E49-63B2-4692-B471-64AD6DF8605D}"/>
    <cellStyle name="pivot item labels &amp; totals 10 6" xfId="8471" xr:uid="{00000000-0005-0000-0000-0000E3210000}"/>
    <cellStyle name="pivot item labels &amp; totals 10 6 2" xfId="19669" xr:uid="{89636572-1D6E-4E07-9E1C-6E863216378C}"/>
    <cellStyle name="pivot item labels &amp; totals 10 7" xfId="19660" xr:uid="{04EA99B0-AB6E-439C-BA3A-7D279FA80CC9}"/>
    <cellStyle name="pivot item labels &amp; totals 11" xfId="8472" xr:uid="{00000000-0005-0000-0000-0000E4210000}"/>
    <cellStyle name="pivot item labels &amp; totals 11 2" xfId="8473" xr:uid="{00000000-0005-0000-0000-0000E5210000}"/>
    <cellStyle name="pivot item labels &amp; totals 11 2 2" xfId="8474" xr:uid="{00000000-0005-0000-0000-0000E6210000}"/>
    <cellStyle name="pivot item labels &amp; totals 11 2 2 2" xfId="19672" xr:uid="{35980B39-D459-4C00-9BEE-ABA9205E5BDD}"/>
    <cellStyle name="pivot item labels &amp; totals 11 2 3" xfId="8475" xr:uid="{00000000-0005-0000-0000-0000E7210000}"/>
    <cellStyle name="pivot item labels &amp; totals 11 2 3 2" xfId="19673" xr:uid="{39B470FE-D46E-455E-90F6-69DA15527D17}"/>
    <cellStyle name="pivot item labels &amp; totals 11 2 4" xfId="8476" xr:uid="{00000000-0005-0000-0000-0000E8210000}"/>
    <cellStyle name="pivot item labels &amp; totals 11 2 4 2" xfId="19674" xr:uid="{AC8F0F8A-81B0-492B-A8B3-74880DE6D13D}"/>
    <cellStyle name="pivot item labels &amp; totals 11 2 5" xfId="8477" xr:uid="{00000000-0005-0000-0000-0000E9210000}"/>
    <cellStyle name="pivot item labels &amp; totals 11 2 5 2" xfId="19675" xr:uid="{46509550-16B5-4B62-9F7A-9B6761895C1A}"/>
    <cellStyle name="pivot item labels &amp; totals 11 2 6" xfId="19671" xr:uid="{7B915182-8667-433A-AE20-6DCF165111BD}"/>
    <cellStyle name="pivot item labels &amp; totals 11 3" xfId="8478" xr:uid="{00000000-0005-0000-0000-0000EA210000}"/>
    <cellStyle name="pivot item labels &amp; totals 11 3 2" xfId="19676" xr:uid="{3DF69733-E78C-4092-9ACF-E33F65E1B744}"/>
    <cellStyle name="pivot item labels &amp; totals 11 4" xfId="8479" xr:uid="{00000000-0005-0000-0000-0000EB210000}"/>
    <cellStyle name="pivot item labels &amp; totals 11 4 2" xfId="19677" xr:uid="{61C1C472-9324-409B-9FB6-7CF9EE38A5F8}"/>
    <cellStyle name="pivot item labels &amp; totals 11 5" xfId="8480" xr:uid="{00000000-0005-0000-0000-0000EC210000}"/>
    <cellStyle name="pivot item labels &amp; totals 11 5 2" xfId="19678" xr:uid="{4CCD368F-F1D8-4362-8E76-A50380EE6BF5}"/>
    <cellStyle name="pivot item labels &amp; totals 11 6" xfId="8481" xr:uid="{00000000-0005-0000-0000-0000ED210000}"/>
    <cellStyle name="pivot item labels &amp; totals 11 6 2" xfId="19679" xr:uid="{A38FAA49-750B-49F1-A593-693695925DDA}"/>
    <cellStyle name="pivot item labels &amp; totals 11 7" xfId="19670" xr:uid="{98B117AE-2AE9-468F-A489-6617D433D203}"/>
    <cellStyle name="pivot item labels &amp; totals 12" xfId="8482" xr:uid="{00000000-0005-0000-0000-0000EE210000}"/>
    <cellStyle name="pivot item labels &amp; totals 12 2" xfId="8483" xr:uid="{00000000-0005-0000-0000-0000EF210000}"/>
    <cellStyle name="pivot item labels &amp; totals 12 2 2" xfId="8484" xr:uid="{00000000-0005-0000-0000-0000F0210000}"/>
    <cellStyle name="pivot item labels &amp; totals 12 2 2 2" xfId="19682" xr:uid="{E418D1DB-776F-4BF8-938E-5F392247C4F2}"/>
    <cellStyle name="pivot item labels &amp; totals 12 2 3" xfId="8485" xr:uid="{00000000-0005-0000-0000-0000F1210000}"/>
    <cellStyle name="pivot item labels &amp; totals 12 2 3 2" xfId="19683" xr:uid="{8B535716-8283-474A-81C6-998C00B6500D}"/>
    <cellStyle name="pivot item labels &amp; totals 12 2 4" xfId="8486" xr:uid="{00000000-0005-0000-0000-0000F2210000}"/>
    <cellStyle name="pivot item labels &amp; totals 12 2 4 2" xfId="19684" xr:uid="{9BDC05BE-C64F-4B84-8343-779F9077BCA3}"/>
    <cellStyle name="pivot item labels &amp; totals 12 2 5" xfId="8487" xr:uid="{00000000-0005-0000-0000-0000F3210000}"/>
    <cellStyle name="pivot item labels &amp; totals 12 2 5 2" xfId="19685" xr:uid="{4BB63989-3DCF-4BC0-858D-083529EA08CC}"/>
    <cellStyle name="pivot item labels &amp; totals 12 2 6" xfId="19681" xr:uid="{459DEEC2-7710-4D33-87A0-980DCA1A6F9D}"/>
    <cellStyle name="pivot item labels &amp; totals 12 3" xfId="8488" xr:uid="{00000000-0005-0000-0000-0000F4210000}"/>
    <cellStyle name="pivot item labels &amp; totals 12 3 2" xfId="19686" xr:uid="{604751E3-3217-4CB3-B16C-BC8E50FF414E}"/>
    <cellStyle name="pivot item labels &amp; totals 12 4" xfId="8489" xr:uid="{00000000-0005-0000-0000-0000F5210000}"/>
    <cellStyle name="pivot item labels &amp; totals 12 4 2" xfId="19687" xr:uid="{48147602-D24B-430A-A868-882E674142A4}"/>
    <cellStyle name="pivot item labels &amp; totals 12 5" xfId="8490" xr:uid="{00000000-0005-0000-0000-0000F6210000}"/>
    <cellStyle name="pivot item labels &amp; totals 12 5 2" xfId="19688" xr:uid="{7F76B25A-FE75-4CAB-A8BD-805956CAD365}"/>
    <cellStyle name="pivot item labels &amp; totals 12 6" xfId="8491" xr:uid="{00000000-0005-0000-0000-0000F7210000}"/>
    <cellStyle name="pivot item labels &amp; totals 12 6 2" xfId="19689" xr:uid="{5DCEA087-7E1E-4BBF-9DEB-CB861A5274D3}"/>
    <cellStyle name="pivot item labels &amp; totals 12 7" xfId="19680" xr:uid="{F181A082-487E-4E0D-A7BF-8613CE3534A9}"/>
    <cellStyle name="pivot item labels &amp; totals 13" xfId="8492" xr:uid="{00000000-0005-0000-0000-0000F8210000}"/>
    <cellStyle name="pivot item labels &amp; totals 13 2" xfId="8493" xr:uid="{00000000-0005-0000-0000-0000F9210000}"/>
    <cellStyle name="pivot item labels &amp; totals 13 2 2" xfId="8494" xr:uid="{00000000-0005-0000-0000-0000FA210000}"/>
    <cellStyle name="pivot item labels &amp; totals 13 2 2 2" xfId="19692" xr:uid="{0BEB9B49-676F-4B2C-9640-9183B7B6E257}"/>
    <cellStyle name="pivot item labels &amp; totals 13 2 3" xfId="8495" xr:uid="{00000000-0005-0000-0000-0000FB210000}"/>
    <cellStyle name="pivot item labels &amp; totals 13 2 3 2" xfId="19693" xr:uid="{964CE906-1C6E-47A8-B78C-E5998B12DDE1}"/>
    <cellStyle name="pivot item labels &amp; totals 13 2 4" xfId="8496" xr:uid="{00000000-0005-0000-0000-0000FC210000}"/>
    <cellStyle name="pivot item labels &amp; totals 13 2 4 2" xfId="19694" xr:uid="{898F2AF3-F5D7-40E6-A16F-0C4B72581023}"/>
    <cellStyle name="pivot item labels &amp; totals 13 2 5" xfId="8497" xr:uid="{00000000-0005-0000-0000-0000FD210000}"/>
    <cellStyle name="pivot item labels &amp; totals 13 2 5 2" xfId="19695" xr:uid="{7BDC3E21-0276-43AF-9604-D6C0DCB84F25}"/>
    <cellStyle name="pivot item labels &amp; totals 13 2 6" xfId="19691" xr:uid="{9204969F-71A9-4E9F-A3C3-E26FB3E906A3}"/>
    <cellStyle name="pivot item labels &amp; totals 13 3" xfId="8498" xr:uid="{00000000-0005-0000-0000-0000FE210000}"/>
    <cellStyle name="pivot item labels &amp; totals 13 3 2" xfId="19696" xr:uid="{50D01DCE-73E4-4500-9BA8-484BBB20C2F4}"/>
    <cellStyle name="pivot item labels &amp; totals 13 4" xfId="8499" xr:uid="{00000000-0005-0000-0000-0000FF210000}"/>
    <cellStyle name="pivot item labels &amp; totals 13 4 2" xfId="19697" xr:uid="{004865F9-6F4C-40CD-B77C-05536DA1BC32}"/>
    <cellStyle name="pivot item labels &amp; totals 13 5" xfId="8500" xr:uid="{00000000-0005-0000-0000-000000220000}"/>
    <cellStyle name="pivot item labels &amp; totals 13 5 2" xfId="19698" xr:uid="{0B1164F6-114D-4439-83DB-9D413C819B29}"/>
    <cellStyle name="pivot item labels &amp; totals 13 6" xfId="8501" xr:uid="{00000000-0005-0000-0000-000001220000}"/>
    <cellStyle name="pivot item labels &amp; totals 13 6 2" xfId="19699" xr:uid="{6D76F4EB-A422-4C12-A92D-D850F5B64D76}"/>
    <cellStyle name="pivot item labels &amp; totals 13 7" xfId="19690" xr:uid="{BF53306B-6168-4E2B-8B4F-05E50BD4A877}"/>
    <cellStyle name="pivot item labels &amp; totals 14" xfId="8502" xr:uid="{00000000-0005-0000-0000-000002220000}"/>
    <cellStyle name="pivot item labels &amp; totals 14 2" xfId="8503" xr:uid="{00000000-0005-0000-0000-000003220000}"/>
    <cellStyle name="pivot item labels &amp; totals 14 2 2" xfId="8504" xr:uid="{00000000-0005-0000-0000-000004220000}"/>
    <cellStyle name="pivot item labels &amp; totals 14 2 2 2" xfId="19702" xr:uid="{F40F9F38-3325-4028-BB24-972AEF16B921}"/>
    <cellStyle name="pivot item labels &amp; totals 14 2 3" xfId="8505" xr:uid="{00000000-0005-0000-0000-000005220000}"/>
    <cellStyle name="pivot item labels &amp; totals 14 2 3 2" xfId="19703" xr:uid="{A706E127-7B66-43EB-9957-1FCBABF6F0F5}"/>
    <cellStyle name="pivot item labels &amp; totals 14 2 4" xfId="8506" xr:uid="{00000000-0005-0000-0000-000006220000}"/>
    <cellStyle name="pivot item labels &amp; totals 14 2 4 2" xfId="19704" xr:uid="{071CD911-33D9-43F3-B038-648C223FB498}"/>
    <cellStyle name="pivot item labels &amp; totals 14 2 5" xfId="8507" xr:uid="{00000000-0005-0000-0000-000007220000}"/>
    <cellStyle name="pivot item labels &amp; totals 14 2 5 2" xfId="19705" xr:uid="{7993C64A-A6E2-49DB-A564-E091F86495DE}"/>
    <cellStyle name="pivot item labels &amp; totals 14 2 6" xfId="19701" xr:uid="{07C14E2E-588D-4D6D-AB1D-5BA63E071FED}"/>
    <cellStyle name="pivot item labels &amp; totals 14 3" xfId="8508" xr:uid="{00000000-0005-0000-0000-000008220000}"/>
    <cellStyle name="pivot item labels &amp; totals 14 3 2" xfId="19706" xr:uid="{7BAF7EA7-E413-49DD-A5FF-B863A0CAC73E}"/>
    <cellStyle name="pivot item labels &amp; totals 14 4" xfId="8509" xr:uid="{00000000-0005-0000-0000-000009220000}"/>
    <cellStyle name="pivot item labels &amp; totals 14 4 2" xfId="19707" xr:uid="{3469E1F6-BCAB-4DB9-872E-7F413EDADF4B}"/>
    <cellStyle name="pivot item labels &amp; totals 14 5" xfId="8510" xr:uid="{00000000-0005-0000-0000-00000A220000}"/>
    <cellStyle name="pivot item labels &amp; totals 14 5 2" xfId="19708" xr:uid="{556E3F1E-BA37-4E9B-9773-5FF2005BDDD9}"/>
    <cellStyle name="pivot item labels &amp; totals 14 6" xfId="8511" xr:uid="{00000000-0005-0000-0000-00000B220000}"/>
    <cellStyle name="pivot item labels &amp; totals 14 6 2" xfId="19709" xr:uid="{60F738E1-26EA-4B81-A165-648485353628}"/>
    <cellStyle name="pivot item labels &amp; totals 14 7" xfId="19700" xr:uid="{7154FD62-F4FC-4DDA-9FB4-017C82ED610E}"/>
    <cellStyle name="pivot item labels &amp; totals 15" xfId="8512" xr:uid="{00000000-0005-0000-0000-00000C220000}"/>
    <cellStyle name="pivot item labels &amp; totals 15 2" xfId="8513" xr:uid="{00000000-0005-0000-0000-00000D220000}"/>
    <cellStyle name="pivot item labels &amp; totals 15 2 2" xfId="8514" xr:uid="{00000000-0005-0000-0000-00000E220000}"/>
    <cellStyle name="pivot item labels &amp; totals 15 2 2 2" xfId="19712" xr:uid="{3E70F29F-7F1A-4231-A4B3-62D31451DF6E}"/>
    <cellStyle name="pivot item labels &amp; totals 15 2 3" xfId="8515" xr:uid="{00000000-0005-0000-0000-00000F220000}"/>
    <cellStyle name="pivot item labels &amp; totals 15 2 3 2" xfId="19713" xr:uid="{C90101A0-F58D-4FAD-9E02-0EB820649FD3}"/>
    <cellStyle name="pivot item labels &amp; totals 15 2 4" xfId="8516" xr:uid="{00000000-0005-0000-0000-000010220000}"/>
    <cellStyle name="pivot item labels &amp; totals 15 2 4 2" xfId="19714" xr:uid="{A6E8B2BC-0F01-4FDC-9CDF-12012017BCFF}"/>
    <cellStyle name="pivot item labels &amp; totals 15 2 5" xfId="8517" xr:uid="{00000000-0005-0000-0000-000011220000}"/>
    <cellStyle name="pivot item labels &amp; totals 15 2 5 2" xfId="19715" xr:uid="{57EC3BDD-F61E-4CFD-8574-5388ACB68D20}"/>
    <cellStyle name="pivot item labels &amp; totals 15 2 6" xfId="19711" xr:uid="{373E70BC-B33C-4652-B9F0-334327AA3E11}"/>
    <cellStyle name="pivot item labels &amp; totals 15 3" xfId="8518" xr:uid="{00000000-0005-0000-0000-000012220000}"/>
    <cellStyle name="pivot item labels &amp; totals 15 3 2" xfId="19716" xr:uid="{B466A71D-944E-4239-B3B9-B1BBEFBAA6DD}"/>
    <cellStyle name="pivot item labels &amp; totals 15 4" xfId="8519" xr:uid="{00000000-0005-0000-0000-000013220000}"/>
    <cellStyle name="pivot item labels &amp; totals 15 4 2" xfId="19717" xr:uid="{C616962A-567E-48DB-AE16-FCA5C96B9479}"/>
    <cellStyle name="pivot item labels &amp; totals 15 5" xfId="8520" xr:uid="{00000000-0005-0000-0000-000014220000}"/>
    <cellStyle name="pivot item labels &amp; totals 15 5 2" xfId="19718" xr:uid="{857C2EF1-F67B-42B9-9FEA-B8D5E9314DFE}"/>
    <cellStyle name="pivot item labels &amp; totals 15 6" xfId="8521" xr:uid="{00000000-0005-0000-0000-000015220000}"/>
    <cellStyle name="pivot item labels &amp; totals 15 6 2" xfId="19719" xr:uid="{2F7D69C0-FBA1-4234-BD6A-C487A5C1C696}"/>
    <cellStyle name="pivot item labels &amp; totals 15 7" xfId="19710" xr:uid="{F9752D54-C1EB-4AF8-BB7C-57E4B2D1A24D}"/>
    <cellStyle name="pivot item labels &amp; totals 16" xfId="8522" xr:uid="{00000000-0005-0000-0000-000016220000}"/>
    <cellStyle name="pivot item labels &amp; totals 16 2" xfId="8523" xr:uid="{00000000-0005-0000-0000-000017220000}"/>
    <cellStyle name="pivot item labels &amp; totals 16 2 2" xfId="19721" xr:uid="{F99F6795-56AA-4FCE-8366-C31324B8833A}"/>
    <cellStyle name="pivot item labels &amp; totals 16 3" xfId="8524" xr:uid="{00000000-0005-0000-0000-000018220000}"/>
    <cellStyle name="pivot item labels &amp; totals 16 3 2" xfId="19722" xr:uid="{B09731E1-DFB2-46F6-8B2E-C306AEB80A48}"/>
    <cellStyle name="pivot item labels &amp; totals 16 4" xfId="8525" xr:uid="{00000000-0005-0000-0000-000019220000}"/>
    <cellStyle name="pivot item labels &amp; totals 16 4 2" xfId="19723" xr:uid="{53CA575D-9E83-4A68-BE5E-8420D54E3705}"/>
    <cellStyle name="pivot item labels &amp; totals 16 5" xfId="8526" xr:uid="{00000000-0005-0000-0000-00001A220000}"/>
    <cellStyle name="pivot item labels &amp; totals 16 5 2" xfId="19724" xr:uid="{E6F0A0D8-1452-46F5-9088-1816A9C99B4C}"/>
    <cellStyle name="pivot item labels &amp; totals 16 6" xfId="19720" xr:uid="{8D9D4F08-32A0-4A59-9C79-EA1CC42A9DFD}"/>
    <cellStyle name="pivot item labels &amp; totals 17" xfId="8527" xr:uid="{00000000-0005-0000-0000-00001B220000}"/>
    <cellStyle name="pivot item labels &amp; totals 17 2" xfId="19725" xr:uid="{46790672-684C-43C8-BFE1-634A91D3F51E}"/>
    <cellStyle name="pivot item labels &amp; totals 18" xfId="8528" xr:uid="{00000000-0005-0000-0000-00001C220000}"/>
    <cellStyle name="pivot item labels &amp; totals 18 2" xfId="19726" xr:uid="{A305C611-1F92-4B1C-BF87-023D30B09F7D}"/>
    <cellStyle name="pivot item labels &amp; totals 19" xfId="8529" xr:uid="{00000000-0005-0000-0000-00001D220000}"/>
    <cellStyle name="pivot item labels &amp; totals 19 2" xfId="19727" xr:uid="{FA3A89AD-9750-4F46-A671-510BA2784D9B}"/>
    <cellStyle name="pivot item labels &amp; totals 2" xfId="8530" xr:uid="{00000000-0005-0000-0000-00001E220000}"/>
    <cellStyle name="pivot item labels &amp; totals 2 2" xfId="8531" xr:uid="{00000000-0005-0000-0000-00001F220000}"/>
    <cellStyle name="pivot item labels &amp; totals 2 2 2" xfId="8532" xr:uid="{00000000-0005-0000-0000-000020220000}"/>
    <cellStyle name="pivot item labels &amp; totals 2 2 2 2" xfId="19730" xr:uid="{0BF2BF2B-10D2-4051-A972-E173E5C763A2}"/>
    <cellStyle name="pivot item labels &amp; totals 2 2 3" xfId="8533" xr:uid="{00000000-0005-0000-0000-000021220000}"/>
    <cellStyle name="pivot item labels &amp; totals 2 2 3 2" xfId="19731" xr:uid="{D7D861BB-9A9E-48FD-A5C4-9360A79E3AB8}"/>
    <cellStyle name="pivot item labels &amp; totals 2 2 4" xfId="8534" xr:uid="{00000000-0005-0000-0000-000022220000}"/>
    <cellStyle name="pivot item labels &amp; totals 2 2 4 2" xfId="19732" xr:uid="{3FFD71C3-85FA-4827-9380-154CD7ECF236}"/>
    <cellStyle name="pivot item labels &amp; totals 2 2 5" xfId="8535" xr:uid="{00000000-0005-0000-0000-000023220000}"/>
    <cellStyle name="pivot item labels &amp; totals 2 2 5 2" xfId="19733" xr:uid="{09C40B4F-8020-42D2-930F-092660452E86}"/>
    <cellStyle name="pivot item labels &amp; totals 2 2 6" xfId="19729" xr:uid="{DF6252AD-B311-45FF-AA58-BC47750C0661}"/>
    <cellStyle name="pivot item labels &amp; totals 2 3" xfId="8536" xr:uid="{00000000-0005-0000-0000-000024220000}"/>
    <cellStyle name="pivot item labels &amp; totals 2 3 2" xfId="19734" xr:uid="{E1489407-23CC-4F54-B058-F97045714835}"/>
    <cellStyle name="pivot item labels &amp; totals 2 4" xfId="8537" xr:uid="{00000000-0005-0000-0000-000025220000}"/>
    <cellStyle name="pivot item labels &amp; totals 2 4 2" xfId="19735" xr:uid="{9A7684A1-EF35-470F-B620-05E72A4C2D64}"/>
    <cellStyle name="pivot item labels &amp; totals 2 5" xfId="8538" xr:uid="{00000000-0005-0000-0000-000026220000}"/>
    <cellStyle name="pivot item labels &amp; totals 2 5 2" xfId="19736" xr:uid="{13F86A5E-998B-4453-8864-467DFFFEA4E7}"/>
    <cellStyle name="pivot item labels &amp; totals 2 6" xfId="8539" xr:uid="{00000000-0005-0000-0000-000027220000}"/>
    <cellStyle name="pivot item labels &amp; totals 2 6 2" xfId="19737" xr:uid="{66EA15E7-1551-4D6B-A6F4-59F8DD7E3A99}"/>
    <cellStyle name="pivot item labels &amp; totals 2 7" xfId="19728" xr:uid="{1F68C29E-6E93-42D9-B3D3-C7C52FC463F0}"/>
    <cellStyle name="pivot item labels &amp; totals 20" xfId="8540" xr:uid="{00000000-0005-0000-0000-000028220000}"/>
    <cellStyle name="pivot item labels &amp; totals 20 2" xfId="19738" xr:uid="{9271695A-72FC-4CC9-822C-8A4847A6FEA7}"/>
    <cellStyle name="pivot item labels &amp; totals 21" xfId="19659" xr:uid="{99B2A668-4B65-4921-BF13-3ED62A62F5E7}"/>
    <cellStyle name="pivot item labels &amp; totals 3" xfId="8541" xr:uid="{00000000-0005-0000-0000-000029220000}"/>
    <cellStyle name="pivot item labels &amp; totals 3 2" xfId="8542" xr:uid="{00000000-0005-0000-0000-00002A220000}"/>
    <cellStyle name="pivot item labels &amp; totals 3 2 2" xfId="8543" xr:uid="{00000000-0005-0000-0000-00002B220000}"/>
    <cellStyle name="pivot item labels &amp; totals 3 2 2 2" xfId="19741" xr:uid="{FF1E5E10-5BBB-487A-A99E-99B84F4BC521}"/>
    <cellStyle name="pivot item labels &amp; totals 3 2 3" xfId="8544" xr:uid="{00000000-0005-0000-0000-00002C220000}"/>
    <cellStyle name="pivot item labels &amp; totals 3 2 3 2" xfId="19742" xr:uid="{E8C59874-3D20-462B-B422-5A9C2AB2F70A}"/>
    <cellStyle name="pivot item labels &amp; totals 3 2 4" xfId="8545" xr:uid="{00000000-0005-0000-0000-00002D220000}"/>
    <cellStyle name="pivot item labels &amp; totals 3 2 4 2" xfId="19743" xr:uid="{33F0E70E-2595-498E-BFB2-278E3DAE2FAF}"/>
    <cellStyle name="pivot item labels &amp; totals 3 2 5" xfId="8546" xr:uid="{00000000-0005-0000-0000-00002E220000}"/>
    <cellStyle name="pivot item labels &amp; totals 3 2 5 2" xfId="19744" xr:uid="{4AB7E7D8-F8F8-43C6-98CE-BD57A1814047}"/>
    <cellStyle name="pivot item labels &amp; totals 3 2 6" xfId="19740" xr:uid="{12800ACB-0205-4FD0-BB5C-3714E8211BC2}"/>
    <cellStyle name="pivot item labels &amp; totals 3 3" xfId="8547" xr:uid="{00000000-0005-0000-0000-00002F220000}"/>
    <cellStyle name="pivot item labels &amp; totals 3 3 2" xfId="19745" xr:uid="{C59841E8-5F6A-4789-9C87-BDB405209828}"/>
    <cellStyle name="pivot item labels &amp; totals 3 4" xfId="8548" xr:uid="{00000000-0005-0000-0000-000030220000}"/>
    <cellStyle name="pivot item labels &amp; totals 3 4 2" xfId="19746" xr:uid="{9E52C51C-4390-4927-9741-3D66D53EB939}"/>
    <cellStyle name="pivot item labels &amp; totals 3 5" xfId="8549" xr:uid="{00000000-0005-0000-0000-000031220000}"/>
    <cellStyle name="pivot item labels &amp; totals 3 5 2" xfId="19747" xr:uid="{17DCD6A8-031E-4E05-8CF9-3C7C17404C14}"/>
    <cellStyle name="pivot item labels &amp; totals 3 6" xfId="8550" xr:uid="{00000000-0005-0000-0000-000032220000}"/>
    <cellStyle name="pivot item labels &amp; totals 3 6 2" xfId="19748" xr:uid="{E8D66A0C-AD2E-47CB-A93C-47C33A7CF23C}"/>
    <cellStyle name="pivot item labels &amp; totals 3 7" xfId="19739" xr:uid="{548B2B6C-8F45-415C-876B-A60343DB2FDB}"/>
    <cellStyle name="pivot item labels &amp; totals 4" xfId="8551" xr:uid="{00000000-0005-0000-0000-000033220000}"/>
    <cellStyle name="pivot item labels &amp; totals 4 2" xfId="8552" xr:uid="{00000000-0005-0000-0000-000034220000}"/>
    <cellStyle name="pivot item labels &amp; totals 4 2 2" xfId="8553" xr:uid="{00000000-0005-0000-0000-000035220000}"/>
    <cellStyle name="pivot item labels &amp; totals 4 2 2 2" xfId="19751" xr:uid="{65F533EE-0B58-4B46-9121-9FFAD91A5638}"/>
    <cellStyle name="pivot item labels &amp; totals 4 2 3" xfId="8554" xr:uid="{00000000-0005-0000-0000-000036220000}"/>
    <cellStyle name="pivot item labels &amp; totals 4 2 3 2" xfId="19752" xr:uid="{D143C34F-39B2-4601-A296-26229087C8C2}"/>
    <cellStyle name="pivot item labels &amp; totals 4 2 4" xfId="8555" xr:uid="{00000000-0005-0000-0000-000037220000}"/>
    <cellStyle name="pivot item labels &amp; totals 4 2 4 2" xfId="19753" xr:uid="{DF0191EC-251A-47B8-83C0-151F67D3755C}"/>
    <cellStyle name="pivot item labels &amp; totals 4 2 5" xfId="8556" xr:uid="{00000000-0005-0000-0000-000038220000}"/>
    <cellStyle name="pivot item labels &amp; totals 4 2 5 2" xfId="19754" xr:uid="{A2CFAFF4-5A75-4401-8F99-47D5710803F6}"/>
    <cellStyle name="pivot item labels &amp; totals 4 2 6" xfId="19750" xr:uid="{06CB8BB0-5CEB-40CB-9FF3-0AE4A9F48757}"/>
    <cellStyle name="pivot item labels &amp; totals 4 3" xfId="8557" xr:uid="{00000000-0005-0000-0000-000039220000}"/>
    <cellStyle name="pivot item labels &amp; totals 4 3 2" xfId="19755" xr:uid="{A032904C-6FAC-4AAC-B169-AF182112442F}"/>
    <cellStyle name="pivot item labels &amp; totals 4 4" xfId="8558" xr:uid="{00000000-0005-0000-0000-00003A220000}"/>
    <cellStyle name="pivot item labels &amp; totals 4 4 2" xfId="19756" xr:uid="{EAC21E12-65D3-493E-822F-73BCA79C85FC}"/>
    <cellStyle name="pivot item labels &amp; totals 4 5" xfId="8559" xr:uid="{00000000-0005-0000-0000-00003B220000}"/>
    <cellStyle name="pivot item labels &amp; totals 4 5 2" xfId="19757" xr:uid="{4B24FFC5-7EFE-48F2-8671-886087E4FEBF}"/>
    <cellStyle name="pivot item labels &amp; totals 4 6" xfId="8560" xr:uid="{00000000-0005-0000-0000-00003C220000}"/>
    <cellStyle name="pivot item labels &amp; totals 4 6 2" xfId="19758" xr:uid="{F9592CE3-9F44-45DD-B973-976D18A2579A}"/>
    <cellStyle name="pivot item labels &amp; totals 4 7" xfId="19749" xr:uid="{B82FBC2E-83F4-4CEE-B686-C0C148A15E82}"/>
    <cellStyle name="pivot item labels &amp; totals 5" xfId="8561" xr:uid="{00000000-0005-0000-0000-00003D220000}"/>
    <cellStyle name="pivot item labels &amp; totals 5 2" xfId="8562" xr:uid="{00000000-0005-0000-0000-00003E220000}"/>
    <cellStyle name="pivot item labels &amp; totals 5 2 2" xfId="8563" xr:uid="{00000000-0005-0000-0000-00003F220000}"/>
    <cellStyle name="pivot item labels &amp; totals 5 2 2 2" xfId="19761" xr:uid="{D6944EEC-D15B-4FBA-BD14-F40DA4FBDC26}"/>
    <cellStyle name="pivot item labels &amp; totals 5 2 3" xfId="8564" xr:uid="{00000000-0005-0000-0000-000040220000}"/>
    <cellStyle name="pivot item labels &amp; totals 5 2 3 2" xfId="19762" xr:uid="{149F4962-95F3-4240-8FC0-19A9742C12C0}"/>
    <cellStyle name="pivot item labels &amp; totals 5 2 4" xfId="8565" xr:uid="{00000000-0005-0000-0000-000041220000}"/>
    <cellStyle name="pivot item labels &amp; totals 5 2 4 2" xfId="19763" xr:uid="{8353EC4C-37B8-4460-A870-F7EF4DC79939}"/>
    <cellStyle name="pivot item labels &amp; totals 5 2 5" xfId="8566" xr:uid="{00000000-0005-0000-0000-000042220000}"/>
    <cellStyle name="pivot item labels &amp; totals 5 2 5 2" xfId="19764" xr:uid="{CD3C6C24-A824-4588-A7BE-34C3D72A46D9}"/>
    <cellStyle name="pivot item labels &amp; totals 5 2 6" xfId="19760" xr:uid="{23E88234-EC91-4D00-A3A6-3DC2D0FB9265}"/>
    <cellStyle name="pivot item labels &amp; totals 5 3" xfId="8567" xr:uid="{00000000-0005-0000-0000-000043220000}"/>
    <cellStyle name="pivot item labels &amp; totals 5 3 2" xfId="19765" xr:uid="{42C3F3A2-93B3-4427-8C63-11AE5D588C4F}"/>
    <cellStyle name="pivot item labels &amp; totals 5 4" xfId="8568" xr:uid="{00000000-0005-0000-0000-000044220000}"/>
    <cellStyle name="pivot item labels &amp; totals 5 4 2" xfId="19766" xr:uid="{B4B5822E-ADEE-4CC6-B2C6-1A40D1CD3F99}"/>
    <cellStyle name="pivot item labels &amp; totals 5 5" xfId="8569" xr:uid="{00000000-0005-0000-0000-000045220000}"/>
    <cellStyle name="pivot item labels &amp; totals 5 5 2" xfId="19767" xr:uid="{307BE74A-B9B4-4E02-A754-C9D4DDE7522A}"/>
    <cellStyle name="pivot item labels &amp; totals 5 6" xfId="8570" xr:uid="{00000000-0005-0000-0000-000046220000}"/>
    <cellStyle name="pivot item labels &amp; totals 5 6 2" xfId="19768" xr:uid="{CED51020-12F5-48EF-94AC-24AE4856BBF1}"/>
    <cellStyle name="pivot item labels &amp; totals 5 7" xfId="19759" xr:uid="{7A58EBCF-7C38-485B-889B-5767BCD9F2E1}"/>
    <cellStyle name="pivot item labels &amp; totals 6" xfId="8571" xr:uid="{00000000-0005-0000-0000-000047220000}"/>
    <cellStyle name="pivot item labels &amp; totals 6 2" xfId="8572" xr:uid="{00000000-0005-0000-0000-000048220000}"/>
    <cellStyle name="pivot item labels &amp; totals 6 2 2" xfId="8573" xr:uid="{00000000-0005-0000-0000-000049220000}"/>
    <cellStyle name="pivot item labels &amp; totals 6 2 2 2" xfId="19771" xr:uid="{1A0E28EF-A7D9-4BBE-9121-0A7D0310FBB8}"/>
    <cellStyle name="pivot item labels &amp; totals 6 2 3" xfId="8574" xr:uid="{00000000-0005-0000-0000-00004A220000}"/>
    <cellStyle name="pivot item labels &amp; totals 6 2 3 2" xfId="19772" xr:uid="{411F60F0-C354-4555-954C-33299C818BED}"/>
    <cellStyle name="pivot item labels &amp; totals 6 2 4" xfId="8575" xr:uid="{00000000-0005-0000-0000-00004B220000}"/>
    <cellStyle name="pivot item labels &amp; totals 6 2 4 2" xfId="19773" xr:uid="{29617474-6454-40F4-8888-88458162A0F4}"/>
    <cellStyle name="pivot item labels &amp; totals 6 2 5" xfId="8576" xr:uid="{00000000-0005-0000-0000-00004C220000}"/>
    <cellStyle name="pivot item labels &amp; totals 6 2 5 2" xfId="19774" xr:uid="{A02FD601-1690-487F-B4D9-1CA4C72DB9BD}"/>
    <cellStyle name="pivot item labels &amp; totals 6 2 6" xfId="19770" xr:uid="{6296AB81-FDAB-4497-A0AB-BE29FC9619A3}"/>
    <cellStyle name="pivot item labels &amp; totals 6 3" xfId="8577" xr:uid="{00000000-0005-0000-0000-00004D220000}"/>
    <cellStyle name="pivot item labels &amp; totals 6 3 2" xfId="19775" xr:uid="{28E39E0C-85F1-48F6-8606-5318ABF631D1}"/>
    <cellStyle name="pivot item labels &amp; totals 6 4" xfId="8578" xr:uid="{00000000-0005-0000-0000-00004E220000}"/>
    <cellStyle name="pivot item labels &amp; totals 6 4 2" xfId="19776" xr:uid="{E0618590-6A90-4588-9E4C-8A1CD3841E35}"/>
    <cellStyle name="pivot item labels &amp; totals 6 5" xfId="8579" xr:uid="{00000000-0005-0000-0000-00004F220000}"/>
    <cellStyle name="pivot item labels &amp; totals 6 5 2" xfId="19777" xr:uid="{D28B34A1-4205-493E-AB5D-C6FE46911743}"/>
    <cellStyle name="pivot item labels &amp; totals 6 6" xfId="8580" xr:uid="{00000000-0005-0000-0000-000050220000}"/>
    <cellStyle name="pivot item labels &amp; totals 6 6 2" xfId="19778" xr:uid="{E0AE82CB-6F76-4D91-A36B-E50D6D9A0E6E}"/>
    <cellStyle name="pivot item labels &amp; totals 6 7" xfId="19769" xr:uid="{87CDABE0-B42E-4F8A-9E34-A79E605183EE}"/>
    <cellStyle name="pivot item labels &amp; totals 7" xfId="8581" xr:uid="{00000000-0005-0000-0000-000051220000}"/>
    <cellStyle name="pivot item labels &amp; totals 7 2" xfId="8582" xr:uid="{00000000-0005-0000-0000-000052220000}"/>
    <cellStyle name="pivot item labels &amp; totals 7 2 2" xfId="8583" xr:uid="{00000000-0005-0000-0000-000053220000}"/>
    <cellStyle name="pivot item labels &amp; totals 7 2 2 2" xfId="19781" xr:uid="{5EF75EAB-2FED-49AE-80B5-2100BB939368}"/>
    <cellStyle name="pivot item labels &amp; totals 7 2 3" xfId="8584" xr:uid="{00000000-0005-0000-0000-000054220000}"/>
    <cellStyle name="pivot item labels &amp; totals 7 2 3 2" xfId="19782" xr:uid="{1250B4B5-10D3-4896-9006-D0BFCB781B39}"/>
    <cellStyle name="pivot item labels &amp; totals 7 2 4" xfId="8585" xr:uid="{00000000-0005-0000-0000-000055220000}"/>
    <cellStyle name="pivot item labels &amp; totals 7 2 4 2" xfId="19783" xr:uid="{AAC1C71C-30DF-4227-AAAB-0B15F53E5A69}"/>
    <cellStyle name="pivot item labels &amp; totals 7 2 5" xfId="8586" xr:uid="{00000000-0005-0000-0000-000056220000}"/>
    <cellStyle name="pivot item labels &amp; totals 7 2 5 2" xfId="19784" xr:uid="{01BBB018-EB22-431A-A209-EBB7DBC803D4}"/>
    <cellStyle name="pivot item labels &amp; totals 7 2 6" xfId="19780" xr:uid="{7134342F-441B-49DD-B48A-6C4137FAA5DF}"/>
    <cellStyle name="pivot item labels &amp; totals 7 3" xfId="8587" xr:uid="{00000000-0005-0000-0000-000057220000}"/>
    <cellStyle name="pivot item labels &amp; totals 7 3 2" xfId="19785" xr:uid="{C3940107-5338-4833-B9EC-3E13117C8E78}"/>
    <cellStyle name="pivot item labels &amp; totals 7 4" xfId="8588" xr:uid="{00000000-0005-0000-0000-000058220000}"/>
    <cellStyle name="pivot item labels &amp; totals 7 4 2" xfId="19786" xr:uid="{57E7252F-038C-4A80-85D7-0B3A2579C9F9}"/>
    <cellStyle name="pivot item labels &amp; totals 7 5" xfId="8589" xr:uid="{00000000-0005-0000-0000-000059220000}"/>
    <cellStyle name="pivot item labels &amp; totals 7 5 2" xfId="19787" xr:uid="{E48B7C3E-A646-49B9-9CFD-CAD7DC34C655}"/>
    <cellStyle name="pivot item labels &amp; totals 7 6" xfId="8590" xr:uid="{00000000-0005-0000-0000-00005A220000}"/>
    <cellStyle name="pivot item labels &amp; totals 7 6 2" xfId="19788" xr:uid="{27868A2D-912D-48A9-BD16-F13C86A3B079}"/>
    <cellStyle name="pivot item labels &amp; totals 7 7" xfId="19779" xr:uid="{D1E396F3-A1A1-40BD-93C7-5D23C3BB4CA9}"/>
    <cellStyle name="pivot item labels &amp; totals 8" xfId="8591" xr:uid="{00000000-0005-0000-0000-00005B220000}"/>
    <cellStyle name="pivot item labels &amp; totals 8 2" xfId="8592" xr:uid="{00000000-0005-0000-0000-00005C220000}"/>
    <cellStyle name="pivot item labels &amp; totals 8 2 2" xfId="8593" xr:uid="{00000000-0005-0000-0000-00005D220000}"/>
    <cellStyle name="pivot item labels &amp; totals 8 2 2 2" xfId="19791" xr:uid="{D43397F3-90D2-4AA7-828D-8158591CC8CD}"/>
    <cellStyle name="pivot item labels &amp; totals 8 2 3" xfId="8594" xr:uid="{00000000-0005-0000-0000-00005E220000}"/>
    <cellStyle name="pivot item labels &amp; totals 8 2 3 2" xfId="19792" xr:uid="{2F9F6DE1-248A-4032-AF7E-1EC04CE4E7A2}"/>
    <cellStyle name="pivot item labels &amp; totals 8 2 4" xfId="8595" xr:uid="{00000000-0005-0000-0000-00005F220000}"/>
    <cellStyle name="pivot item labels &amp; totals 8 2 4 2" xfId="19793" xr:uid="{A74FAEC0-E5A7-48BB-BF2C-F453ED9A1455}"/>
    <cellStyle name="pivot item labels &amp; totals 8 2 5" xfId="8596" xr:uid="{00000000-0005-0000-0000-000060220000}"/>
    <cellStyle name="pivot item labels &amp; totals 8 2 5 2" xfId="19794" xr:uid="{BE31DBDE-F9E2-4B68-8D06-633EA2BF8A65}"/>
    <cellStyle name="pivot item labels &amp; totals 8 2 6" xfId="19790" xr:uid="{56595EAC-9EDE-42F8-94FB-56F946E5173B}"/>
    <cellStyle name="pivot item labels &amp; totals 8 3" xfId="8597" xr:uid="{00000000-0005-0000-0000-000061220000}"/>
    <cellStyle name="pivot item labels &amp; totals 8 3 2" xfId="19795" xr:uid="{1CF0B7B6-D1FF-40A1-8E12-6729A6951232}"/>
    <cellStyle name="pivot item labels &amp; totals 8 4" xfId="8598" xr:uid="{00000000-0005-0000-0000-000062220000}"/>
    <cellStyle name="pivot item labels &amp; totals 8 4 2" xfId="19796" xr:uid="{CE08AC04-6B11-4989-B59B-B30A8AA21524}"/>
    <cellStyle name="pivot item labels &amp; totals 8 5" xfId="8599" xr:uid="{00000000-0005-0000-0000-000063220000}"/>
    <cellStyle name="pivot item labels &amp; totals 8 5 2" xfId="19797" xr:uid="{2123C863-B518-4D28-8E18-D6B9E98A8073}"/>
    <cellStyle name="pivot item labels &amp; totals 8 6" xfId="8600" xr:uid="{00000000-0005-0000-0000-000064220000}"/>
    <cellStyle name="pivot item labels &amp; totals 8 6 2" xfId="19798" xr:uid="{AAC371F8-5213-42F1-816C-53FDF75FE7D4}"/>
    <cellStyle name="pivot item labels &amp; totals 8 7" xfId="19789" xr:uid="{AB0C11E8-E0BE-4CC1-B28D-7C0D4BDF3C07}"/>
    <cellStyle name="pivot item labels &amp; totals 9" xfId="8601" xr:uid="{00000000-0005-0000-0000-000065220000}"/>
    <cellStyle name="pivot item labels &amp; totals 9 2" xfId="8602" xr:uid="{00000000-0005-0000-0000-000066220000}"/>
    <cellStyle name="pivot item labels &amp; totals 9 2 2" xfId="8603" xr:uid="{00000000-0005-0000-0000-000067220000}"/>
    <cellStyle name="pivot item labels &amp; totals 9 2 2 2" xfId="19801" xr:uid="{AF5B591F-D350-4B1E-A27A-12EA9B5C15CC}"/>
    <cellStyle name="pivot item labels &amp; totals 9 2 3" xfId="8604" xr:uid="{00000000-0005-0000-0000-000068220000}"/>
    <cellStyle name="pivot item labels &amp; totals 9 2 3 2" xfId="19802" xr:uid="{BE7D09CB-F4DF-44DA-9F83-BA4BCDDC44B2}"/>
    <cellStyle name="pivot item labels &amp; totals 9 2 4" xfId="8605" xr:uid="{00000000-0005-0000-0000-000069220000}"/>
    <cellStyle name="pivot item labels &amp; totals 9 2 4 2" xfId="19803" xr:uid="{E6642063-2CE6-4305-A6CA-A98413196044}"/>
    <cellStyle name="pivot item labels &amp; totals 9 2 5" xfId="8606" xr:uid="{00000000-0005-0000-0000-00006A220000}"/>
    <cellStyle name="pivot item labels &amp; totals 9 2 5 2" xfId="19804" xr:uid="{3366A1EE-42D0-40CE-9368-E0D0E716769D}"/>
    <cellStyle name="pivot item labels &amp; totals 9 2 6" xfId="19800" xr:uid="{8CACD1D0-8EDD-4CEC-A737-4B12CBE7B763}"/>
    <cellStyle name="pivot item labels &amp; totals 9 3" xfId="8607" xr:uid="{00000000-0005-0000-0000-00006B220000}"/>
    <cellStyle name="pivot item labels &amp; totals 9 3 2" xfId="19805" xr:uid="{1DD95A31-5056-4DD5-BF66-B0B09DF64939}"/>
    <cellStyle name="pivot item labels &amp; totals 9 4" xfId="8608" xr:uid="{00000000-0005-0000-0000-00006C220000}"/>
    <cellStyle name="pivot item labels &amp; totals 9 4 2" xfId="19806" xr:uid="{EEB07A4D-AFDC-445E-83B2-68001EE0EE79}"/>
    <cellStyle name="pivot item labels &amp; totals 9 5" xfId="8609" xr:uid="{00000000-0005-0000-0000-00006D220000}"/>
    <cellStyle name="pivot item labels &amp; totals 9 5 2" xfId="19807" xr:uid="{95B5B9D3-B417-4817-A28F-9A78D7E02228}"/>
    <cellStyle name="pivot item labels &amp; totals 9 6" xfId="8610" xr:uid="{00000000-0005-0000-0000-00006E220000}"/>
    <cellStyle name="pivot item labels &amp; totals 9 6 2" xfId="19808" xr:uid="{B3525FFB-A5B1-4D98-BEC1-AB722172F599}"/>
    <cellStyle name="pivot item labels &amp; totals 9 7" xfId="19799" xr:uid="{ABC92246-015D-49FA-A416-18C417AFE10C}"/>
    <cellStyle name="pivot item labels &amp; totals_KTR An-Abflug" xfId="14849" xr:uid="{00000000-0005-0000-0000-00006F220000}"/>
    <cellStyle name="pivot nation" xfId="8611" xr:uid="{00000000-0005-0000-0000-000070220000}"/>
    <cellStyle name="pivot nation 2" xfId="8612" xr:uid="{00000000-0005-0000-0000-000071220000}"/>
    <cellStyle name="pivotdata" xfId="8613" xr:uid="{00000000-0005-0000-0000-000072220000}"/>
    <cellStyle name="pivotdata 2" xfId="8614" xr:uid="{00000000-0005-0000-0000-000073220000}"/>
    <cellStyle name="pivotdata 3" xfId="8615" xr:uid="{00000000-0005-0000-0000-000074220000}"/>
    <cellStyle name="pivotdata 4" xfId="8616" xr:uid="{00000000-0005-0000-0000-000075220000}"/>
    <cellStyle name="pivotdata_Copy of PGM - ONLY CHECK" xfId="8617" xr:uid="{00000000-0005-0000-0000-000076220000}"/>
    <cellStyle name="Pourcent(2)" xfId="8618" xr:uid="{00000000-0005-0000-0000-000077220000}"/>
    <cellStyle name="Pourcent0" xfId="8619" xr:uid="{00000000-0005-0000-0000-000078220000}"/>
    <cellStyle name="Pourcent1" xfId="8620" xr:uid="{00000000-0005-0000-0000-000079220000}"/>
    <cellStyle name="Pourcent2" xfId="8621" xr:uid="{00000000-0005-0000-0000-00007A220000}"/>
    <cellStyle name="Pourcentage 2" xfId="8622" xr:uid="{00000000-0005-0000-0000-00007B220000}"/>
    <cellStyle name="Pourcentage 2 2" xfId="8623" xr:uid="{00000000-0005-0000-0000-00007C220000}"/>
    <cellStyle name="Pourcentage 2 2 2" xfId="8624" xr:uid="{00000000-0005-0000-0000-00007D220000}"/>
    <cellStyle name="Pourcentage 2 2 3" xfId="8625" xr:uid="{00000000-0005-0000-0000-00007E220000}"/>
    <cellStyle name="Pourcentage 2 2 4" xfId="8626" xr:uid="{00000000-0005-0000-0000-00007F220000}"/>
    <cellStyle name="Pourcentage 2 3" xfId="8627" xr:uid="{00000000-0005-0000-0000-000080220000}"/>
    <cellStyle name="Pourcentage 2 3 2" xfId="8628" xr:uid="{00000000-0005-0000-0000-000081220000}"/>
    <cellStyle name="Pourcentage 3" xfId="8629" xr:uid="{00000000-0005-0000-0000-000082220000}"/>
    <cellStyle name="Pourcentage 3 2" xfId="8630" xr:uid="{00000000-0005-0000-0000-000083220000}"/>
    <cellStyle name="Pourcentage 3 2 2" xfId="8631" xr:uid="{00000000-0005-0000-0000-000084220000}"/>
    <cellStyle name="Pourcentage 4" xfId="8632" xr:uid="{00000000-0005-0000-0000-000085220000}"/>
    <cellStyle name="Pourcentage 4 2" xfId="8633" xr:uid="{00000000-0005-0000-0000-000086220000}"/>
    <cellStyle name="Pourcentage 4 3" xfId="8634" xr:uid="{00000000-0005-0000-0000-000087220000}"/>
    <cellStyle name="Pourcentage 5" xfId="8635" xr:uid="{00000000-0005-0000-0000-000088220000}"/>
    <cellStyle name="Pourcentage 6" xfId="8636" xr:uid="{00000000-0005-0000-0000-000089220000}"/>
    <cellStyle name="Pourcentage 6 2" xfId="8637" xr:uid="{00000000-0005-0000-0000-00008A220000}"/>
    <cellStyle name="Pourcentage 6 3" xfId="8638" xr:uid="{00000000-0005-0000-0000-00008B220000}"/>
    <cellStyle name="Pourcentage 7" xfId="8639" xr:uid="{00000000-0005-0000-0000-00008C220000}"/>
    <cellStyle name="Pourcentage 7 2" xfId="8640" xr:uid="{00000000-0005-0000-0000-00008D220000}"/>
    <cellStyle name="Pourcentage 7 2 2" xfId="8641" xr:uid="{00000000-0005-0000-0000-00008E220000}"/>
    <cellStyle name="Pourcentage 7 3" xfId="8642" xr:uid="{00000000-0005-0000-0000-00008F220000}"/>
    <cellStyle name="Pourcentage 8" xfId="8643" xr:uid="{00000000-0005-0000-0000-000090220000}"/>
    <cellStyle name="Pourcentage 8 2" xfId="8644" xr:uid="{00000000-0005-0000-0000-000091220000}"/>
    <cellStyle name="Pourcentage 9" xfId="8645" xr:uid="{00000000-0005-0000-0000-000092220000}"/>
    <cellStyle name="Poznámka" xfId="8646" xr:uid="{00000000-0005-0000-0000-000093220000}"/>
    <cellStyle name="Poznámka 2" xfId="8647" xr:uid="{00000000-0005-0000-0000-000094220000}"/>
    <cellStyle name="Poznámka 2 2" xfId="19810" xr:uid="{2441FBF1-E2F1-4685-A7FC-5D653BD07601}"/>
    <cellStyle name="Poznámka 3" xfId="8648" xr:uid="{00000000-0005-0000-0000-000095220000}"/>
    <cellStyle name="Poznámka 3 2" xfId="19811" xr:uid="{40102898-B318-4BF4-94D1-D8F60F1D882F}"/>
    <cellStyle name="Poznámka 4" xfId="19809" xr:uid="{14FFC68D-3BA8-44FE-BF89-C3773A7CE254}"/>
    <cellStyle name="Price" xfId="8649" xr:uid="{00000000-0005-0000-0000-000096220000}"/>
    <cellStyle name="Procent 2" xfId="8650" xr:uid="{00000000-0005-0000-0000-000097220000}"/>
    <cellStyle name="Procent 2 2" xfId="8651" xr:uid="{00000000-0005-0000-0000-000098220000}"/>
    <cellStyle name="Procent 2 2 2" xfId="8652" xr:uid="{00000000-0005-0000-0000-000099220000}"/>
    <cellStyle name="Procent 2 3" xfId="8653" xr:uid="{00000000-0005-0000-0000-00009A220000}"/>
    <cellStyle name="Procent 2 3 2" xfId="8654" xr:uid="{00000000-0005-0000-0000-00009B220000}"/>
    <cellStyle name="Procent 2 4" xfId="8655" xr:uid="{00000000-0005-0000-0000-00009C220000}"/>
    <cellStyle name="Procent 3" xfId="8656" xr:uid="{00000000-0005-0000-0000-00009D220000}"/>
    <cellStyle name="Procent 3 2" xfId="8657" xr:uid="{00000000-0005-0000-0000-00009E220000}"/>
    <cellStyle name="Procentowy 2" xfId="8658" xr:uid="{00000000-0005-0000-0000-00009F220000}"/>
    <cellStyle name="Procentowy 2 2" xfId="8659" xr:uid="{00000000-0005-0000-0000-0000A0220000}"/>
    <cellStyle name="Procentowy 3" xfId="8660" xr:uid="{00000000-0005-0000-0000-0000A1220000}"/>
    <cellStyle name="Profile" xfId="8661" xr:uid="{00000000-0005-0000-0000-0000A2220000}"/>
    <cellStyle name="Profit figure" xfId="8662" xr:uid="{00000000-0005-0000-0000-0000A3220000}"/>
    <cellStyle name="Propojená buňka" xfId="8663" xr:uid="{00000000-0005-0000-0000-0000A4220000}"/>
    <cellStyle name="Prosentti 2" xfId="8664" xr:uid="{00000000-0005-0000-0000-0000A5220000}"/>
    <cellStyle name="Prosenttia" xfId="1" builtinId="5"/>
    <cellStyle name="Prozent 2" xfId="8665" xr:uid="{00000000-0005-0000-0000-0000A7220000}"/>
    <cellStyle name="Prozent 2 2" xfId="8666" xr:uid="{00000000-0005-0000-0000-0000A8220000}"/>
    <cellStyle name="Prozent 2 2 2" xfId="8667" xr:uid="{00000000-0005-0000-0000-0000A9220000}"/>
    <cellStyle name="Prozent 2 3" xfId="8668" xr:uid="{00000000-0005-0000-0000-0000AA220000}"/>
    <cellStyle name="Prozent 2 3 2" xfId="14799" xr:uid="{00000000-0005-0000-0000-0000AB220000}"/>
    <cellStyle name="Prozent 2 4" xfId="8669" xr:uid="{00000000-0005-0000-0000-0000AC220000}"/>
    <cellStyle name="Prozent 3" xfId="8670" xr:uid="{00000000-0005-0000-0000-0000AD220000}"/>
    <cellStyle name="Prozent 3 2" xfId="8671" xr:uid="{00000000-0005-0000-0000-0000AE220000}"/>
    <cellStyle name="Prozent 3 3" xfId="8672" xr:uid="{00000000-0005-0000-0000-0000AF220000}"/>
    <cellStyle name="Prozent 3 4" xfId="8673" xr:uid="{00000000-0005-0000-0000-0000B0220000}"/>
    <cellStyle name="Prozent 4" xfId="8674" xr:uid="{00000000-0005-0000-0000-0000B1220000}"/>
    <cellStyle name="PSChar" xfId="8675" xr:uid="{00000000-0005-0000-0000-0000B2220000}"/>
    <cellStyle name="PSDate" xfId="8676" xr:uid="{00000000-0005-0000-0000-0000B3220000}"/>
    <cellStyle name="PSHeading" xfId="8677" xr:uid="{00000000-0005-0000-0000-0000B4220000}"/>
    <cellStyle name="PSHeading 2" xfId="8678" xr:uid="{00000000-0005-0000-0000-0000B5220000}"/>
    <cellStyle name="PSHeading 3" xfId="8679" xr:uid="{00000000-0005-0000-0000-0000B6220000}"/>
    <cellStyle name="PSInt" xfId="8680" xr:uid="{00000000-0005-0000-0000-0000B7220000}"/>
    <cellStyle name="PSSpacer" xfId="8681" xr:uid="{00000000-0005-0000-0000-0000B8220000}"/>
    <cellStyle name="Pyör. luku_Layo9704" xfId="8682" xr:uid="{00000000-0005-0000-0000-0000B9220000}"/>
    <cellStyle name="Pyör. valuutta_Layo9704" xfId="8683" xr:uid="{00000000-0005-0000-0000-0000BA220000}"/>
    <cellStyle name="quarterformat" xfId="8684" xr:uid="{00000000-0005-0000-0000-0000BB220000}"/>
    <cellStyle name="Rate" xfId="8685" xr:uid="{00000000-0005-0000-0000-0000BC220000}"/>
    <cellStyle name="Region" xfId="8686" xr:uid="{00000000-0005-0000-0000-0000BD220000}"/>
    <cellStyle name="région" xfId="8687" xr:uid="{00000000-0005-0000-0000-0000BE220000}"/>
    <cellStyle name="Region 2" xfId="8688" xr:uid="{00000000-0005-0000-0000-0000BF220000}"/>
    <cellStyle name="Region 3" xfId="8689" xr:uid="{00000000-0005-0000-0000-0000C0220000}"/>
    <cellStyle name="Remarque" xfId="8690" xr:uid="{00000000-0005-0000-0000-0000C1220000}"/>
    <cellStyle name="Remarque 2" xfId="8691" xr:uid="{00000000-0005-0000-0000-0000C2220000}"/>
    <cellStyle name="Remarque 2 2" xfId="8692" xr:uid="{00000000-0005-0000-0000-0000C3220000}"/>
    <cellStyle name="Remarque 2 2 2" xfId="19814" xr:uid="{7F6969E1-B9A7-4827-9CF8-70509E7BEFF4}"/>
    <cellStyle name="Remarque 2 3" xfId="19813" xr:uid="{DCC8636E-540E-4891-9EAF-E50C8028806E}"/>
    <cellStyle name="Remarque 3" xfId="8693" xr:uid="{00000000-0005-0000-0000-0000C4220000}"/>
    <cellStyle name="Remarque 3 2" xfId="19815" xr:uid="{3664CE7D-062C-46EF-889B-0799A987F7EF}"/>
    <cellStyle name="Remarque 4" xfId="8694" xr:uid="{00000000-0005-0000-0000-0000C5220000}"/>
    <cellStyle name="Remarque 4 2" xfId="19816" xr:uid="{DD047FE3-7A13-4E2D-ADCC-8DACF8822F07}"/>
    <cellStyle name="Remarque 5" xfId="8695" xr:uid="{00000000-0005-0000-0000-0000C6220000}"/>
    <cellStyle name="Remarque 5 2" xfId="19817" xr:uid="{3CD984D7-07A6-40B2-8039-1DE8A6F1F465}"/>
    <cellStyle name="Remarque 6" xfId="19812" xr:uid="{F6609CEF-A956-4DF5-A06F-F39162F25BBD}"/>
    <cellStyle name="Résultat 1" xfId="8696" xr:uid="{00000000-0005-0000-0000-0000C7220000}"/>
    <cellStyle name="Results % 1 dp" xfId="8697" xr:uid="{00000000-0005-0000-0000-0000C8220000}"/>
    <cellStyle name="Results 0 dp" xfId="8698" xr:uid="{00000000-0005-0000-0000-0000C9220000}"/>
    <cellStyle name="Results 2 dp" xfId="8699" xr:uid="{00000000-0005-0000-0000-0000CA220000}"/>
    <cellStyle name="rmlegd" xfId="8700" xr:uid="{00000000-0005-0000-0000-0000CB220000}"/>
    <cellStyle name="rmlegd 2" xfId="8701" xr:uid="{00000000-0005-0000-0000-0000CC220000}"/>
    <cellStyle name="rmlegd 2 2" xfId="25398" xr:uid="{15EA8B9A-33D2-4AB6-954D-904E2DD28AFC}"/>
    <cellStyle name="rmlegd 3" xfId="8702" xr:uid="{00000000-0005-0000-0000-0000CD220000}"/>
    <cellStyle name="rmlegd 3 2" xfId="25399" xr:uid="{B9F6697D-E3BB-4E33-97E4-1777980FB473}"/>
    <cellStyle name="rmlegd 4" xfId="8703" xr:uid="{00000000-0005-0000-0000-0000CE220000}"/>
    <cellStyle name="rmlegd 4 2" xfId="25400" xr:uid="{A3248361-20B1-47A2-B288-E934B2983B8A}"/>
    <cellStyle name="rmlegd 5" xfId="8704" xr:uid="{00000000-0005-0000-0000-0000CF220000}"/>
    <cellStyle name="rmlegd 5 2" xfId="25401" xr:uid="{814C49CC-F2E1-4A03-8E87-28ADF8B6C58C}"/>
    <cellStyle name="rmlegd 6" xfId="8705" xr:uid="{00000000-0005-0000-0000-0000D0220000}"/>
    <cellStyle name="rmlegd 6 2" xfId="25402" xr:uid="{7DCB29F4-7D4E-4988-B3EF-684D8A60F28B}"/>
    <cellStyle name="rmlegd 7" xfId="25397" xr:uid="{E1EF377C-1EE9-49D5-B03E-F980267974E8}"/>
    <cellStyle name="ROA Ref" xfId="8706" xr:uid="{00000000-0005-0000-0000-0000D1220000}"/>
    <cellStyle name="ROA Ref 2" xfId="8707" xr:uid="{00000000-0005-0000-0000-0000D2220000}"/>
    <cellStyle name="ROA Ref 3" xfId="8708" xr:uid="{00000000-0005-0000-0000-0000D3220000}"/>
    <cellStyle name="Rõhk1" xfId="8709" xr:uid="{00000000-0005-0000-0000-0000D4220000}"/>
    <cellStyle name="Rõhk1 2" xfId="8710" xr:uid="{00000000-0005-0000-0000-0000D5220000}"/>
    <cellStyle name="Rõhk1 3" xfId="8711" xr:uid="{00000000-0005-0000-0000-0000D6220000}"/>
    <cellStyle name="Rõhk2" xfId="8712" xr:uid="{00000000-0005-0000-0000-0000D7220000}"/>
    <cellStyle name="Rõhk2 2" xfId="8713" xr:uid="{00000000-0005-0000-0000-0000D8220000}"/>
    <cellStyle name="Rõhk2 3" xfId="8714" xr:uid="{00000000-0005-0000-0000-0000D9220000}"/>
    <cellStyle name="Rõhk3" xfId="8715" xr:uid="{00000000-0005-0000-0000-0000DA220000}"/>
    <cellStyle name="Rõhk3 2" xfId="8716" xr:uid="{00000000-0005-0000-0000-0000DB220000}"/>
    <cellStyle name="Rõhk3 3" xfId="8717" xr:uid="{00000000-0005-0000-0000-0000DC220000}"/>
    <cellStyle name="Rõhk4" xfId="8718" xr:uid="{00000000-0005-0000-0000-0000DD220000}"/>
    <cellStyle name="Rõhk4 2" xfId="8719" xr:uid="{00000000-0005-0000-0000-0000DE220000}"/>
    <cellStyle name="Rõhk4 3" xfId="8720" xr:uid="{00000000-0005-0000-0000-0000DF220000}"/>
    <cellStyle name="Rõhk5" xfId="8721" xr:uid="{00000000-0005-0000-0000-0000E0220000}"/>
    <cellStyle name="Rõhk5 2" xfId="8722" xr:uid="{00000000-0005-0000-0000-0000E1220000}"/>
    <cellStyle name="Rõhk5 3" xfId="8723" xr:uid="{00000000-0005-0000-0000-0000E2220000}"/>
    <cellStyle name="Rõhk6" xfId="8724" xr:uid="{00000000-0005-0000-0000-0000E3220000}"/>
    <cellStyle name="Rõhk6 2" xfId="8725" xr:uid="{00000000-0005-0000-0000-0000E4220000}"/>
    <cellStyle name="Rõhk6 3" xfId="8726" xr:uid="{00000000-0005-0000-0000-0000E5220000}"/>
    <cellStyle name="Rossz 2" xfId="8727" xr:uid="{00000000-0005-0000-0000-0000E6220000}"/>
    <cellStyle name="Rouge" xfId="8728" xr:uid="{00000000-0005-0000-0000-0000E7220000}"/>
    <cellStyle name="Rouge 2" xfId="8729" xr:uid="{00000000-0005-0000-0000-0000E8220000}"/>
    <cellStyle name="Rouge 2 2" xfId="19819" xr:uid="{D97D5BAD-4072-40B2-A937-47C371164EC8}"/>
    <cellStyle name="Rouge 3" xfId="8730" xr:uid="{00000000-0005-0000-0000-0000E9220000}"/>
    <cellStyle name="Rouge 3 2" xfId="8731" xr:uid="{00000000-0005-0000-0000-0000EA220000}"/>
    <cellStyle name="Rouge 3 2 2" xfId="19821" xr:uid="{972F499A-D73D-42E0-96B0-B52BFB3D591D}"/>
    <cellStyle name="Rouge 3 3" xfId="19820" xr:uid="{68E97C96-8257-4DC7-9EC5-8DB5E6E11BCE}"/>
    <cellStyle name="Rouge 4" xfId="8732" xr:uid="{00000000-0005-0000-0000-0000EB220000}"/>
    <cellStyle name="Rouge 4 2" xfId="19822" xr:uid="{118FB5CC-CDAC-4851-A0E0-BE5AC95005AC}"/>
    <cellStyle name="Rouge 5" xfId="8733" xr:uid="{00000000-0005-0000-0000-0000EC220000}"/>
    <cellStyle name="Rouge 5 2" xfId="19823" xr:uid="{A3360BA2-40F2-4516-A31E-F11A814C604E}"/>
    <cellStyle name="Rouge 6" xfId="19818" xr:uid="{3F68D371-046E-43FD-8A12-2F863DBFE043}"/>
    <cellStyle name="Rubrik" xfId="8734" xr:uid="{00000000-0005-0000-0000-0000ED220000}"/>
    <cellStyle name="Rubrik 1" xfId="8735" xr:uid="{00000000-0005-0000-0000-0000EE220000}"/>
    <cellStyle name="Rubrik 2" xfId="8736" xr:uid="{00000000-0005-0000-0000-0000EF220000}"/>
    <cellStyle name="Rubrik 3" xfId="8737" xr:uid="{00000000-0005-0000-0000-0000F0220000}"/>
    <cellStyle name="Rubrik 4" xfId="8738" xr:uid="{00000000-0005-0000-0000-0000F1220000}"/>
    <cellStyle name="Rubrik_Table 2 Unit Rate" xfId="8739" xr:uid="{00000000-0005-0000-0000-0000F2220000}"/>
    <cellStyle name="Salida" xfId="8740" xr:uid="{00000000-0005-0000-0000-0000F3220000}"/>
    <cellStyle name="Salida 10" xfId="8741" xr:uid="{00000000-0005-0000-0000-0000F4220000}"/>
    <cellStyle name="Salida 10 2" xfId="8742" xr:uid="{00000000-0005-0000-0000-0000F5220000}"/>
    <cellStyle name="Salida 10 2 2" xfId="8743" xr:uid="{00000000-0005-0000-0000-0000F6220000}"/>
    <cellStyle name="Salida 10 2 2 2" xfId="19827" xr:uid="{ED83B4EA-DABA-405B-A179-19F179E7782D}"/>
    <cellStyle name="Salida 10 2 3" xfId="8744" xr:uid="{00000000-0005-0000-0000-0000F7220000}"/>
    <cellStyle name="Salida 10 2 3 2" xfId="19828" xr:uid="{00B9E2E6-6CF9-443E-A7B3-7BA01C33D053}"/>
    <cellStyle name="Salida 10 2 4" xfId="8745" xr:uid="{00000000-0005-0000-0000-0000F8220000}"/>
    <cellStyle name="Salida 10 2 4 2" xfId="19829" xr:uid="{7788629E-94A0-4923-AECA-D4C28712F86D}"/>
    <cellStyle name="Salida 10 2 5" xfId="8746" xr:uid="{00000000-0005-0000-0000-0000F9220000}"/>
    <cellStyle name="Salida 10 2 5 2" xfId="19830" xr:uid="{63476934-F621-4B67-8376-E9254194D7AE}"/>
    <cellStyle name="Salida 10 2 6" xfId="19826" xr:uid="{E5A1AD98-10CA-471C-A7D9-0940FFBD2115}"/>
    <cellStyle name="Salida 10 3" xfId="8747" xr:uid="{00000000-0005-0000-0000-0000FA220000}"/>
    <cellStyle name="Salida 10 3 2" xfId="19831" xr:uid="{D7C5E6AB-2735-41E2-9D79-8049E73C5A12}"/>
    <cellStyle name="Salida 10 4" xfId="8748" xr:uid="{00000000-0005-0000-0000-0000FB220000}"/>
    <cellStyle name="Salida 10 4 2" xfId="19832" xr:uid="{BF5BA7E4-CE7F-4025-86B9-6217ECD482E3}"/>
    <cellStyle name="Salida 10 5" xfId="8749" xr:uid="{00000000-0005-0000-0000-0000FC220000}"/>
    <cellStyle name="Salida 10 5 2" xfId="19833" xr:uid="{820AC979-1364-40BF-B333-96193B66740F}"/>
    <cellStyle name="Salida 10 6" xfId="8750" xr:uid="{00000000-0005-0000-0000-0000FD220000}"/>
    <cellStyle name="Salida 10 6 2" xfId="19834" xr:uid="{3778F71D-EAD2-4206-85E0-FCB5B86D3BCA}"/>
    <cellStyle name="Salida 10 7" xfId="19825" xr:uid="{24831FD4-5CBB-4B46-8EAE-86BA622376EF}"/>
    <cellStyle name="Salida 11" xfId="8751" xr:uid="{00000000-0005-0000-0000-0000FE220000}"/>
    <cellStyle name="Salida 11 2" xfId="8752" xr:uid="{00000000-0005-0000-0000-0000FF220000}"/>
    <cellStyle name="Salida 11 2 2" xfId="8753" xr:uid="{00000000-0005-0000-0000-000000230000}"/>
    <cellStyle name="Salida 11 2 2 2" xfId="19837" xr:uid="{C912DE82-3186-4A8F-AA2F-0F9D6CF851B2}"/>
    <cellStyle name="Salida 11 2 3" xfId="8754" xr:uid="{00000000-0005-0000-0000-000001230000}"/>
    <cellStyle name="Salida 11 2 3 2" xfId="19838" xr:uid="{A680587C-4E94-475B-9DFB-B3FE7C53E4E8}"/>
    <cellStyle name="Salida 11 2 4" xfId="8755" xr:uid="{00000000-0005-0000-0000-000002230000}"/>
    <cellStyle name="Salida 11 2 4 2" xfId="19839" xr:uid="{2720ED2B-0438-45A9-8C53-FBCC863D2F18}"/>
    <cellStyle name="Salida 11 2 5" xfId="8756" xr:uid="{00000000-0005-0000-0000-000003230000}"/>
    <cellStyle name="Salida 11 2 5 2" xfId="19840" xr:uid="{542B9B8D-C460-49CF-98E2-98774770005E}"/>
    <cellStyle name="Salida 11 2 6" xfId="19836" xr:uid="{C88CECA5-A2DE-4F3C-B075-0028A4293FC5}"/>
    <cellStyle name="Salida 11 3" xfId="8757" xr:uid="{00000000-0005-0000-0000-000004230000}"/>
    <cellStyle name="Salida 11 3 2" xfId="19841" xr:uid="{9B7B9633-F1AC-4D6C-9EF9-1CA4DB4FE46C}"/>
    <cellStyle name="Salida 11 4" xfId="8758" xr:uid="{00000000-0005-0000-0000-000005230000}"/>
    <cellStyle name="Salida 11 4 2" xfId="19842" xr:uid="{0F2D6AD4-87F2-4775-871A-B20A68CFC4AC}"/>
    <cellStyle name="Salida 11 5" xfId="8759" xr:uid="{00000000-0005-0000-0000-000006230000}"/>
    <cellStyle name="Salida 11 5 2" xfId="19843" xr:uid="{9E70C095-E4CB-4BDB-A006-BC465036E462}"/>
    <cellStyle name="Salida 11 6" xfId="8760" xr:uid="{00000000-0005-0000-0000-000007230000}"/>
    <cellStyle name="Salida 11 6 2" xfId="19844" xr:uid="{648B208E-7ACE-46C3-A1EE-40544F9EB545}"/>
    <cellStyle name="Salida 11 7" xfId="19835" xr:uid="{4B312F3F-E867-4036-83C7-A207191A06C8}"/>
    <cellStyle name="Salida 12" xfId="8761" xr:uid="{00000000-0005-0000-0000-000008230000}"/>
    <cellStyle name="Salida 12 2" xfId="8762" xr:uid="{00000000-0005-0000-0000-000009230000}"/>
    <cellStyle name="Salida 12 2 2" xfId="8763" xr:uid="{00000000-0005-0000-0000-00000A230000}"/>
    <cellStyle name="Salida 12 2 2 2" xfId="19847" xr:uid="{76F944D2-D058-40B9-BD05-8A815DBE1D63}"/>
    <cellStyle name="Salida 12 2 3" xfId="8764" xr:uid="{00000000-0005-0000-0000-00000B230000}"/>
    <cellStyle name="Salida 12 2 3 2" xfId="19848" xr:uid="{3D442D2C-63F2-4508-BAAE-18B449CF7F51}"/>
    <cellStyle name="Salida 12 2 4" xfId="8765" xr:uid="{00000000-0005-0000-0000-00000C230000}"/>
    <cellStyle name="Salida 12 2 4 2" xfId="19849" xr:uid="{58B4DE6C-C433-41B4-824F-463F1949E135}"/>
    <cellStyle name="Salida 12 2 5" xfId="8766" xr:uid="{00000000-0005-0000-0000-00000D230000}"/>
    <cellStyle name="Salida 12 2 5 2" xfId="19850" xr:uid="{674AABBB-6DA7-4B38-9379-29CEC608ED96}"/>
    <cellStyle name="Salida 12 2 6" xfId="19846" xr:uid="{9ACFA755-DD88-4176-877B-D0008FE3535C}"/>
    <cellStyle name="Salida 12 3" xfId="8767" xr:uid="{00000000-0005-0000-0000-00000E230000}"/>
    <cellStyle name="Salida 12 3 2" xfId="19851" xr:uid="{E850891E-0EC3-4C5E-A5D7-9482F991659E}"/>
    <cellStyle name="Salida 12 4" xfId="8768" xr:uid="{00000000-0005-0000-0000-00000F230000}"/>
    <cellStyle name="Salida 12 4 2" xfId="19852" xr:uid="{936C445D-9C98-481F-B830-7172B2EDEFAC}"/>
    <cellStyle name="Salida 12 5" xfId="8769" xr:uid="{00000000-0005-0000-0000-000010230000}"/>
    <cellStyle name="Salida 12 5 2" xfId="19853" xr:uid="{2E287A65-0A20-4BF7-B668-C5F624C39ED4}"/>
    <cellStyle name="Salida 12 6" xfId="8770" xr:uid="{00000000-0005-0000-0000-000011230000}"/>
    <cellStyle name="Salida 12 6 2" xfId="19854" xr:uid="{2D40EFFB-63BF-4234-9D7B-2C98388864BA}"/>
    <cellStyle name="Salida 12 7" xfId="19845" xr:uid="{F81C8D12-5F54-4D6E-A6E3-FE27A9AB6756}"/>
    <cellStyle name="Salida 13" xfId="8771" xr:uid="{00000000-0005-0000-0000-000012230000}"/>
    <cellStyle name="Salida 13 2" xfId="8772" xr:uid="{00000000-0005-0000-0000-000013230000}"/>
    <cellStyle name="Salida 13 2 2" xfId="8773" xr:uid="{00000000-0005-0000-0000-000014230000}"/>
    <cellStyle name="Salida 13 2 2 2" xfId="19857" xr:uid="{7E478D5E-E02B-4591-866F-F6AC3A7240C9}"/>
    <cellStyle name="Salida 13 2 3" xfId="8774" xr:uid="{00000000-0005-0000-0000-000015230000}"/>
    <cellStyle name="Salida 13 2 3 2" xfId="19858" xr:uid="{484A62EB-E946-4AEC-AFCC-64B48DBCDF94}"/>
    <cellStyle name="Salida 13 2 4" xfId="8775" xr:uid="{00000000-0005-0000-0000-000016230000}"/>
    <cellStyle name="Salida 13 2 4 2" xfId="19859" xr:uid="{5F187296-4F1E-4E35-AF18-063D24B9E286}"/>
    <cellStyle name="Salida 13 2 5" xfId="8776" xr:uid="{00000000-0005-0000-0000-000017230000}"/>
    <cellStyle name="Salida 13 2 5 2" xfId="19860" xr:uid="{4172DA29-D224-4EBD-93B5-65F66A8EBEAD}"/>
    <cellStyle name="Salida 13 2 6" xfId="19856" xr:uid="{84DCA9AF-4B20-4259-995B-A53A1F993BEA}"/>
    <cellStyle name="Salida 13 3" xfId="8777" xr:uid="{00000000-0005-0000-0000-000018230000}"/>
    <cellStyle name="Salida 13 3 2" xfId="19861" xr:uid="{1EF8C13D-823C-4498-BD4F-556B785A8A69}"/>
    <cellStyle name="Salida 13 4" xfId="8778" xr:uid="{00000000-0005-0000-0000-000019230000}"/>
    <cellStyle name="Salida 13 4 2" xfId="19862" xr:uid="{37E98388-E6D4-4ADB-8899-6C904AC2C61B}"/>
    <cellStyle name="Salida 13 5" xfId="8779" xr:uid="{00000000-0005-0000-0000-00001A230000}"/>
    <cellStyle name="Salida 13 5 2" xfId="19863" xr:uid="{E1CA7B35-116B-4FC3-A7F0-D6FCFE585570}"/>
    <cellStyle name="Salida 13 6" xfId="8780" xr:uid="{00000000-0005-0000-0000-00001B230000}"/>
    <cellStyle name="Salida 13 6 2" xfId="19864" xr:uid="{35125D06-4104-47E6-923C-EDBC50B27C8E}"/>
    <cellStyle name="Salida 13 7" xfId="19855" xr:uid="{BA30F328-AE7B-4503-B0A4-9382A8302CA5}"/>
    <cellStyle name="Salida 14" xfId="8781" xr:uid="{00000000-0005-0000-0000-00001C230000}"/>
    <cellStyle name="Salida 14 2" xfId="8782" xr:uid="{00000000-0005-0000-0000-00001D230000}"/>
    <cellStyle name="Salida 14 2 2" xfId="8783" xr:uid="{00000000-0005-0000-0000-00001E230000}"/>
    <cellStyle name="Salida 14 2 2 2" xfId="19867" xr:uid="{21E090E6-585A-4626-A676-D84D34F44909}"/>
    <cellStyle name="Salida 14 2 3" xfId="8784" xr:uid="{00000000-0005-0000-0000-00001F230000}"/>
    <cellStyle name="Salida 14 2 3 2" xfId="19868" xr:uid="{FDE2695C-1198-4A00-9BCF-98F5C599502F}"/>
    <cellStyle name="Salida 14 2 4" xfId="8785" xr:uid="{00000000-0005-0000-0000-000020230000}"/>
    <cellStyle name="Salida 14 2 4 2" xfId="19869" xr:uid="{37E681B2-967E-4D7A-BC6F-E7FC8AA59E0A}"/>
    <cellStyle name="Salida 14 2 5" xfId="8786" xr:uid="{00000000-0005-0000-0000-000021230000}"/>
    <cellStyle name="Salida 14 2 5 2" xfId="19870" xr:uid="{C8252CEB-6559-4A4E-A0F3-83687251B265}"/>
    <cellStyle name="Salida 14 2 6" xfId="19866" xr:uid="{FD8DEA86-51A0-421D-91A4-04196B4059EC}"/>
    <cellStyle name="Salida 14 3" xfId="8787" xr:uid="{00000000-0005-0000-0000-000022230000}"/>
    <cellStyle name="Salida 14 3 2" xfId="19871" xr:uid="{AA3A9D5C-D827-43D5-9221-4F4F50B48298}"/>
    <cellStyle name="Salida 14 4" xfId="8788" xr:uid="{00000000-0005-0000-0000-000023230000}"/>
    <cellStyle name="Salida 14 4 2" xfId="19872" xr:uid="{955DEE02-7D49-4A69-9458-EA88EEC267CA}"/>
    <cellStyle name="Salida 14 5" xfId="8789" xr:uid="{00000000-0005-0000-0000-000024230000}"/>
    <cellStyle name="Salida 14 5 2" xfId="19873" xr:uid="{E214E5A9-BD07-4A26-843B-4AEAC61298FF}"/>
    <cellStyle name="Salida 14 6" xfId="8790" xr:uid="{00000000-0005-0000-0000-000025230000}"/>
    <cellStyle name="Salida 14 6 2" xfId="19874" xr:uid="{523EC473-BB57-4EB7-9886-CC3C9EE00A8E}"/>
    <cellStyle name="Salida 14 7" xfId="19865" xr:uid="{AAED6A30-0826-4CA5-BF10-C9D1B98A7F40}"/>
    <cellStyle name="Salida 15" xfId="8791" xr:uid="{00000000-0005-0000-0000-000026230000}"/>
    <cellStyle name="Salida 15 2" xfId="8792" xr:uid="{00000000-0005-0000-0000-000027230000}"/>
    <cellStyle name="Salida 15 2 2" xfId="8793" xr:uid="{00000000-0005-0000-0000-000028230000}"/>
    <cellStyle name="Salida 15 2 2 2" xfId="19877" xr:uid="{EA30D93E-8265-4267-B1C6-4A762395B89C}"/>
    <cellStyle name="Salida 15 2 3" xfId="8794" xr:uid="{00000000-0005-0000-0000-000029230000}"/>
    <cellStyle name="Salida 15 2 3 2" xfId="19878" xr:uid="{0A1524CD-8348-47E4-A530-7B2FC2FB7090}"/>
    <cellStyle name="Salida 15 2 4" xfId="8795" xr:uid="{00000000-0005-0000-0000-00002A230000}"/>
    <cellStyle name="Salida 15 2 4 2" xfId="19879" xr:uid="{5447EFAE-E3F7-4278-8D99-998CB5E040BD}"/>
    <cellStyle name="Salida 15 2 5" xfId="8796" xr:uid="{00000000-0005-0000-0000-00002B230000}"/>
    <cellStyle name="Salida 15 2 5 2" xfId="19880" xr:uid="{9DB6EABC-40FC-489A-91FC-98D3ED251E61}"/>
    <cellStyle name="Salida 15 2 6" xfId="19876" xr:uid="{FAF349E2-17F5-4AD5-9F32-82DBF149C652}"/>
    <cellStyle name="Salida 15 3" xfId="8797" xr:uid="{00000000-0005-0000-0000-00002C230000}"/>
    <cellStyle name="Salida 15 3 2" xfId="19881" xr:uid="{5AD9DF64-DFF6-4C56-9509-7EFD80CF9CAF}"/>
    <cellStyle name="Salida 15 4" xfId="8798" xr:uid="{00000000-0005-0000-0000-00002D230000}"/>
    <cellStyle name="Salida 15 4 2" xfId="19882" xr:uid="{C2A1DEE2-267E-46A4-BEF8-92196D981DC4}"/>
    <cellStyle name="Salida 15 5" xfId="8799" xr:uid="{00000000-0005-0000-0000-00002E230000}"/>
    <cellStyle name="Salida 15 5 2" xfId="19883" xr:uid="{6E5776ED-346D-4339-8DA6-B1C1AFEDCA77}"/>
    <cellStyle name="Salida 15 6" xfId="8800" xr:uid="{00000000-0005-0000-0000-00002F230000}"/>
    <cellStyle name="Salida 15 6 2" xfId="19884" xr:uid="{E7F7CF85-E5C7-496F-B684-492F9B03AA96}"/>
    <cellStyle name="Salida 15 7" xfId="19875" xr:uid="{CFEDC90F-94EB-4CFB-B6C3-175C307B8BD2}"/>
    <cellStyle name="Salida 16" xfId="8801" xr:uid="{00000000-0005-0000-0000-000030230000}"/>
    <cellStyle name="Salida 16 2" xfId="19885" xr:uid="{ED5953DA-F586-4329-8A6C-975B2B525D6C}"/>
    <cellStyle name="Salida 17" xfId="8802" xr:uid="{00000000-0005-0000-0000-000031230000}"/>
    <cellStyle name="Salida 17 2" xfId="19886" xr:uid="{668BE922-1291-4E34-9A01-013567555E8E}"/>
    <cellStyle name="Salida 18" xfId="8803" xr:uid="{00000000-0005-0000-0000-000032230000}"/>
    <cellStyle name="Salida 18 2" xfId="19887" xr:uid="{B02BB631-E911-402A-88B1-FF0642DD22A9}"/>
    <cellStyle name="Salida 19" xfId="8804" xr:uid="{00000000-0005-0000-0000-000033230000}"/>
    <cellStyle name="Salida 19 2" xfId="19888" xr:uid="{A07A2AAC-919A-4F23-9926-D9D20311F6E0}"/>
    <cellStyle name="Salida 2" xfId="8805" xr:uid="{00000000-0005-0000-0000-000034230000}"/>
    <cellStyle name="Salida 2 2" xfId="8806" xr:uid="{00000000-0005-0000-0000-000035230000}"/>
    <cellStyle name="Salida 2 2 2" xfId="8807" xr:uid="{00000000-0005-0000-0000-000036230000}"/>
    <cellStyle name="Salida 2 2 2 2" xfId="19891" xr:uid="{6734B17B-32E7-47C6-AEFB-E945128BC3AB}"/>
    <cellStyle name="Salida 2 2 3" xfId="8808" xr:uid="{00000000-0005-0000-0000-000037230000}"/>
    <cellStyle name="Salida 2 2 3 2" xfId="19892" xr:uid="{DDA2B775-9AA6-4F71-8943-EF812A9C4993}"/>
    <cellStyle name="Salida 2 2 4" xfId="8809" xr:uid="{00000000-0005-0000-0000-000038230000}"/>
    <cellStyle name="Salida 2 2 4 2" xfId="19893" xr:uid="{623AA92F-2BBE-42A5-A03D-04F1E7375267}"/>
    <cellStyle name="Salida 2 2 5" xfId="8810" xr:uid="{00000000-0005-0000-0000-000039230000}"/>
    <cellStyle name="Salida 2 2 5 2" xfId="19894" xr:uid="{F59EC7FD-A69D-4D31-9708-D2DCB4A099F6}"/>
    <cellStyle name="Salida 2 2 6" xfId="19890" xr:uid="{4522BCE9-29A9-43E5-B3F0-27678CE801BD}"/>
    <cellStyle name="Salida 2 3" xfId="8811" xr:uid="{00000000-0005-0000-0000-00003A230000}"/>
    <cellStyle name="Salida 2 3 2" xfId="19895" xr:uid="{8E45FC8F-5075-4A21-9AF7-BDE72209D3CB}"/>
    <cellStyle name="Salida 2 4" xfId="8812" xr:uid="{00000000-0005-0000-0000-00003B230000}"/>
    <cellStyle name="Salida 2 4 2" xfId="19896" xr:uid="{BBAD5702-EEC8-4CBA-BB8A-3EC674C032AE}"/>
    <cellStyle name="Salida 2 5" xfId="8813" xr:uid="{00000000-0005-0000-0000-00003C230000}"/>
    <cellStyle name="Salida 2 5 2" xfId="19897" xr:uid="{6AB6CBCD-0E05-4E80-9F06-8AD3948E1BE8}"/>
    <cellStyle name="Salida 2 6" xfId="8814" xr:uid="{00000000-0005-0000-0000-00003D230000}"/>
    <cellStyle name="Salida 2 6 2" xfId="19898" xr:uid="{94AD79BB-F3A6-42A9-957E-9F289DD9720B}"/>
    <cellStyle name="Salida 2 7" xfId="19889" xr:uid="{1CB0E9FA-817C-4C1D-B277-A94C13B00AC0}"/>
    <cellStyle name="Salida 20" xfId="19824" xr:uid="{DF8C5EE7-4320-4DB3-B14F-148DDBB3A9FB}"/>
    <cellStyle name="Salida 3" xfId="8815" xr:uid="{00000000-0005-0000-0000-00003E230000}"/>
    <cellStyle name="Salida 3 2" xfId="8816" xr:uid="{00000000-0005-0000-0000-00003F230000}"/>
    <cellStyle name="Salida 3 2 2" xfId="8817" xr:uid="{00000000-0005-0000-0000-000040230000}"/>
    <cellStyle name="Salida 3 2 2 2" xfId="19901" xr:uid="{D17F4699-C1F1-4C96-A990-83C9C3938613}"/>
    <cellStyle name="Salida 3 2 3" xfId="8818" xr:uid="{00000000-0005-0000-0000-000041230000}"/>
    <cellStyle name="Salida 3 2 3 2" xfId="19902" xr:uid="{96E17D22-3ED1-479A-B222-35A08426567C}"/>
    <cellStyle name="Salida 3 2 4" xfId="8819" xr:uid="{00000000-0005-0000-0000-000042230000}"/>
    <cellStyle name="Salida 3 2 4 2" xfId="19903" xr:uid="{74C093B5-F5C8-4437-8095-159EF90A258B}"/>
    <cellStyle name="Salida 3 2 5" xfId="8820" xr:uid="{00000000-0005-0000-0000-000043230000}"/>
    <cellStyle name="Salida 3 2 5 2" xfId="19904" xr:uid="{D73CC64C-A2F2-4CF1-830D-34B7FD6D1E7F}"/>
    <cellStyle name="Salida 3 2 6" xfId="19900" xr:uid="{672A937E-9DEC-47FE-B39A-92D7B4023585}"/>
    <cellStyle name="Salida 3 3" xfId="8821" xr:uid="{00000000-0005-0000-0000-000044230000}"/>
    <cellStyle name="Salida 3 3 2" xfId="19905" xr:uid="{DD7C4FBF-86CB-4DD2-9391-D2AFE614B243}"/>
    <cellStyle name="Salida 3 4" xfId="8822" xr:uid="{00000000-0005-0000-0000-000045230000}"/>
    <cellStyle name="Salida 3 4 2" xfId="19906" xr:uid="{853DE9EB-DDF1-46ED-A515-593D0A78DAC7}"/>
    <cellStyle name="Salida 3 5" xfId="8823" xr:uid="{00000000-0005-0000-0000-000046230000}"/>
    <cellStyle name="Salida 3 5 2" xfId="19907" xr:uid="{1759EEEE-8B92-4C16-875C-942114778B09}"/>
    <cellStyle name="Salida 3 6" xfId="8824" xr:uid="{00000000-0005-0000-0000-000047230000}"/>
    <cellStyle name="Salida 3 6 2" xfId="19908" xr:uid="{7F21D8CD-6190-4D35-913D-9431C2E88BB9}"/>
    <cellStyle name="Salida 3 7" xfId="19899" xr:uid="{E6B0BBC6-4B0B-43B3-B5DF-A03F4513BB91}"/>
    <cellStyle name="Salida 4" xfId="8825" xr:uid="{00000000-0005-0000-0000-000048230000}"/>
    <cellStyle name="Salida 4 2" xfId="8826" xr:uid="{00000000-0005-0000-0000-000049230000}"/>
    <cellStyle name="Salida 4 2 2" xfId="8827" xr:uid="{00000000-0005-0000-0000-00004A230000}"/>
    <cellStyle name="Salida 4 2 2 2" xfId="19911" xr:uid="{7AA93D01-9DFD-4BAA-88FB-90D8A013362A}"/>
    <cellStyle name="Salida 4 2 3" xfId="8828" xr:uid="{00000000-0005-0000-0000-00004B230000}"/>
    <cellStyle name="Salida 4 2 3 2" xfId="19912" xr:uid="{97509DD0-7612-4BF0-AEAB-9504A5FCB8AC}"/>
    <cellStyle name="Salida 4 2 4" xfId="8829" xr:uid="{00000000-0005-0000-0000-00004C230000}"/>
    <cellStyle name="Salida 4 2 4 2" xfId="19913" xr:uid="{75F89855-18A6-4B73-A0B6-F54D0B160440}"/>
    <cellStyle name="Salida 4 2 5" xfId="8830" xr:uid="{00000000-0005-0000-0000-00004D230000}"/>
    <cellStyle name="Salida 4 2 5 2" xfId="19914" xr:uid="{37DECDF9-6D55-4B0C-B93A-530130601EDE}"/>
    <cellStyle name="Salida 4 2 6" xfId="19910" xr:uid="{C66E7CB2-1918-4443-89AD-55DBBCAF4534}"/>
    <cellStyle name="Salida 4 3" xfId="8831" xr:uid="{00000000-0005-0000-0000-00004E230000}"/>
    <cellStyle name="Salida 4 3 2" xfId="19915" xr:uid="{5799B3A8-E8F6-460B-8C34-DFBBFFACEADA}"/>
    <cellStyle name="Salida 4 4" xfId="8832" xr:uid="{00000000-0005-0000-0000-00004F230000}"/>
    <cellStyle name="Salida 4 4 2" xfId="19916" xr:uid="{D0C21F81-9591-4B6D-B1FD-BAD1B85D5B9E}"/>
    <cellStyle name="Salida 4 5" xfId="8833" xr:uid="{00000000-0005-0000-0000-000050230000}"/>
    <cellStyle name="Salida 4 5 2" xfId="19917" xr:uid="{4E8A258E-63FE-4B8F-A355-593D2C779AF6}"/>
    <cellStyle name="Salida 4 6" xfId="8834" xr:uid="{00000000-0005-0000-0000-000051230000}"/>
    <cellStyle name="Salida 4 6 2" xfId="19918" xr:uid="{F67BBEBC-C338-4445-B093-A40E0BF19C11}"/>
    <cellStyle name="Salida 4 7" xfId="19909" xr:uid="{0ADC8D2C-9D7E-4F9F-97B0-538AA78522F8}"/>
    <cellStyle name="Salida 5" xfId="8835" xr:uid="{00000000-0005-0000-0000-000052230000}"/>
    <cellStyle name="Salida 5 2" xfId="8836" xr:uid="{00000000-0005-0000-0000-000053230000}"/>
    <cellStyle name="Salida 5 2 2" xfId="8837" xr:uid="{00000000-0005-0000-0000-000054230000}"/>
    <cellStyle name="Salida 5 2 2 2" xfId="19921" xr:uid="{565EFC0B-64AF-4097-8B6B-ED0DF1AE6688}"/>
    <cellStyle name="Salida 5 2 3" xfId="8838" xr:uid="{00000000-0005-0000-0000-000055230000}"/>
    <cellStyle name="Salida 5 2 3 2" xfId="19922" xr:uid="{22CEA5B4-2273-46ED-90FF-04D53D6B624C}"/>
    <cellStyle name="Salida 5 2 4" xfId="8839" xr:uid="{00000000-0005-0000-0000-000056230000}"/>
    <cellStyle name="Salida 5 2 4 2" xfId="19923" xr:uid="{F78D4946-FAFD-4326-8A02-F386D28B452B}"/>
    <cellStyle name="Salida 5 2 5" xfId="8840" xr:uid="{00000000-0005-0000-0000-000057230000}"/>
    <cellStyle name="Salida 5 2 5 2" xfId="19924" xr:uid="{A63E3B57-0F2E-445D-B4FF-083525713290}"/>
    <cellStyle name="Salida 5 2 6" xfId="19920" xr:uid="{323EA8BB-0F6A-44E5-9F95-3214377CC970}"/>
    <cellStyle name="Salida 5 3" xfId="8841" xr:uid="{00000000-0005-0000-0000-000058230000}"/>
    <cellStyle name="Salida 5 3 2" xfId="19925" xr:uid="{B7C04EC4-216A-4540-801A-71E32030FAA7}"/>
    <cellStyle name="Salida 5 4" xfId="8842" xr:uid="{00000000-0005-0000-0000-000059230000}"/>
    <cellStyle name="Salida 5 4 2" xfId="19926" xr:uid="{F5B36CD8-3114-47A7-AEF1-2FAD53D58E4B}"/>
    <cellStyle name="Salida 5 5" xfId="8843" xr:uid="{00000000-0005-0000-0000-00005A230000}"/>
    <cellStyle name="Salida 5 5 2" xfId="19927" xr:uid="{BB81FF7E-4FB8-4369-AA57-79F6B0F54BC1}"/>
    <cellStyle name="Salida 5 6" xfId="8844" xr:uid="{00000000-0005-0000-0000-00005B230000}"/>
    <cellStyle name="Salida 5 6 2" xfId="19928" xr:uid="{2A4F4F73-8BB2-431A-BEEF-7469FDCB4611}"/>
    <cellStyle name="Salida 5 7" xfId="19919" xr:uid="{F9572E62-44E5-4821-BC3B-80729E92CF1D}"/>
    <cellStyle name="Salida 6" xfId="8845" xr:uid="{00000000-0005-0000-0000-00005C230000}"/>
    <cellStyle name="Salida 6 2" xfId="8846" xr:uid="{00000000-0005-0000-0000-00005D230000}"/>
    <cellStyle name="Salida 6 2 2" xfId="8847" xr:uid="{00000000-0005-0000-0000-00005E230000}"/>
    <cellStyle name="Salida 6 2 2 2" xfId="19931" xr:uid="{E95E38F3-7A7F-4917-9CB1-1C24A7F1DE32}"/>
    <cellStyle name="Salida 6 2 3" xfId="8848" xr:uid="{00000000-0005-0000-0000-00005F230000}"/>
    <cellStyle name="Salida 6 2 3 2" xfId="19932" xr:uid="{ADE0CBEE-A681-4769-BCD4-7B7401FD39D7}"/>
    <cellStyle name="Salida 6 2 4" xfId="8849" xr:uid="{00000000-0005-0000-0000-000060230000}"/>
    <cellStyle name="Salida 6 2 4 2" xfId="19933" xr:uid="{4E28AC52-0E9D-43BB-AF69-A3581892EEA4}"/>
    <cellStyle name="Salida 6 2 5" xfId="8850" xr:uid="{00000000-0005-0000-0000-000061230000}"/>
    <cellStyle name="Salida 6 2 5 2" xfId="19934" xr:uid="{C3AD20E4-613B-4712-9C1C-E3BEBE3827E1}"/>
    <cellStyle name="Salida 6 2 6" xfId="19930" xr:uid="{FE47B007-05D1-4280-9AD1-30C6BA4DEBC2}"/>
    <cellStyle name="Salida 6 3" xfId="8851" xr:uid="{00000000-0005-0000-0000-000062230000}"/>
    <cellStyle name="Salida 6 3 2" xfId="19935" xr:uid="{125273EE-19B0-4647-8353-5B10A7B3AAD5}"/>
    <cellStyle name="Salida 6 4" xfId="8852" xr:uid="{00000000-0005-0000-0000-000063230000}"/>
    <cellStyle name="Salida 6 4 2" xfId="19936" xr:uid="{EDCEB130-33EB-4F87-BD83-981358F00C0D}"/>
    <cellStyle name="Salida 6 5" xfId="8853" xr:uid="{00000000-0005-0000-0000-000064230000}"/>
    <cellStyle name="Salida 6 5 2" xfId="19937" xr:uid="{E0C0C428-A079-4F09-938E-156AED180100}"/>
    <cellStyle name="Salida 6 6" xfId="8854" xr:uid="{00000000-0005-0000-0000-000065230000}"/>
    <cellStyle name="Salida 6 6 2" xfId="19938" xr:uid="{B7E6826C-0A94-4BF1-AE3C-6A4174A419C2}"/>
    <cellStyle name="Salida 6 7" xfId="19929" xr:uid="{81EB0AB4-4B82-490E-B56E-5B6E9C3C68AA}"/>
    <cellStyle name="Salida 7" xfId="8855" xr:uid="{00000000-0005-0000-0000-000066230000}"/>
    <cellStyle name="Salida 7 2" xfId="8856" xr:uid="{00000000-0005-0000-0000-000067230000}"/>
    <cellStyle name="Salida 7 2 2" xfId="8857" xr:uid="{00000000-0005-0000-0000-000068230000}"/>
    <cellStyle name="Salida 7 2 2 2" xfId="19941" xr:uid="{A84ACDB4-26E3-4755-99FE-7519D538EFA7}"/>
    <cellStyle name="Salida 7 2 3" xfId="8858" xr:uid="{00000000-0005-0000-0000-000069230000}"/>
    <cellStyle name="Salida 7 2 3 2" xfId="19942" xr:uid="{0F5ECBE2-C544-4F82-8F38-100A83371D0D}"/>
    <cellStyle name="Salida 7 2 4" xfId="8859" xr:uid="{00000000-0005-0000-0000-00006A230000}"/>
    <cellStyle name="Salida 7 2 4 2" xfId="19943" xr:uid="{B4370CEA-7E7D-41E3-960F-AABB5821D952}"/>
    <cellStyle name="Salida 7 2 5" xfId="8860" xr:uid="{00000000-0005-0000-0000-00006B230000}"/>
    <cellStyle name="Salida 7 2 5 2" xfId="19944" xr:uid="{33F7CA4A-5A67-4C7F-8069-568BCF566525}"/>
    <cellStyle name="Salida 7 2 6" xfId="19940" xr:uid="{CB120ECF-D125-4E3C-8B04-6598E55CE789}"/>
    <cellStyle name="Salida 7 3" xfId="8861" xr:uid="{00000000-0005-0000-0000-00006C230000}"/>
    <cellStyle name="Salida 7 3 2" xfId="19945" xr:uid="{1DE85944-7EBA-455B-9558-91C6157E540C}"/>
    <cellStyle name="Salida 7 4" xfId="8862" xr:uid="{00000000-0005-0000-0000-00006D230000}"/>
    <cellStyle name="Salida 7 4 2" xfId="19946" xr:uid="{24E2DE54-DBD6-4C51-9224-EAFD843FF50D}"/>
    <cellStyle name="Salida 7 5" xfId="8863" xr:uid="{00000000-0005-0000-0000-00006E230000}"/>
    <cellStyle name="Salida 7 5 2" xfId="19947" xr:uid="{962BC505-2543-4ADB-867D-3F7895F4DDF6}"/>
    <cellStyle name="Salida 7 6" xfId="8864" xr:uid="{00000000-0005-0000-0000-00006F230000}"/>
    <cellStyle name="Salida 7 6 2" xfId="19948" xr:uid="{0050CEFF-B3DF-4AB4-B019-F8387874AE44}"/>
    <cellStyle name="Salida 7 7" xfId="19939" xr:uid="{7733E0B1-80EA-4B57-98E9-84329AD6ED2E}"/>
    <cellStyle name="Salida 8" xfId="8865" xr:uid="{00000000-0005-0000-0000-000070230000}"/>
    <cellStyle name="Salida 8 2" xfId="8866" xr:uid="{00000000-0005-0000-0000-000071230000}"/>
    <cellStyle name="Salida 8 2 2" xfId="8867" xr:uid="{00000000-0005-0000-0000-000072230000}"/>
    <cellStyle name="Salida 8 2 2 2" xfId="19951" xr:uid="{D5B3A9E9-E079-491B-AA43-E2AA1BEE56DF}"/>
    <cellStyle name="Salida 8 2 3" xfId="8868" xr:uid="{00000000-0005-0000-0000-000073230000}"/>
    <cellStyle name="Salida 8 2 3 2" xfId="19952" xr:uid="{71AB9BCE-F515-4A64-8D37-A71B162CE8DA}"/>
    <cellStyle name="Salida 8 2 4" xfId="8869" xr:uid="{00000000-0005-0000-0000-000074230000}"/>
    <cellStyle name="Salida 8 2 4 2" xfId="19953" xr:uid="{FC0E54B4-E9FB-4B9D-A2BC-E20B9642CD9D}"/>
    <cellStyle name="Salida 8 2 5" xfId="8870" xr:uid="{00000000-0005-0000-0000-000075230000}"/>
    <cellStyle name="Salida 8 2 5 2" xfId="19954" xr:uid="{2ACB5584-C4E3-460D-9938-7F760CB4E35B}"/>
    <cellStyle name="Salida 8 2 6" xfId="19950" xr:uid="{3FE29C53-EE5B-4B77-B698-7802D065455F}"/>
    <cellStyle name="Salida 8 3" xfId="8871" xr:uid="{00000000-0005-0000-0000-000076230000}"/>
    <cellStyle name="Salida 8 3 2" xfId="19955" xr:uid="{BA72AB77-7844-4F70-AE60-415608F14D95}"/>
    <cellStyle name="Salida 8 4" xfId="8872" xr:uid="{00000000-0005-0000-0000-000077230000}"/>
    <cellStyle name="Salida 8 4 2" xfId="19956" xr:uid="{F4E60C8F-8B1F-4AD7-A892-77F33C121C0F}"/>
    <cellStyle name="Salida 8 5" xfId="8873" xr:uid="{00000000-0005-0000-0000-000078230000}"/>
    <cellStyle name="Salida 8 5 2" xfId="19957" xr:uid="{4F5D353C-F0B9-4A60-8B0C-499AD4BA445B}"/>
    <cellStyle name="Salida 8 6" xfId="8874" xr:uid="{00000000-0005-0000-0000-000079230000}"/>
    <cellStyle name="Salida 8 6 2" xfId="19958" xr:uid="{AD8D77E8-CC11-4776-BF64-100492D05415}"/>
    <cellStyle name="Salida 8 7" xfId="19949" xr:uid="{CA9552AB-E7AD-4F51-8BF0-459CF3B977DA}"/>
    <cellStyle name="Salida 9" xfId="8875" xr:uid="{00000000-0005-0000-0000-00007A230000}"/>
    <cellStyle name="Salida 9 2" xfId="8876" xr:uid="{00000000-0005-0000-0000-00007B230000}"/>
    <cellStyle name="Salida 9 2 2" xfId="8877" xr:uid="{00000000-0005-0000-0000-00007C230000}"/>
    <cellStyle name="Salida 9 2 2 2" xfId="19961" xr:uid="{A56229E6-9482-4918-8F96-88DC7688A65F}"/>
    <cellStyle name="Salida 9 2 3" xfId="8878" xr:uid="{00000000-0005-0000-0000-00007D230000}"/>
    <cellStyle name="Salida 9 2 3 2" xfId="19962" xr:uid="{0BAE0549-566C-497F-A3B4-1A063EE5E6C0}"/>
    <cellStyle name="Salida 9 2 4" xfId="8879" xr:uid="{00000000-0005-0000-0000-00007E230000}"/>
    <cellStyle name="Salida 9 2 4 2" xfId="19963" xr:uid="{8D67F736-F92B-413E-B0C2-316F4A9AEF93}"/>
    <cellStyle name="Salida 9 2 5" xfId="8880" xr:uid="{00000000-0005-0000-0000-00007F230000}"/>
    <cellStyle name="Salida 9 2 5 2" xfId="19964" xr:uid="{B289E63E-8F53-4A69-9CC9-1125447A1ABF}"/>
    <cellStyle name="Salida 9 2 6" xfId="19960" xr:uid="{BA5149BD-B02B-4393-BFFA-82C2409D3549}"/>
    <cellStyle name="Salida 9 3" xfId="8881" xr:uid="{00000000-0005-0000-0000-000080230000}"/>
    <cellStyle name="Salida 9 3 2" xfId="19965" xr:uid="{4CC273B4-C00B-4C14-947C-A812FF760DD0}"/>
    <cellStyle name="Salida 9 4" xfId="8882" xr:uid="{00000000-0005-0000-0000-000081230000}"/>
    <cellStyle name="Salida 9 4 2" xfId="19966" xr:uid="{9FA48BEC-FD3A-47BF-86B8-F7775EC150A9}"/>
    <cellStyle name="Salida 9 5" xfId="8883" xr:uid="{00000000-0005-0000-0000-000082230000}"/>
    <cellStyle name="Salida 9 5 2" xfId="19967" xr:uid="{E9119DC7-6A81-4FB1-A8EB-82A577A52340}"/>
    <cellStyle name="Salida 9 6" xfId="8884" xr:uid="{00000000-0005-0000-0000-000083230000}"/>
    <cellStyle name="Salida 9 6 2" xfId="19968" xr:uid="{9B8C6BC7-A938-45A3-8F6F-A8947B67CC0B}"/>
    <cellStyle name="Salida 9 7" xfId="19959" xr:uid="{FD47F61B-B628-4258-A2C5-2CAF7141595A}"/>
    <cellStyle name="Salida_KTR An-Abflug" xfId="14804" xr:uid="{00000000-0005-0000-0000-000084230000}"/>
    <cellStyle name="Sammenkædet celle" xfId="8885" xr:uid="{00000000-0005-0000-0000-000085230000}"/>
    <cellStyle name="SAPBEXaggData" xfId="8886" xr:uid="{00000000-0005-0000-0000-000086230000}"/>
    <cellStyle name="SAPBEXaggData 10" xfId="8887" xr:uid="{00000000-0005-0000-0000-000087230000}"/>
    <cellStyle name="SAPBEXaggData 10 2" xfId="8888" xr:uid="{00000000-0005-0000-0000-000088230000}"/>
    <cellStyle name="SAPBEXaggData 10 2 2" xfId="8889" xr:uid="{00000000-0005-0000-0000-000089230000}"/>
    <cellStyle name="SAPBEXaggData 10 2 2 2" xfId="19972" xr:uid="{085F963F-431E-4118-ACF2-1D3F2D1FCAE9}"/>
    <cellStyle name="SAPBEXaggData 10 2 3" xfId="8890" xr:uid="{00000000-0005-0000-0000-00008A230000}"/>
    <cellStyle name="SAPBEXaggData 10 2 3 2" xfId="19973" xr:uid="{9669E368-3172-4735-A8B4-99A219D7C644}"/>
    <cellStyle name="SAPBEXaggData 10 2 4" xfId="8891" xr:uid="{00000000-0005-0000-0000-00008B230000}"/>
    <cellStyle name="SAPBEXaggData 10 2 4 2" xfId="19974" xr:uid="{FA8D5502-6A3D-452F-9710-015F3D2405C4}"/>
    <cellStyle name="SAPBEXaggData 10 2 5" xfId="8892" xr:uid="{00000000-0005-0000-0000-00008C230000}"/>
    <cellStyle name="SAPBEXaggData 10 2 5 2" xfId="19975" xr:uid="{30A27390-25F2-4AA6-8505-F017F6BA7832}"/>
    <cellStyle name="SAPBEXaggData 10 2 6" xfId="19971" xr:uid="{72616156-4ACE-4B27-9E73-CDDF5DD05ED7}"/>
    <cellStyle name="SAPBEXaggData 10 3" xfId="8893" xr:uid="{00000000-0005-0000-0000-00008D230000}"/>
    <cellStyle name="SAPBEXaggData 10 3 2" xfId="19976" xr:uid="{BFD493E6-E06D-4286-B2A7-06AF689FDC5F}"/>
    <cellStyle name="SAPBEXaggData 10 4" xfId="8894" xr:uid="{00000000-0005-0000-0000-00008E230000}"/>
    <cellStyle name="SAPBEXaggData 10 4 2" xfId="19977" xr:uid="{1C0D7C47-1A92-44CE-A14C-81E6E87A54E8}"/>
    <cellStyle name="SAPBEXaggData 10 5" xfId="8895" xr:uid="{00000000-0005-0000-0000-00008F230000}"/>
    <cellStyle name="SAPBEXaggData 10 5 2" xfId="19978" xr:uid="{85D69F01-37FD-47F1-AC05-8734FBEB069D}"/>
    <cellStyle name="SAPBEXaggData 10 6" xfId="8896" xr:uid="{00000000-0005-0000-0000-000090230000}"/>
    <cellStyle name="SAPBEXaggData 10 6 2" xfId="19979" xr:uid="{BD7A6BDE-5C4F-49D8-8ACF-27A63F910B34}"/>
    <cellStyle name="SAPBEXaggData 10 7" xfId="19970" xr:uid="{FC9766F8-B248-41C1-AE74-3C90C9765BE1}"/>
    <cellStyle name="SAPBEXaggData 11" xfId="8897" xr:uid="{00000000-0005-0000-0000-000091230000}"/>
    <cellStyle name="SAPBEXaggData 11 2" xfId="8898" xr:uid="{00000000-0005-0000-0000-000092230000}"/>
    <cellStyle name="SAPBEXaggData 11 2 2" xfId="8899" xr:uid="{00000000-0005-0000-0000-000093230000}"/>
    <cellStyle name="SAPBEXaggData 11 2 2 2" xfId="19982" xr:uid="{D7C6F3D8-7F70-4FB1-884B-00586182FB86}"/>
    <cellStyle name="SAPBEXaggData 11 2 3" xfId="8900" xr:uid="{00000000-0005-0000-0000-000094230000}"/>
    <cellStyle name="SAPBEXaggData 11 2 3 2" xfId="19983" xr:uid="{8DB39361-B053-40B4-8906-924CF234269E}"/>
    <cellStyle name="SAPBEXaggData 11 2 4" xfId="8901" xr:uid="{00000000-0005-0000-0000-000095230000}"/>
    <cellStyle name="SAPBEXaggData 11 2 4 2" xfId="19984" xr:uid="{149ED065-7195-4F3C-A71A-D06D04BFC5F0}"/>
    <cellStyle name="SAPBEXaggData 11 2 5" xfId="8902" xr:uid="{00000000-0005-0000-0000-000096230000}"/>
    <cellStyle name="SAPBEXaggData 11 2 5 2" xfId="19985" xr:uid="{8E15EED8-9DF4-45F1-8BD7-A79374593986}"/>
    <cellStyle name="SAPBEXaggData 11 2 6" xfId="19981" xr:uid="{5262EFF5-FBB3-4495-AC5A-9097112E305D}"/>
    <cellStyle name="SAPBEXaggData 11 3" xfId="8903" xr:uid="{00000000-0005-0000-0000-000097230000}"/>
    <cellStyle name="SAPBEXaggData 11 3 2" xfId="19986" xr:uid="{25934886-0350-4351-B29C-5FB7432377F4}"/>
    <cellStyle name="SAPBEXaggData 11 4" xfId="8904" xr:uid="{00000000-0005-0000-0000-000098230000}"/>
    <cellStyle name="SAPBEXaggData 11 4 2" xfId="19987" xr:uid="{64CCDAD8-C410-4777-9552-FE634FEA6CF1}"/>
    <cellStyle name="SAPBEXaggData 11 5" xfId="8905" xr:uid="{00000000-0005-0000-0000-000099230000}"/>
    <cellStyle name="SAPBEXaggData 11 5 2" xfId="19988" xr:uid="{E3ECB14D-CD6C-4F84-87AD-EE11E27ADCA3}"/>
    <cellStyle name="SAPBEXaggData 11 6" xfId="8906" xr:uid="{00000000-0005-0000-0000-00009A230000}"/>
    <cellStyle name="SAPBEXaggData 11 6 2" xfId="19989" xr:uid="{C54E52D4-2F77-4121-BAD7-DE40CBC815AE}"/>
    <cellStyle name="SAPBEXaggData 11 7" xfId="19980" xr:uid="{FBEA985D-830B-4F65-B2BD-BF35B10C06A6}"/>
    <cellStyle name="SAPBEXaggData 12" xfId="8907" xr:uid="{00000000-0005-0000-0000-00009B230000}"/>
    <cellStyle name="SAPBEXaggData 12 2" xfId="8908" xr:uid="{00000000-0005-0000-0000-00009C230000}"/>
    <cellStyle name="SAPBEXaggData 12 2 2" xfId="8909" xr:uid="{00000000-0005-0000-0000-00009D230000}"/>
    <cellStyle name="SAPBEXaggData 12 2 2 2" xfId="19992" xr:uid="{2112CE17-1A78-487C-8081-20423A2764E3}"/>
    <cellStyle name="SAPBEXaggData 12 2 3" xfId="8910" xr:uid="{00000000-0005-0000-0000-00009E230000}"/>
    <cellStyle name="SAPBEXaggData 12 2 3 2" xfId="19993" xr:uid="{276F5F11-F573-4DD4-B663-FDAB2BB6F8E2}"/>
    <cellStyle name="SAPBEXaggData 12 2 4" xfId="8911" xr:uid="{00000000-0005-0000-0000-00009F230000}"/>
    <cellStyle name="SAPBEXaggData 12 2 4 2" xfId="19994" xr:uid="{318A97FD-72CB-4E99-8062-0183D1987C82}"/>
    <cellStyle name="SAPBEXaggData 12 2 5" xfId="8912" xr:uid="{00000000-0005-0000-0000-0000A0230000}"/>
    <cellStyle name="SAPBEXaggData 12 2 5 2" xfId="19995" xr:uid="{6C46FA1E-0F29-48DB-8AD5-FBD960B6DBB1}"/>
    <cellStyle name="SAPBEXaggData 12 2 6" xfId="19991" xr:uid="{B3A65E40-5B74-4FD4-A0D6-D1F2C54B2AFA}"/>
    <cellStyle name="SAPBEXaggData 12 3" xfId="8913" xr:uid="{00000000-0005-0000-0000-0000A1230000}"/>
    <cellStyle name="SAPBEXaggData 12 3 2" xfId="19996" xr:uid="{5C7621B3-887F-4353-B8B0-D697D6ED7447}"/>
    <cellStyle name="SAPBEXaggData 12 4" xfId="8914" xr:uid="{00000000-0005-0000-0000-0000A2230000}"/>
    <cellStyle name="SAPBEXaggData 12 4 2" xfId="19997" xr:uid="{846EC253-347B-421C-9400-B2559F89D2D2}"/>
    <cellStyle name="SAPBEXaggData 12 5" xfId="8915" xr:uid="{00000000-0005-0000-0000-0000A3230000}"/>
    <cellStyle name="SAPBEXaggData 12 5 2" xfId="19998" xr:uid="{88B37941-DE39-4E3D-AA9E-4836ECB8C3E5}"/>
    <cellStyle name="SAPBEXaggData 12 6" xfId="8916" xr:uid="{00000000-0005-0000-0000-0000A4230000}"/>
    <cellStyle name="SAPBEXaggData 12 6 2" xfId="19999" xr:uid="{8C46C04A-71BA-4AEC-9692-13056831A96A}"/>
    <cellStyle name="SAPBEXaggData 12 7" xfId="19990" xr:uid="{34131E7A-ADBC-49A7-B00D-FF809B42225F}"/>
    <cellStyle name="SAPBEXaggData 13" xfId="8917" xr:uid="{00000000-0005-0000-0000-0000A5230000}"/>
    <cellStyle name="SAPBEXaggData 13 2" xfId="8918" xr:uid="{00000000-0005-0000-0000-0000A6230000}"/>
    <cellStyle name="SAPBEXaggData 13 2 2" xfId="8919" xr:uid="{00000000-0005-0000-0000-0000A7230000}"/>
    <cellStyle name="SAPBEXaggData 13 2 2 2" xfId="20002" xr:uid="{47B8F200-CE50-4081-8C05-17F0FBAC970E}"/>
    <cellStyle name="SAPBEXaggData 13 2 3" xfId="8920" xr:uid="{00000000-0005-0000-0000-0000A8230000}"/>
    <cellStyle name="SAPBEXaggData 13 2 3 2" xfId="20003" xr:uid="{0ED82EF2-33D5-4A06-AC79-DD8985504040}"/>
    <cellStyle name="SAPBEXaggData 13 2 4" xfId="8921" xr:uid="{00000000-0005-0000-0000-0000A9230000}"/>
    <cellStyle name="SAPBEXaggData 13 2 4 2" xfId="20004" xr:uid="{F19938EF-2705-4C1C-A9F7-CF0D18744859}"/>
    <cellStyle name="SAPBEXaggData 13 2 5" xfId="8922" xr:uid="{00000000-0005-0000-0000-0000AA230000}"/>
    <cellStyle name="SAPBEXaggData 13 2 5 2" xfId="20005" xr:uid="{6BC42DE5-977B-443B-A7AF-30915338D25A}"/>
    <cellStyle name="SAPBEXaggData 13 2 6" xfId="20001" xr:uid="{CD44B945-8276-4CFA-9939-2B65C71FB889}"/>
    <cellStyle name="SAPBEXaggData 13 3" xfId="8923" xr:uid="{00000000-0005-0000-0000-0000AB230000}"/>
    <cellStyle name="SAPBEXaggData 13 3 2" xfId="20006" xr:uid="{E7A6DECD-A545-4337-B48A-ABB2A87FFF64}"/>
    <cellStyle name="SAPBEXaggData 13 4" xfId="8924" xr:uid="{00000000-0005-0000-0000-0000AC230000}"/>
    <cellStyle name="SAPBEXaggData 13 4 2" xfId="20007" xr:uid="{B7D000D6-5782-4D00-A13D-5E9281C8F59B}"/>
    <cellStyle name="SAPBEXaggData 13 5" xfId="8925" xr:uid="{00000000-0005-0000-0000-0000AD230000}"/>
    <cellStyle name="SAPBEXaggData 13 5 2" xfId="20008" xr:uid="{9D769C5E-7805-4037-A862-9F71E1524C5F}"/>
    <cellStyle name="SAPBEXaggData 13 6" xfId="8926" xr:uid="{00000000-0005-0000-0000-0000AE230000}"/>
    <cellStyle name="SAPBEXaggData 13 6 2" xfId="20009" xr:uid="{C0D957FC-7291-407A-955E-D646E00A4D55}"/>
    <cellStyle name="SAPBEXaggData 13 7" xfId="20000" xr:uid="{1E948647-1B04-4572-B9B9-7ADECB1DEFAD}"/>
    <cellStyle name="SAPBEXaggData 14" xfId="8927" xr:uid="{00000000-0005-0000-0000-0000AF230000}"/>
    <cellStyle name="SAPBEXaggData 14 2" xfId="8928" xr:uid="{00000000-0005-0000-0000-0000B0230000}"/>
    <cellStyle name="SAPBEXaggData 14 2 2" xfId="8929" xr:uid="{00000000-0005-0000-0000-0000B1230000}"/>
    <cellStyle name="SAPBEXaggData 14 2 2 2" xfId="20012" xr:uid="{B75586F7-19CF-46F8-8F40-0F270E7DA9F2}"/>
    <cellStyle name="SAPBEXaggData 14 2 3" xfId="8930" xr:uid="{00000000-0005-0000-0000-0000B2230000}"/>
    <cellStyle name="SAPBEXaggData 14 2 3 2" xfId="20013" xr:uid="{98D3056C-7469-4A69-BFC2-AF919D686A6F}"/>
    <cellStyle name="SAPBEXaggData 14 2 4" xfId="8931" xr:uid="{00000000-0005-0000-0000-0000B3230000}"/>
    <cellStyle name="SAPBEXaggData 14 2 4 2" xfId="20014" xr:uid="{3AB283F3-172E-4CF0-8DB9-19A497F17D58}"/>
    <cellStyle name="SAPBEXaggData 14 2 5" xfId="8932" xr:uid="{00000000-0005-0000-0000-0000B4230000}"/>
    <cellStyle name="SAPBEXaggData 14 2 5 2" xfId="20015" xr:uid="{93AC7898-66F3-4CA5-A61F-9345ECF2568C}"/>
    <cellStyle name="SAPBEXaggData 14 2 6" xfId="20011" xr:uid="{FA0ED54E-B061-4F33-AB05-E5CCA0C40D18}"/>
    <cellStyle name="SAPBEXaggData 14 3" xfId="8933" xr:uid="{00000000-0005-0000-0000-0000B5230000}"/>
    <cellStyle name="SAPBEXaggData 14 3 2" xfId="20016" xr:uid="{1FC561AF-E80D-4BCF-91E2-8AD41F0B9858}"/>
    <cellStyle name="SAPBEXaggData 14 4" xfId="8934" xr:uid="{00000000-0005-0000-0000-0000B6230000}"/>
    <cellStyle name="SAPBEXaggData 14 4 2" xfId="20017" xr:uid="{DA6561F4-E995-4449-93E8-6BE54106B57A}"/>
    <cellStyle name="SAPBEXaggData 14 5" xfId="8935" xr:uid="{00000000-0005-0000-0000-0000B7230000}"/>
    <cellStyle name="SAPBEXaggData 14 5 2" xfId="20018" xr:uid="{F030AC22-1D9A-4463-8447-38A8FD535736}"/>
    <cellStyle name="SAPBEXaggData 14 6" xfId="8936" xr:uid="{00000000-0005-0000-0000-0000B8230000}"/>
    <cellStyle name="SAPBEXaggData 14 6 2" xfId="20019" xr:uid="{5F5A2E9B-304A-4468-9E2B-40EDF8D09BD2}"/>
    <cellStyle name="SAPBEXaggData 14 7" xfId="20010" xr:uid="{3011FE7C-68E9-45D5-939F-CF0820514219}"/>
    <cellStyle name="SAPBEXaggData 15" xfId="8937" xr:uid="{00000000-0005-0000-0000-0000B9230000}"/>
    <cellStyle name="SAPBEXaggData 15 2" xfId="8938" xr:uid="{00000000-0005-0000-0000-0000BA230000}"/>
    <cellStyle name="SAPBEXaggData 15 2 2" xfId="8939" xr:uid="{00000000-0005-0000-0000-0000BB230000}"/>
    <cellStyle name="SAPBEXaggData 15 2 2 2" xfId="20022" xr:uid="{2BC1A043-F93F-43C6-B377-2976DFE98359}"/>
    <cellStyle name="SAPBEXaggData 15 2 3" xfId="8940" xr:uid="{00000000-0005-0000-0000-0000BC230000}"/>
    <cellStyle name="SAPBEXaggData 15 2 3 2" xfId="20023" xr:uid="{75A14BAA-6B96-4526-8692-39FF5B4F998E}"/>
    <cellStyle name="SAPBEXaggData 15 2 4" xfId="8941" xr:uid="{00000000-0005-0000-0000-0000BD230000}"/>
    <cellStyle name="SAPBEXaggData 15 2 4 2" xfId="20024" xr:uid="{C4E08FB8-BC9C-43D1-9366-7E675E4B3F93}"/>
    <cellStyle name="SAPBEXaggData 15 2 5" xfId="8942" xr:uid="{00000000-0005-0000-0000-0000BE230000}"/>
    <cellStyle name="SAPBEXaggData 15 2 5 2" xfId="20025" xr:uid="{1AA4E19D-FC90-4FCA-9E87-9E775856E7D6}"/>
    <cellStyle name="SAPBEXaggData 15 2 6" xfId="20021" xr:uid="{4065CE59-EC7A-4256-A9A6-C44B3BD81258}"/>
    <cellStyle name="SAPBEXaggData 15 3" xfId="8943" xr:uid="{00000000-0005-0000-0000-0000BF230000}"/>
    <cellStyle name="SAPBEXaggData 15 3 2" xfId="20026" xr:uid="{900E7663-7ADB-4A7D-848C-B857EB933A1E}"/>
    <cellStyle name="SAPBEXaggData 15 4" xfId="8944" xr:uid="{00000000-0005-0000-0000-0000C0230000}"/>
    <cellStyle name="SAPBEXaggData 15 4 2" xfId="20027" xr:uid="{5ADB37D3-C6CE-42DA-8727-813BFBF9274F}"/>
    <cellStyle name="SAPBEXaggData 15 5" xfId="8945" xr:uid="{00000000-0005-0000-0000-0000C1230000}"/>
    <cellStyle name="SAPBEXaggData 15 5 2" xfId="20028" xr:uid="{87ED21E7-47B5-47EF-9CAF-752EE13EFD0B}"/>
    <cellStyle name="SAPBEXaggData 15 6" xfId="8946" xr:uid="{00000000-0005-0000-0000-0000C2230000}"/>
    <cellStyle name="SAPBEXaggData 15 6 2" xfId="20029" xr:uid="{81A35884-3140-4F26-AB96-7D48E409F984}"/>
    <cellStyle name="SAPBEXaggData 15 7" xfId="20020" xr:uid="{DA1F7EBE-0D5F-4201-ACDA-A05ACFE74838}"/>
    <cellStyle name="SAPBEXaggData 16" xfId="8947" xr:uid="{00000000-0005-0000-0000-0000C3230000}"/>
    <cellStyle name="SAPBEXaggData 16 2" xfId="20030" xr:uid="{89C59512-3AA1-46B5-AFFB-0E32B7A577E6}"/>
    <cellStyle name="SAPBEXaggData 17" xfId="8948" xr:uid="{00000000-0005-0000-0000-0000C4230000}"/>
    <cellStyle name="SAPBEXaggData 17 2" xfId="20031" xr:uid="{7D99D1DA-63D4-4E12-AE2C-24FC80A510CE}"/>
    <cellStyle name="SAPBEXaggData 18" xfId="8949" xr:uid="{00000000-0005-0000-0000-0000C5230000}"/>
    <cellStyle name="SAPBEXaggData 18 2" xfId="20032" xr:uid="{76719B29-5C45-45C9-8D38-3F9566A905C8}"/>
    <cellStyle name="SAPBEXaggData 19" xfId="8950" xr:uid="{00000000-0005-0000-0000-0000C6230000}"/>
    <cellStyle name="SAPBEXaggData 19 2" xfId="20033" xr:uid="{3067E672-011E-45E8-A4E1-9A3B9D23FDAC}"/>
    <cellStyle name="SAPBEXaggData 2" xfId="8951" xr:uid="{00000000-0005-0000-0000-0000C7230000}"/>
    <cellStyle name="SAPBEXaggData 2 2" xfId="8952" xr:uid="{00000000-0005-0000-0000-0000C8230000}"/>
    <cellStyle name="SAPBEXaggData 2 2 2" xfId="8953" xr:uid="{00000000-0005-0000-0000-0000C9230000}"/>
    <cellStyle name="SAPBEXaggData 2 2 2 2" xfId="20036" xr:uid="{7AA50BDC-2357-4623-9EF5-7D536BCE4AEF}"/>
    <cellStyle name="SAPBEXaggData 2 2 3" xfId="8954" xr:uid="{00000000-0005-0000-0000-0000CA230000}"/>
    <cellStyle name="SAPBEXaggData 2 2 3 2" xfId="20037" xr:uid="{50A276D4-BA65-4C0B-A75C-71F2CEAE3B77}"/>
    <cellStyle name="SAPBEXaggData 2 2 4" xfId="8955" xr:uid="{00000000-0005-0000-0000-0000CB230000}"/>
    <cellStyle name="SAPBEXaggData 2 2 4 2" xfId="20038" xr:uid="{299141EC-1E98-41D9-BF2B-6144B1833FCD}"/>
    <cellStyle name="SAPBEXaggData 2 2 5" xfId="8956" xr:uid="{00000000-0005-0000-0000-0000CC230000}"/>
    <cellStyle name="SAPBEXaggData 2 2 5 2" xfId="20039" xr:uid="{A5BABD01-D5B3-483D-9F31-E13456F9A125}"/>
    <cellStyle name="SAPBEXaggData 2 2 6" xfId="20035" xr:uid="{312CFBBD-38A9-4C55-ABD2-16FCCA3EE046}"/>
    <cellStyle name="SAPBEXaggData 2 3" xfId="8957" xr:uid="{00000000-0005-0000-0000-0000CD230000}"/>
    <cellStyle name="SAPBEXaggData 2 3 2" xfId="20040" xr:uid="{20834BB6-325A-470D-A2A8-DBD583226D47}"/>
    <cellStyle name="SAPBEXaggData 2 4" xfId="8958" xr:uid="{00000000-0005-0000-0000-0000CE230000}"/>
    <cellStyle name="SAPBEXaggData 2 4 2" xfId="20041" xr:uid="{D5F20301-9107-4273-A9FE-372DC08F8023}"/>
    <cellStyle name="SAPBEXaggData 2 5" xfId="8959" xr:uid="{00000000-0005-0000-0000-0000CF230000}"/>
    <cellStyle name="SAPBEXaggData 2 5 2" xfId="20042" xr:uid="{553594B5-29FD-479E-BFC1-7BDF30AB040E}"/>
    <cellStyle name="SAPBEXaggData 2 6" xfId="8960" xr:uid="{00000000-0005-0000-0000-0000D0230000}"/>
    <cellStyle name="SAPBEXaggData 2 6 2" xfId="20043" xr:uid="{60C0300F-DE15-4F3B-9D49-81789B06B036}"/>
    <cellStyle name="SAPBEXaggData 2 7" xfId="20034" xr:uid="{0632B2F9-AC12-45B9-A85B-652DBEFFE8E0}"/>
    <cellStyle name="SAPBEXaggData 20" xfId="19969" xr:uid="{E15C69FC-5579-4F0F-8B83-E2D03DBB0777}"/>
    <cellStyle name="SAPBEXaggData 3" xfId="8961" xr:uid="{00000000-0005-0000-0000-0000D1230000}"/>
    <cellStyle name="SAPBEXaggData 3 2" xfId="8962" xr:uid="{00000000-0005-0000-0000-0000D2230000}"/>
    <cellStyle name="SAPBEXaggData 3 2 2" xfId="8963" xr:uid="{00000000-0005-0000-0000-0000D3230000}"/>
    <cellStyle name="SAPBEXaggData 3 2 2 2" xfId="20046" xr:uid="{84893D2A-1028-4DC9-92D7-10E0636B0F3B}"/>
    <cellStyle name="SAPBEXaggData 3 2 3" xfId="8964" xr:uid="{00000000-0005-0000-0000-0000D4230000}"/>
    <cellStyle name="SAPBEXaggData 3 2 3 2" xfId="20047" xr:uid="{3FCC540C-48FB-4DFF-B5C8-D49E0E5B624A}"/>
    <cellStyle name="SAPBEXaggData 3 2 4" xfId="8965" xr:uid="{00000000-0005-0000-0000-0000D5230000}"/>
    <cellStyle name="SAPBEXaggData 3 2 4 2" xfId="20048" xr:uid="{7C36C634-0621-4C08-8758-58FFD5000085}"/>
    <cellStyle name="SAPBEXaggData 3 2 5" xfId="8966" xr:uid="{00000000-0005-0000-0000-0000D6230000}"/>
    <cellStyle name="SAPBEXaggData 3 2 5 2" xfId="20049" xr:uid="{6DC6947B-EAD2-42FF-931D-E019C7BD8DC4}"/>
    <cellStyle name="SAPBEXaggData 3 2 6" xfId="20045" xr:uid="{8BD16E76-CEFD-4365-A251-51DD1845C280}"/>
    <cellStyle name="SAPBEXaggData 3 3" xfId="8967" xr:uid="{00000000-0005-0000-0000-0000D7230000}"/>
    <cellStyle name="SAPBEXaggData 3 3 2" xfId="20050" xr:uid="{E9A5C88D-6A9B-4067-9D7D-94883B9DA5B1}"/>
    <cellStyle name="SAPBEXaggData 3 4" xfId="8968" xr:uid="{00000000-0005-0000-0000-0000D8230000}"/>
    <cellStyle name="SAPBEXaggData 3 4 2" xfId="20051" xr:uid="{C2BB03F3-01AD-44DD-A586-7AB021382830}"/>
    <cellStyle name="SAPBEXaggData 3 5" xfId="8969" xr:uid="{00000000-0005-0000-0000-0000D9230000}"/>
    <cellStyle name="SAPBEXaggData 3 5 2" xfId="20052" xr:uid="{6D08D90E-833D-4A48-B9DD-7B512B4A56B0}"/>
    <cellStyle name="SAPBEXaggData 3 6" xfId="8970" xr:uid="{00000000-0005-0000-0000-0000DA230000}"/>
    <cellStyle name="SAPBEXaggData 3 6 2" xfId="20053" xr:uid="{1B048A4A-3ED6-49BE-9E9A-3DFBCEC44D0E}"/>
    <cellStyle name="SAPBEXaggData 3 7" xfId="20044" xr:uid="{92C7900D-6F53-4AA9-91DB-E0911B6B13D5}"/>
    <cellStyle name="SAPBEXaggData 4" xfId="8971" xr:uid="{00000000-0005-0000-0000-0000DB230000}"/>
    <cellStyle name="SAPBEXaggData 4 2" xfId="8972" xr:uid="{00000000-0005-0000-0000-0000DC230000}"/>
    <cellStyle name="SAPBEXaggData 4 2 2" xfId="8973" xr:uid="{00000000-0005-0000-0000-0000DD230000}"/>
    <cellStyle name="SAPBEXaggData 4 2 2 2" xfId="20056" xr:uid="{E18111D4-BEB7-4751-9CD5-4EA13D061D14}"/>
    <cellStyle name="SAPBEXaggData 4 2 3" xfId="8974" xr:uid="{00000000-0005-0000-0000-0000DE230000}"/>
    <cellStyle name="SAPBEXaggData 4 2 3 2" xfId="20057" xr:uid="{34019A8F-71D5-475D-BC23-E0793C7083EB}"/>
    <cellStyle name="SAPBEXaggData 4 2 4" xfId="8975" xr:uid="{00000000-0005-0000-0000-0000DF230000}"/>
    <cellStyle name="SAPBEXaggData 4 2 4 2" xfId="20058" xr:uid="{D808DC3A-CCD4-4494-A7F9-F5AF1506B32E}"/>
    <cellStyle name="SAPBEXaggData 4 2 5" xfId="8976" xr:uid="{00000000-0005-0000-0000-0000E0230000}"/>
    <cellStyle name="SAPBEXaggData 4 2 5 2" xfId="20059" xr:uid="{B4C34FB3-0CFE-4BCA-85C9-504256B348C6}"/>
    <cellStyle name="SAPBEXaggData 4 2 6" xfId="20055" xr:uid="{DA112844-79BC-4A2D-9C40-69CCB9AEE9A0}"/>
    <cellStyle name="SAPBEXaggData 4 3" xfId="8977" xr:uid="{00000000-0005-0000-0000-0000E1230000}"/>
    <cellStyle name="SAPBEXaggData 4 3 2" xfId="20060" xr:uid="{5F883B85-5884-458B-A532-A167CA2E4EFD}"/>
    <cellStyle name="SAPBEXaggData 4 4" xfId="8978" xr:uid="{00000000-0005-0000-0000-0000E2230000}"/>
    <cellStyle name="SAPBEXaggData 4 4 2" xfId="20061" xr:uid="{7F8B043C-D6AA-4A52-B4A4-DC6EAC8E4861}"/>
    <cellStyle name="SAPBEXaggData 4 5" xfId="8979" xr:uid="{00000000-0005-0000-0000-0000E3230000}"/>
    <cellStyle name="SAPBEXaggData 4 5 2" xfId="20062" xr:uid="{6551F3A2-EE06-46D6-A49D-9A2ADFAFE046}"/>
    <cellStyle name="SAPBEXaggData 4 6" xfId="8980" xr:uid="{00000000-0005-0000-0000-0000E4230000}"/>
    <cellStyle name="SAPBEXaggData 4 6 2" xfId="20063" xr:uid="{5B0A4135-6AE1-4B5D-9686-18F7248481DB}"/>
    <cellStyle name="SAPBEXaggData 4 7" xfId="20054" xr:uid="{5418417F-317B-409F-B29F-AB93C2F1F3C7}"/>
    <cellStyle name="SAPBEXaggData 5" xfId="8981" xr:uid="{00000000-0005-0000-0000-0000E5230000}"/>
    <cellStyle name="SAPBEXaggData 5 2" xfId="8982" xr:uid="{00000000-0005-0000-0000-0000E6230000}"/>
    <cellStyle name="SAPBEXaggData 5 2 2" xfId="8983" xr:uid="{00000000-0005-0000-0000-0000E7230000}"/>
    <cellStyle name="SAPBEXaggData 5 2 2 2" xfId="20066" xr:uid="{B103C81A-5796-47CB-BEDD-897EE85B8EF4}"/>
    <cellStyle name="SAPBEXaggData 5 2 3" xfId="8984" xr:uid="{00000000-0005-0000-0000-0000E8230000}"/>
    <cellStyle name="SAPBEXaggData 5 2 3 2" xfId="20067" xr:uid="{46BCD1C6-0804-4D29-A88A-4A5B7CE56093}"/>
    <cellStyle name="SAPBEXaggData 5 2 4" xfId="8985" xr:uid="{00000000-0005-0000-0000-0000E9230000}"/>
    <cellStyle name="SAPBEXaggData 5 2 4 2" xfId="20068" xr:uid="{8D392747-99A9-45FB-9541-47C8BA7BF7D2}"/>
    <cellStyle name="SAPBEXaggData 5 2 5" xfId="8986" xr:uid="{00000000-0005-0000-0000-0000EA230000}"/>
    <cellStyle name="SAPBEXaggData 5 2 5 2" xfId="20069" xr:uid="{7BBC2D5D-A2AB-45FE-8882-6A0F0AADF2DB}"/>
    <cellStyle name="SAPBEXaggData 5 2 6" xfId="20065" xr:uid="{E3E84AC5-C8C4-4759-8830-517E7B56C117}"/>
    <cellStyle name="SAPBEXaggData 5 3" xfId="8987" xr:uid="{00000000-0005-0000-0000-0000EB230000}"/>
    <cellStyle name="SAPBEXaggData 5 3 2" xfId="20070" xr:uid="{AE5A7939-A7BE-4412-AA66-2C9A4FCD747E}"/>
    <cellStyle name="SAPBEXaggData 5 4" xfId="8988" xr:uid="{00000000-0005-0000-0000-0000EC230000}"/>
    <cellStyle name="SAPBEXaggData 5 4 2" xfId="20071" xr:uid="{83C3442B-41C6-4042-9652-6FBFEEAFF335}"/>
    <cellStyle name="SAPBEXaggData 5 5" xfId="8989" xr:uid="{00000000-0005-0000-0000-0000ED230000}"/>
    <cellStyle name="SAPBEXaggData 5 5 2" xfId="20072" xr:uid="{3D33D84E-4CE4-497F-B329-73E5A4B00D27}"/>
    <cellStyle name="SAPBEXaggData 5 6" xfId="8990" xr:uid="{00000000-0005-0000-0000-0000EE230000}"/>
    <cellStyle name="SAPBEXaggData 5 6 2" xfId="20073" xr:uid="{AEB99367-9158-46A4-8DC3-39BB8922EF32}"/>
    <cellStyle name="SAPBEXaggData 5 7" xfId="20064" xr:uid="{FFA115AC-43C5-4F63-AF2B-45CAE0565596}"/>
    <cellStyle name="SAPBEXaggData 6" xfId="8991" xr:uid="{00000000-0005-0000-0000-0000EF230000}"/>
    <cellStyle name="SAPBEXaggData 6 2" xfId="8992" xr:uid="{00000000-0005-0000-0000-0000F0230000}"/>
    <cellStyle name="SAPBEXaggData 6 2 2" xfId="8993" xr:uid="{00000000-0005-0000-0000-0000F1230000}"/>
    <cellStyle name="SAPBEXaggData 6 2 2 2" xfId="20076" xr:uid="{42DD537A-DA82-40DC-9685-1D6B6E3ACDFE}"/>
    <cellStyle name="SAPBEXaggData 6 2 3" xfId="8994" xr:uid="{00000000-0005-0000-0000-0000F2230000}"/>
    <cellStyle name="SAPBEXaggData 6 2 3 2" xfId="20077" xr:uid="{C8D715CA-A0DA-42A3-9363-77F7AB04E8B6}"/>
    <cellStyle name="SAPBEXaggData 6 2 4" xfId="8995" xr:uid="{00000000-0005-0000-0000-0000F3230000}"/>
    <cellStyle name="SAPBEXaggData 6 2 4 2" xfId="20078" xr:uid="{590F8BDE-5F51-433E-ACBF-1BB2A45D9FD8}"/>
    <cellStyle name="SAPBEXaggData 6 2 5" xfId="8996" xr:uid="{00000000-0005-0000-0000-0000F4230000}"/>
    <cellStyle name="SAPBEXaggData 6 2 5 2" xfId="20079" xr:uid="{866354EF-ED38-4AB3-BE2F-B63580089F08}"/>
    <cellStyle name="SAPBEXaggData 6 2 6" xfId="20075" xr:uid="{415AD072-B102-4A9C-A30F-9CDD42852494}"/>
    <cellStyle name="SAPBEXaggData 6 3" xfId="8997" xr:uid="{00000000-0005-0000-0000-0000F5230000}"/>
    <cellStyle name="SAPBEXaggData 6 3 2" xfId="20080" xr:uid="{F6327F70-F8E8-430C-896E-599CDAE7F696}"/>
    <cellStyle name="SAPBEXaggData 6 4" xfId="8998" xr:uid="{00000000-0005-0000-0000-0000F6230000}"/>
    <cellStyle name="SAPBEXaggData 6 4 2" xfId="20081" xr:uid="{B7AE3061-4646-4867-B88B-F55B20FAFC09}"/>
    <cellStyle name="SAPBEXaggData 6 5" xfId="8999" xr:uid="{00000000-0005-0000-0000-0000F7230000}"/>
    <cellStyle name="SAPBEXaggData 6 5 2" xfId="20082" xr:uid="{B5C76754-3EB3-4989-93AD-CB857F4616F8}"/>
    <cellStyle name="SAPBEXaggData 6 6" xfId="9000" xr:uid="{00000000-0005-0000-0000-0000F8230000}"/>
    <cellStyle name="SAPBEXaggData 6 6 2" xfId="20083" xr:uid="{46932D90-B9B3-44C0-A590-0178AF428E40}"/>
    <cellStyle name="SAPBEXaggData 6 7" xfId="20074" xr:uid="{8ADB0FA8-C5F6-4AA4-906E-1A3F855142E2}"/>
    <cellStyle name="SAPBEXaggData 7" xfId="9001" xr:uid="{00000000-0005-0000-0000-0000F9230000}"/>
    <cellStyle name="SAPBEXaggData 7 2" xfId="9002" xr:uid="{00000000-0005-0000-0000-0000FA230000}"/>
    <cellStyle name="SAPBEXaggData 7 2 2" xfId="9003" xr:uid="{00000000-0005-0000-0000-0000FB230000}"/>
    <cellStyle name="SAPBEXaggData 7 2 2 2" xfId="20086" xr:uid="{76C2A4F6-448C-479B-98D3-A8D31B791002}"/>
    <cellStyle name="SAPBEXaggData 7 2 3" xfId="9004" xr:uid="{00000000-0005-0000-0000-0000FC230000}"/>
    <cellStyle name="SAPBEXaggData 7 2 3 2" xfId="20087" xr:uid="{679B29F7-F541-4074-8E2A-B688F6E58518}"/>
    <cellStyle name="SAPBEXaggData 7 2 4" xfId="9005" xr:uid="{00000000-0005-0000-0000-0000FD230000}"/>
    <cellStyle name="SAPBEXaggData 7 2 4 2" xfId="20088" xr:uid="{2DA63804-3A0A-48EF-91C3-9EFFEEA68B2E}"/>
    <cellStyle name="SAPBEXaggData 7 2 5" xfId="9006" xr:uid="{00000000-0005-0000-0000-0000FE230000}"/>
    <cellStyle name="SAPBEXaggData 7 2 5 2" xfId="20089" xr:uid="{373B8A9D-5280-484C-B8A4-B739D44DF922}"/>
    <cellStyle name="SAPBEXaggData 7 2 6" xfId="20085" xr:uid="{C1DC55C0-0AB3-4ED7-8A33-B32E3578E6B5}"/>
    <cellStyle name="SAPBEXaggData 7 3" xfId="9007" xr:uid="{00000000-0005-0000-0000-0000FF230000}"/>
    <cellStyle name="SAPBEXaggData 7 3 2" xfId="20090" xr:uid="{71632E0E-5A34-47DA-80BF-090390558570}"/>
    <cellStyle name="SAPBEXaggData 7 4" xfId="9008" xr:uid="{00000000-0005-0000-0000-000000240000}"/>
    <cellStyle name="SAPBEXaggData 7 4 2" xfId="20091" xr:uid="{ED7E665A-D1B4-4699-944E-4E6893997801}"/>
    <cellStyle name="SAPBEXaggData 7 5" xfId="9009" xr:uid="{00000000-0005-0000-0000-000001240000}"/>
    <cellStyle name="SAPBEXaggData 7 5 2" xfId="20092" xr:uid="{B7459A30-B064-4098-80B8-6B3A8F858368}"/>
    <cellStyle name="SAPBEXaggData 7 6" xfId="9010" xr:uid="{00000000-0005-0000-0000-000002240000}"/>
    <cellStyle name="SAPBEXaggData 7 6 2" xfId="20093" xr:uid="{63981A09-1E5A-4E18-8F52-4200388FF14C}"/>
    <cellStyle name="SAPBEXaggData 7 7" xfId="20084" xr:uid="{1C8C39CB-A73F-4CF5-92AA-62F55A62A416}"/>
    <cellStyle name="SAPBEXaggData 8" xfId="9011" xr:uid="{00000000-0005-0000-0000-000003240000}"/>
    <cellStyle name="SAPBEXaggData 8 2" xfId="9012" xr:uid="{00000000-0005-0000-0000-000004240000}"/>
    <cellStyle name="SAPBEXaggData 8 2 2" xfId="9013" xr:uid="{00000000-0005-0000-0000-000005240000}"/>
    <cellStyle name="SAPBEXaggData 8 2 2 2" xfId="20096" xr:uid="{1C999B0D-92BE-45EE-A63F-05818D5E876B}"/>
    <cellStyle name="SAPBEXaggData 8 2 3" xfId="9014" xr:uid="{00000000-0005-0000-0000-000006240000}"/>
    <cellStyle name="SAPBEXaggData 8 2 3 2" xfId="20097" xr:uid="{9C84590F-2B2D-4726-8A91-EDE0AA5F2FD5}"/>
    <cellStyle name="SAPBEXaggData 8 2 4" xfId="9015" xr:uid="{00000000-0005-0000-0000-000007240000}"/>
    <cellStyle name="SAPBEXaggData 8 2 4 2" xfId="20098" xr:uid="{F56D3F98-DB2A-4D02-A09D-1D4D9F095322}"/>
    <cellStyle name="SAPBEXaggData 8 2 5" xfId="9016" xr:uid="{00000000-0005-0000-0000-000008240000}"/>
    <cellStyle name="SAPBEXaggData 8 2 5 2" xfId="20099" xr:uid="{C3E862E5-7A94-4A18-A489-A0518FBCDA47}"/>
    <cellStyle name="SAPBEXaggData 8 2 6" xfId="20095" xr:uid="{212CA4F9-D58B-4AA9-8B0B-6D51F9218184}"/>
    <cellStyle name="SAPBEXaggData 8 3" xfId="9017" xr:uid="{00000000-0005-0000-0000-000009240000}"/>
    <cellStyle name="SAPBEXaggData 8 3 2" xfId="20100" xr:uid="{F215BC84-0AB2-47F0-AACB-66CED3D8F99F}"/>
    <cellStyle name="SAPBEXaggData 8 4" xfId="9018" xr:uid="{00000000-0005-0000-0000-00000A240000}"/>
    <cellStyle name="SAPBEXaggData 8 4 2" xfId="20101" xr:uid="{048421E3-BFFD-4D17-AF6D-430BAF945BAF}"/>
    <cellStyle name="SAPBEXaggData 8 5" xfId="9019" xr:uid="{00000000-0005-0000-0000-00000B240000}"/>
    <cellStyle name="SAPBEXaggData 8 5 2" xfId="20102" xr:uid="{7C1EAAB3-EC73-42CA-B019-1F42CF7E8D75}"/>
    <cellStyle name="SAPBEXaggData 8 6" xfId="9020" xr:uid="{00000000-0005-0000-0000-00000C240000}"/>
    <cellStyle name="SAPBEXaggData 8 6 2" xfId="20103" xr:uid="{F6080452-DB50-41B9-B330-8E9E05563EE1}"/>
    <cellStyle name="SAPBEXaggData 8 7" xfId="20094" xr:uid="{28922B7E-FB8F-403F-9525-DD23A11B90E9}"/>
    <cellStyle name="SAPBEXaggData 9" xfId="9021" xr:uid="{00000000-0005-0000-0000-00000D240000}"/>
    <cellStyle name="SAPBEXaggData 9 2" xfId="9022" xr:uid="{00000000-0005-0000-0000-00000E240000}"/>
    <cellStyle name="SAPBEXaggData 9 2 2" xfId="9023" xr:uid="{00000000-0005-0000-0000-00000F240000}"/>
    <cellStyle name="SAPBEXaggData 9 2 2 2" xfId="20106" xr:uid="{5C4FE96D-F841-4C9C-BB9A-C3B5F8DED25D}"/>
    <cellStyle name="SAPBEXaggData 9 2 3" xfId="9024" xr:uid="{00000000-0005-0000-0000-000010240000}"/>
    <cellStyle name="SAPBEXaggData 9 2 3 2" xfId="20107" xr:uid="{4CCDF708-B4B6-45DE-8343-B48D3BB43923}"/>
    <cellStyle name="SAPBEXaggData 9 2 4" xfId="9025" xr:uid="{00000000-0005-0000-0000-000011240000}"/>
    <cellStyle name="SAPBEXaggData 9 2 4 2" xfId="20108" xr:uid="{AD615FD3-4A04-46B1-AB13-637DC4BC004B}"/>
    <cellStyle name="SAPBEXaggData 9 2 5" xfId="9026" xr:uid="{00000000-0005-0000-0000-000012240000}"/>
    <cellStyle name="SAPBEXaggData 9 2 5 2" xfId="20109" xr:uid="{BC3B86D4-E5B0-4E82-B8C7-C61CB1F26894}"/>
    <cellStyle name="SAPBEXaggData 9 2 6" xfId="20105" xr:uid="{FDC4AA2E-EF5B-4B38-B3DC-913179A39493}"/>
    <cellStyle name="SAPBEXaggData 9 3" xfId="9027" xr:uid="{00000000-0005-0000-0000-000013240000}"/>
    <cellStyle name="SAPBEXaggData 9 3 2" xfId="20110" xr:uid="{370ED5E3-8FA9-4DE3-B145-9E04348EB774}"/>
    <cellStyle name="SAPBEXaggData 9 4" xfId="9028" xr:uid="{00000000-0005-0000-0000-000014240000}"/>
    <cellStyle name="SAPBEXaggData 9 4 2" xfId="20111" xr:uid="{7AB3AC69-C971-4D4F-94B3-36D62D3238D3}"/>
    <cellStyle name="SAPBEXaggData 9 5" xfId="9029" xr:uid="{00000000-0005-0000-0000-000015240000}"/>
    <cellStyle name="SAPBEXaggData 9 5 2" xfId="20112" xr:uid="{D255C805-87B7-48D9-ADF1-3CB0DF7EB8A7}"/>
    <cellStyle name="SAPBEXaggData 9 6" xfId="9030" xr:uid="{00000000-0005-0000-0000-000016240000}"/>
    <cellStyle name="SAPBEXaggData 9 6 2" xfId="20113" xr:uid="{A1BDA80A-B1DF-415E-823C-A2B7439BB6DF}"/>
    <cellStyle name="SAPBEXaggData 9 7" xfId="20104" xr:uid="{002D98FD-0C66-4A31-905E-C3BB35B1E189}"/>
    <cellStyle name="SAPBEXaggData_KTR An-Abflug" xfId="14671" xr:uid="{00000000-0005-0000-0000-000017240000}"/>
    <cellStyle name="SAPBEXaggDataEmph" xfId="9031" xr:uid="{00000000-0005-0000-0000-000018240000}"/>
    <cellStyle name="SAPBEXaggDataEmph 10" xfId="9032" xr:uid="{00000000-0005-0000-0000-000019240000}"/>
    <cellStyle name="SAPBEXaggDataEmph 10 2" xfId="9033" xr:uid="{00000000-0005-0000-0000-00001A240000}"/>
    <cellStyle name="SAPBEXaggDataEmph 10 2 2" xfId="9034" xr:uid="{00000000-0005-0000-0000-00001B240000}"/>
    <cellStyle name="SAPBEXaggDataEmph 10 2 2 2" xfId="20117" xr:uid="{6C4FDD57-5DF3-4DE8-A9B3-CC2FBBE5DE46}"/>
    <cellStyle name="SAPBEXaggDataEmph 10 2 3" xfId="9035" xr:uid="{00000000-0005-0000-0000-00001C240000}"/>
    <cellStyle name="SAPBEXaggDataEmph 10 2 3 2" xfId="20118" xr:uid="{B1367FA3-64AA-4C54-AA92-B089E5CFF3C7}"/>
    <cellStyle name="SAPBEXaggDataEmph 10 2 4" xfId="9036" xr:uid="{00000000-0005-0000-0000-00001D240000}"/>
    <cellStyle name="SAPBEXaggDataEmph 10 2 4 2" xfId="20119" xr:uid="{BCD9DBE9-953D-4CCC-92AC-86D920B7CC55}"/>
    <cellStyle name="SAPBEXaggDataEmph 10 2 5" xfId="9037" xr:uid="{00000000-0005-0000-0000-00001E240000}"/>
    <cellStyle name="SAPBEXaggDataEmph 10 2 5 2" xfId="20120" xr:uid="{B274E964-027A-4F53-B364-64BAFD7B2BD1}"/>
    <cellStyle name="SAPBEXaggDataEmph 10 2 6" xfId="20116" xr:uid="{544F519F-E77A-48AB-AAE2-21C7D7F3DFC2}"/>
    <cellStyle name="SAPBEXaggDataEmph 10 3" xfId="9038" xr:uid="{00000000-0005-0000-0000-00001F240000}"/>
    <cellStyle name="SAPBEXaggDataEmph 10 3 2" xfId="20121" xr:uid="{CCF873A4-84E5-4540-9E06-ACF6BC3DC62D}"/>
    <cellStyle name="SAPBEXaggDataEmph 10 4" xfId="9039" xr:uid="{00000000-0005-0000-0000-000020240000}"/>
    <cellStyle name="SAPBEXaggDataEmph 10 4 2" xfId="20122" xr:uid="{396300D6-8988-4DE9-B3C1-80EC1F8C0F5F}"/>
    <cellStyle name="SAPBEXaggDataEmph 10 5" xfId="9040" xr:uid="{00000000-0005-0000-0000-000021240000}"/>
    <cellStyle name="SAPBEXaggDataEmph 10 5 2" xfId="20123" xr:uid="{A84D5718-0B60-42F9-B48B-8F76987E1D04}"/>
    <cellStyle name="SAPBEXaggDataEmph 10 6" xfId="9041" xr:uid="{00000000-0005-0000-0000-000022240000}"/>
    <cellStyle name="SAPBEXaggDataEmph 10 6 2" xfId="20124" xr:uid="{147D6494-4175-4C41-8670-93122C7B2EA7}"/>
    <cellStyle name="SAPBEXaggDataEmph 10 7" xfId="20115" xr:uid="{A4637D28-20E7-4B51-A325-3A15CFFBE175}"/>
    <cellStyle name="SAPBEXaggDataEmph 11" xfId="9042" xr:uid="{00000000-0005-0000-0000-000023240000}"/>
    <cellStyle name="SAPBEXaggDataEmph 11 2" xfId="9043" xr:uid="{00000000-0005-0000-0000-000024240000}"/>
    <cellStyle name="SAPBEXaggDataEmph 11 2 2" xfId="9044" xr:uid="{00000000-0005-0000-0000-000025240000}"/>
    <cellStyle name="SAPBEXaggDataEmph 11 2 2 2" xfId="20127" xr:uid="{03658128-2DD9-4D77-A308-CA599959624F}"/>
    <cellStyle name="SAPBEXaggDataEmph 11 2 3" xfId="9045" xr:uid="{00000000-0005-0000-0000-000026240000}"/>
    <cellStyle name="SAPBEXaggDataEmph 11 2 3 2" xfId="20128" xr:uid="{B85E86E1-18AD-4459-9C7E-9F3CA6FD3A41}"/>
    <cellStyle name="SAPBEXaggDataEmph 11 2 4" xfId="9046" xr:uid="{00000000-0005-0000-0000-000027240000}"/>
    <cellStyle name="SAPBEXaggDataEmph 11 2 4 2" xfId="20129" xr:uid="{07B68C49-3291-47B9-8B67-DFD083B1CA64}"/>
    <cellStyle name="SAPBEXaggDataEmph 11 2 5" xfId="9047" xr:uid="{00000000-0005-0000-0000-000028240000}"/>
    <cellStyle name="SAPBEXaggDataEmph 11 2 5 2" xfId="20130" xr:uid="{E8DBB906-09A3-4C0A-904B-04BFD6CEDCC2}"/>
    <cellStyle name="SAPBEXaggDataEmph 11 2 6" xfId="20126" xr:uid="{30F690FF-705C-4612-9B2A-7D5A8CD46FDC}"/>
    <cellStyle name="SAPBEXaggDataEmph 11 3" xfId="9048" xr:uid="{00000000-0005-0000-0000-000029240000}"/>
    <cellStyle name="SAPBEXaggDataEmph 11 3 2" xfId="20131" xr:uid="{D1627AFD-30A8-4833-A31F-8A0DA7EA2517}"/>
    <cellStyle name="SAPBEXaggDataEmph 11 4" xfId="9049" xr:uid="{00000000-0005-0000-0000-00002A240000}"/>
    <cellStyle name="SAPBEXaggDataEmph 11 4 2" xfId="20132" xr:uid="{F89077B3-97EE-4E6C-84CC-0DA8BEFEF7BB}"/>
    <cellStyle name="SAPBEXaggDataEmph 11 5" xfId="9050" xr:uid="{00000000-0005-0000-0000-00002B240000}"/>
    <cellStyle name="SAPBEXaggDataEmph 11 5 2" xfId="20133" xr:uid="{0A96187A-ADC1-48D7-996F-A085335CDEDF}"/>
    <cellStyle name="SAPBEXaggDataEmph 11 6" xfId="9051" xr:uid="{00000000-0005-0000-0000-00002C240000}"/>
    <cellStyle name="SAPBEXaggDataEmph 11 6 2" xfId="20134" xr:uid="{A3513C56-6EA0-4AB9-9185-4993A83003E4}"/>
    <cellStyle name="SAPBEXaggDataEmph 11 7" xfId="20125" xr:uid="{6EBDFC70-2E28-412F-9721-C0DA112FE8B9}"/>
    <cellStyle name="SAPBEXaggDataEmph 12" xfId="9052" xr:uid="{00000000-0005-0000-0000-00002D240000}"/>
    <cellStyle name="SAPBEXaggDataEmph 12 2" xfId="9053" xr:uid="{00000000-0005-0000-0000-00002E240000}"/>
    <cellStyle name="SAPBEXaggDataEmph 12 2 2" xfId="9054" xr:uid="{00000000-0005-0000-0000-00002F240000}"/>
    <cellStyle name="SAPBEXaggDataEmph 12 2 2 2" xfId="20137" xr:uid="{1A10991D-EC1C-4F07-8B62-82CB0940BE38}"/>
    <cellStyle name="SAPBEXaggDataEmph 12 2 3" xfId="9055" xr:uid="{00000000-0005-0000-0000-000030240000}"/>
    <cellStyle name="SAPBEXaggDataEmph 12 2 3 2" xfId="20138" xr:uid="{93CD6B71-2CB3-4F91-B069-B17FF7C918E0}"/>
    <cellStyle name="SAPBEXaggDataEmph 12 2 4" xfId="9056" xr:uid="{00000000-0005-0000-0000-000031240000}"/>
    <cellStyle name="SAPBEXaggDataEmph 12 2 4 2" xfId="20139" xr:uid="{1F85C6F4-2656-433C-BF3A-0FBFB60EBC71}"/>
    <cellStyle name="SAPBEXaggDataEmph 12 2 5" xfId="9057" xr:uid="{00000000-0005-0000-0000-000032240000}"/>
    <cellStyle name="SAPBEXaggDataEmph 12 2 5 2" xfId="20140" xr:uid="{94C3E829-0E38-4AAD-B8FD-01A424436B55}"/>
    <cellStyle name="SAPBEXaggDataEmph 12 2 6" xfId="20136" xr:uid="{944CFE7F-8910-4B91-871F-74614963D068}"/>
    <cellStyle name="SAPBEXaggDataEmph 12 3" xfId="9058" xr:uid="{00000000-0005-0000-0000-000033240000}"/>
    <cellStyle name="SAPBEXaggDataEmph 12 3 2" xfId="20141" xr:uid="{9B6E5936-48C0-4F11-99C1-26C3974F5BC4}"/>
    <cellStyle name="SAPBEXaggDataEmph 12 4" xfId="9059" xr:uid="{00000000-0005-0000-0000-000034240000}"/>
    <cellStyle name="SAPBEXaggDataEmph 12 4 2" xfId="20142" xr:uid="{9413ADAC-52A8-41A9-9FAD-94CB272FDF24}"/>
    <cellStyle name="SAPBEXaggDataEmph 12 5" xfId="9060" xr:uid="{00000000-0005-0000-0000-000035240000}"/>
    <cellStyle name="SAPBEXaggDataEmph 12 5 2" xfId="20143" xr:uid="{204BBC65-DFBC-4EF3-8276-F4D995E1EF58}"/>
    <cellStyle name="SAPBEXaggDataEmph 12 6" xfId="9061" xr:uid="{00000000-0005-0000-0000-000036240000}"/>
    <cellStyle name="SAPBEXaggDataEmph 12 6 2" xfId="20144" xr:uid="{F9A8F393-349C-4368-9B8B-5E593A371E8A}"/>
    <cellStyle name="SAPBEXaggDataEmph 12 7" xfId="20135" xr:uid="{9EFC0A7F-4DAB-4E2D-BCA7-28DED7AA349D}"/>
    <cellStyle name="SAPBEXaggDataEmph 13" xfId="9062" xr:uid="{00000000-0005-0000-0000-000037240000}"/>
    <cellStyle name="SAPBEXaggDataEmph 13 2" xfId="9063" xr:uid="{00000000-0005-0000-0000-000038240000}"/>
    <cellStyle name="SAPBEXaggDataEmph 13 2 2" xfId="9064" xr:uid="{00000000-0005-0000-0000-000039240000}"/>
    <cellStyle name="SAPBEXaggDataEmph 13 2 2 2" xfId="20147" xr:uid="{75C5084D-0D2A-46FA-913A-CDECFA318F8C}"/>
    <cellStyle name="SAPBEXaggDataEmph 13 2 3" xfId="9065" xr:uid="{00000000-0005-0000-0000-00003A240000}"/>
    <cellStyle name="SAPBEXaggDataEmph 13 2 3 2" xfId="20148" xr:uid="{4E49944D-6721-44F6-958F-4362CC251A0F}"/>
    <cellStyle name="SAPBEXaggDataEmph 13 2 4" xfId="9066" xr:uid="{00000000-0005-0000-0000-00003B240000}"/>
    <cellStyle name="SAPBEXaggDataEmph 13 2 4 2" xfId="20149" xr:uid="{834EAF04-E433-4909-A99B-3C17B80A05E9}"/>
    <cellStyle name="SAPBEXaggDataEmph 13 2 5" xfId="9067" xr:uid="{00000000-0005-0000-0000-00003C240000}"/>
    <cellStyle name="SAPBEXaggDataEmph 13 2 5 2" xfId="20150" xr:uid="{6AAED4A5-8EBE-4579-BE92-FE70049A1784}"/>
    <cellStyle name="SAPBEXaggDataEmph 13 2 6" xfId="20146" xr:uid="{E7DD1FE6-08DD-4C9A-93C2-0DDEE8F826D5}"/>
    <cellStyle name="SAPBEXaggDataEmph 13 3" xfId="9068" xr:uid="{00000000-0005-0000-0000-00003D240000}"/>
    <cellStyle name="SAPBEXaggDataEmph 13 3 2" xfId="20151" xr:uid="{BA214E8A-6A10-4AE4-AFF3-85C7E2607551}"/>
    <cellStyle name="SAPBEXaggDataEmph 13 4" xfId="9069" xr:uid="{00000000-0005-0000-0000-00003E240000}"/>
    <cellStyle name="SAPBEXaggDataEmph 13 4 2" xfId="20152" xr:uid="{66CB55E7-9016-4BDF-9DED-75F6189F2A84}"/>
    <cellStyle name="SAPBEXaggDataEmph 13 5" xfId="9070" xr:uid="{00000000-0005-0000-0000-00003F240000}"/>
    <cellStyle name="SAPBEXaggDataEmph 13 5 2" xfId="20153" xr:uid="{2F8D38C1-330A-437E-8645-1EC76ACC4E49}"/>
    <cellStyle name="SAPBEXaggDataEmph 13 6" xfId="9071" xr:uid="{00000000-0005-0000-0000-000040240000}"/>
    <cellStyle name="SAPBEXaggDataEmph 13 6 2" xfId="20154" xr:uid="{831D4283-E8A0-496F-A84F-067A25F21ED0}"/>
    <cellStyle name="SAPBEXaggDataEmph 13 7" xfId="20145" xr:uid="{F5F8CFA4-97A6-40FB-8DE3-4EFB5DACAE86}"/>
    <cellStyle name="SAPBEXaggDataEmph 14" xfId="9072" xr:uid="{00000000-0005-0000-0000-000041240000}"/>
    <cellStyle name="SAPBEXaggDataEmph 14 2" xfId="9073" xr:uid="{00000000-0005-0000-0000-000042240000}"/>
    <cellStyle name="SAPBEXaggDataEmph 14 2 2" xfId="9074" xr:uid="{00000000-0005-0000-0000-000043240000}"/>
    <cellStyle name="SAPBEXaggDataEmph 14 2 2 2" xfId="20157" xr:uid="{B43C8E44-2066-49DE-9E15-BE13F2DF34E6}"/>
    <cellStyle name="SAPBEXaggDataEmph 14 2 3" xfId="9075" xr:uid="{00000000-0005-0000-0000-000044240000}"/>
    <cellStyle name="SAPBEXaggDataEmph 14 2 3 2" xfId="20158" xr:uid="{34E0738F-8871-4293-AA88-5CB7BE5E0824}"/>
    <cellStyle name="SAPBEXaggDataEmph 14 2 4" xfId="9076" xr:uid="{00000000-0005-0000-0000-000045240000}"/>
    <cellStyle name="SAPBEXaggDataEmph 14 2 4 2" xfId="20159" xr:uid="{4023C8EA-EA76-4B19-B4E6-A4DF964EADE6}"/>
    <cellStyle name="SAPBEXaggDataEmph 14 2 5" xfId="9077" xr:uid="{00000000-0005-0000-0000-000046240000}"/>
    <cellStyle name="SAPBEXaggDataEmph 14 2 5 2" xfId="20160" xr:uid="{A66449AE-C3CC-44F1-9967-6E6237775040}"/>
    <cellStyle name="SAPBEXaggDataEmph 14 2 6" xfId="20156" xr:uid="{B575967F-A622-4479-A344-AF50C027B4ED}"/>
    <cellStyle name="SAPBEXaggDataEmph 14 3" xfId="9078" xr:uid="{00000000-0005-0000-0000-000047240000}"/>
    <cellStyle name="SAPBEXaggDataEmph 14 3 2" xfId="20161" xr:uid="{1634360F-2755-4BFC-9A7F-1C41DFFC621E}"/>
    <cellStyle name="SAPBEXaggDataEmph 14 4" xfId="9079" xr:uid="{00000000-0005-0000-0000-000048240000}"/>
    <cellStyle name="SAPBEXaggDataEmph 14 4 2" xfId="20162" xr:uid="{C71EC5D7-D56E-45CD-B7E3-858BEE49BD8A}"/>
    <cellStyle name="SAPBEXaggDataEmph 14 5" xfId="9080" xr:uid="{00000000-0005-0000-0000-000049240000}"/>
    <cellStyle name="SAPBEXaggDataEmph 14 5 2" xfId="20163" xr:uid="{03F791B0-F5C2-4F3B-82F6-3EF0843455D5}"/>
    <cellStyle name="SAPBEXaggDataEmph 14 6" xfId="9081" xr:uid="{00000000-0005-0000-0000-00004A240000}"/>
    <cellStyle name="SAPBEXaggDataEmph 14 6 2" xfId="20164" xr:uid="{B5072437-5F13-4EE5-94D2-1A4F31ED99CA}"/>
    <cellStyle name="SAPBEXaggDataEmph 14 7" xfId="20155" xr:uid="{B348AB94-C503-4857-B1BC-805D0220A14B}"/>
    <cellStyle name="SAPBEXaggDataEmph 15" xfId="9082" xr:uid="{00000000-0005-0000-0000-00004B240000}"/>
    <cellStyle name="SAPBEXaggDataEmph 15 2" xfId="9083" xr:uid="{00000000-0005-0000-0000-00004C240000}"/>
    <cellStyle name="SAPBEXaggDataEmph 15 2 2" xfId="9084" xr:uid="{00000000-0005-0000-0000-00004D240000}"/>
    <cellStyle name="SAPBEXaggDataEmph 15 2 2 2" xfId="20167" xr:uid="{EC34320C-96BC-4D9C-B3C1-16D4E802A3C3}"/>
    <cellStyle name="SAPBEXaggDataEmph 15 2 3" xfId="9085" xr:uid="{00000000-0005-0000-0000-00004E240000}"/>
    <cellStyle name="SAPBEXaggDataEmph 15 2 3 2" xfId="20168" xr:uid="{55EC2236-0705-422E-A392-F9788E588940}"/>
    <cellStyle name="SAPBEXaggDataEmph 15 2 4" xfId="9086" xr:uid="{00000000-0005-0000-0000-00004F240000}"/>
    <cellStyle name="SAPBEXaggDataEmph 15 2 4 2" xfId="20169" xr:uid="{93D9E80D-3EB0-483D-BB18-FD9DB1145AF4}"/>
    <cellStyle name="SAPBEXaggDataEmph 15 2 5" xfId="9087" xr:uid="{00000000-0005-0000-0000-000050240000}"/>
    <cellStyle name="SAPBEXaggDataEmph 15 2 5 2" xfId="20170" xr:uid="{4E3B6EC4-5BCE-4379-8AAB-08670456DE1F}"/>
    <cellStyle name="SAPBEXaggDataEmph 15 2 6" xfId="20166" xr:uid="{0F890B77-418F-4D8E-B934-66AD55941EE9}"/>
    <cellStyle name="SAPBEXaggDataEmph 15 3" xfId="9088" xr:uid="{00000000-0005-0000-0000-000051240000}"/>
    <cellStyle name="SAPBEXaggDataEmph 15 3 2" xfId="20171" xr:uid="{32D79537-60B4-4C7B-9471-3B883B3F092D}"/>
    <cellStyle name="SAPBEXaggDataEmph 15 4" xfId="9089" xr:uid="{00000000-0005-0000-0000-000052240000}"/>
    <cellStyle name="SAPBEXaggDataEmph 15 4 2" xfId="20172" xr:uid="{B0747A26-14BA-42C6-A741-D57D2D31F621}"/>
    <cellStyle name="SAPBEXaggDataEmph 15 5" xfId="9090" xr:uid="{00000000-0005-0000-0000-000053240000}"/>
    <cellStyle name="SAPBEXaggDataEmph 15 5 2" xfId="20173" xr:uid="{01EF2B33-ECB0-42D9-96C9-021A265B8F75}"/>
    <cellStyle name="SAPBEXaggDataEmph 15 6" xfId="9091" xr:uid="{00000000-0005-0000-0000-000054240000}"/>
    <cellStyle name="SAPBEXaggDataEmph 15 6 2" xfId="20174" xr:uid="{177B5D51-8702-49B1-A60A-CC398E239FFD}"/>
    <cellStyle name="SAPBEXaggDataEmph 15 7" xfId="20165" xr:uid="{2BC4CCB6-CBCE-445B-820F-074353CE495F}"/>
    <cellStyle name="SAPBEXaggDataEmph 16" xfId="9092" xr:uid="{00000000-0005-0000-0000-000055240000}"/>
    <cellStyle name="SAPBEXaggDataEmph 16 2" xfId="20175" xr:uid="{C2AEEE30-70EB-4CE5-9D61-BD4C78196CC1}"/>
    <cellStyle name="SAPBEXaggDataEmph 17" xfId="9093" xr:uid="{00000000-0005-0000-0000-000056240000}"/>
    <cellStyle name="SAPBEXaggDataEmph 17 2" xfId="20176" xr:uid="{39B93106-BE88-464A-AC7A-D8E3FA509161}"/>
    <cellStyle name="SAPBEXaggDataEmph 18" xfId="9094" xr:uid="{00000000-0005-0000-0000-000057240000}"/>
    <cellStyle name="SAPBEXaggDataEmph 18 2" xfId="20177" xr:uid="{AAAF2A93-C59B-4245-A731-CBD3F6330B92}"/>
    <cellStyle name="SAPBEXaggDataEmph 19" xfId="9095" xr:uid="{00000000-0005-0000-0000-000058240000}"/>
    <cellStyle name="SAPBEXaggDataEmph 19 2" xfId="20178" xr:uid="{9DF6C8DB-F9AA-46F8-A947-23C58487151C}"/>
    <cellStyle name="SAPBEXaggDataEmph 2" xfId="9096" xr:uid="{00000000-0005-0000-0000-000059240000}"/>
    <cellStyle name="SAPBEXaggDataEmph 2 2" xfId="9097" xr:uid="{00000000-0005-0000-0000-00005A240000}"/>
    <cellStyle name="SAPBEXaggDataEmph 2 2 2" xfId="9098" xr:uid="{00000000-0005-0000-0000-00005B240000}"/>
    <cellStyle name="SAPBEXaggDataEmph 2 2 2 2" xfId="20181" xr:uid="{B97C21E9-E973-446D-A7DA-FA4CF701C2AC}"/>
    <cellStyle name="SAPBEXaggDataEmph 2 2 3" xfId="9099" xr:uid="{00000000-0005-0000-0000-00005C240000}"/>
    <cellStyle name="SAPBEXaggDataEmph 2 2 3 2" xfId="20182" xr:uid="{E8BA060C-9C1A-4D32-969A-19E10D8ECAE0}"/>
    <cellStyle name="SAPBEXaggDataEmph 2 2 4" xfId="9100" xr:uid="{00000000-0005-0000-0000-00005D240000}"/>
    <cellStyle name="SAPBEXaggDataEmph 2 2 4 2" xfId="20183" xr:uid="{C0CB6449-F92B-42B2-9B5A-C26188E57182}"/>
    <cellStyle name="SAPBEXaggDataEmph 2 2 5" xfId="9101" xr:uid="{00000000-0005-0000-0000-00005E240000}"/>
    <cellStyle name="SAPBEXaggDataEmph 2 2 5 2" xfId="20184" xr:uid="{04DB4E29-F998-40A2-A085-891EC614066D}"/>
    <cellStyle name="SAPBEXaggDataEmph 2 2 6" xfId="20180" xr:uid="{2437A580-9FF7-4A69-AB7C-F00750EF356A}"/>
    <cellStyle name="SAPBEXaggDataEmph 2 3" xfId="9102" xr:uid="{00000000-0005-0000-0000-00005F240000}"/>
    <cellStyle name="SAPBEXaggDataEmph 2 3 2" xfId="20185" xr:uid="{0E625D90-94F6-4EEE-A126-A21E86850BED}"/>
    <cellStyle name="SAPBEXaggDataEmph 2 4" xfId="9103" xr:uid="{00000000-0005-0000-0000-000060240000}"/>
    <cellStyle name="SAPBEXaggDataEmph 2 4 2" xfId="20186" xr:uid="{6CD04EA8-B052-43E7-8C15-1EEE0267391E}"/>
    <cellStyle name="SAPBEXaggDataEmph 2 5" xfId="9104" xr:uid="{00000000-0005-0000-0000-000061240000}"/>
    <cellStyle name="SAPBEXaggDataEmph 2 5 2" xfId="20187" xr:uid="{301A00B7-BAF7-4735-A0C6-F3A4203D7B9A}"/>
    <cellStyle name="SAPBEXaggDataEmph 2 6" xfId="9105" xr:uid="{00000000-0005-0000-0000-000062240000}"/>
    <cellStyle name="SAPBEXaggDataEmph 2 6 2" xfId="20188" xr:uid="{B188F6B1-7D7F-4457-9CE8-204B1884ED91}"/>
    <cellStyle name="SAPBEXaggDataEmph 2 7" xfId="20179" xr:uid="{FD9FC290-B7C0-46FD-ABEE-2AB3ED549437}"/>
    <cellStyle name="SAPBEXaggDataEmph 20" xfId="20114" xr:uid="{87CBD3FD-0ED3-4B48-83D5-E2ACC9D7B9CF}"/>
    <cellStyle name="SAPBEXaggDataEmph 3" xfId="9106" xr:uid="{00000000-0005-0000-0000-000063240000}"/>
    <cellStyle name="SAPBEXaggDataEmph 3 2" xfId="9107" xr:uid="{00000000-0005-0000-0000-000064240000}"/>
    <cellStyle name="SAPBEXaggDataEmph 3 2 2" xfId="9108" xr:uid="{00000000-0005-0000-0000-000065240000}"/>
    <cellStyle name="SAPBEXaggDataEmph 3 2 2 2" xfId="20191" xr:uid="{0E7A29DA-3F31-427F-8CAE-700F6B91D882}"/>
    <cellStyle name="SAPBEXaggDataEmph 3 2 3" xfId="9109" xr:uid="{00000000-0005-0000-0000-000066240000}"/>
    <cellStyle name="SAPBEXaggDataEmph 3 2 3 2" xfId="20192" xr:uid="{AC5CD37F-A693-43DE-9D37-67B740E00F3D}"/>
    <cellStyle name="SAPBEXaggDataEmph 3 2 4" xfId="9110" xr:uid="{00000000-0005-0000-0000-000067240000}"/>
    <cellStyle name="SAPBEXaggDataEmph 3 2 4 2" xfId="20193" xr:uid="{0CD6F989-D60E-4465-8BDA-86A83015C199}"/>
    <cellStyle name="SAPBEXaggDataEmph 3 2 5" xfId="9111" xr:uid="{00000000-0005-0000-0000-000068240000}"/>
    <cellStyle name="SAPBEXaggDataEmph 3 2 5 2" xfId="20194" xr:uid="{6DBF6DCF-F13B-4C29-B9CB-1B0B8761F6B7}"/>
    <cellStyle name="SAPBEXaggDataEmph 3 2 6" xfId="20190" xr:uid="{30C7DCA9-8001-4C47-B1E4-FABBE829AAB1}"/>
    <cellStyle name="SAPBEXaggDataEmph 3 3" xfId="9112" xr:uid="{00000000-0005-0000-0000-000069240000}"/>
    <cellStyle name="SAPBEXaggDataEmph 3 3 2" xfId="20195" xr:uid="{6206403B-BFF5-4466-B2C3-A656D4DAEFF2}"/>
    <cellStyle name="SAPBEXaggDataEmph 3 4" xfId="9113" xr:uid="{00000000-0005-0000-0000-00006A240000}"/>
    <cellStyle name="SAPBEXaggDataEmph 3 4 2" xfId="20196" xr:uid="{449C9ED4-2696-4B79-9C94-035699AC94F8}"/>
    <cellStyle name="SAPBEXaggDataEmph 3 5" xfId="9114" xr:uid="{00000000-0005-0000-0000-00006B240000}"/>
    <cellStyle name="SAPBEXaggDataEmph 3 5 2" xfId="20197" xr:uid="{82F8D1EC-A8AA-4B98-92F7-2C62D4A0FE34}"/>
    <cellStyle name="SAPBEXaggDataEmph 3 6" xfId="9115" xr:uid="{00000000-0005-0000-0000-00006C240000}"/>
    <cellStyle name="SAPBEXaggDataEmph 3 6 2" xfId="20198" xr:uid="{983E81E3-99B0-43AB-806D-8A4D5CDEE469}"/>
    <cellStyle name="SAPBEXaggDataEmph 3 7" xfId="20189" xr:uid="{1ED4F1EB-FEA6-490C-9B8C-1DB65E126BC9}"/>
    <cellStyle name="SAPBEXaggDataEmph 4" xfId="9116" xr:uid="{00000000-0005-0000-0000-00006D240000}"/>
    <cellStyle name="SAPBEXaggDataEmph 4 2" xfId="9117" xr:uid="{00000000-0005-0000-0000-00006E240000}"/>
    <cellStyle name="SAPBEXaggDataEmph 4 2 2" xfId="9118" xr:uid="{00000000-0005-0000-0000-00006F240000}"/>
    <cellStyle name="SAPBEXaggDataEmph 4 2 2 2" xfId="20201" xr:uid="{16AE684D-A1E7-4F62-B517-79A90ADCEAA3}"/>
    <cellStyle name="SAPBEXaggDataEmph 4 2 3" xfId="9119" xr:uid="{00000000-0005-0000-0000-000070240000}"/>
    <cellStyle name="SAPBEXaggDataEmph 4 2 3 2" xfId="20202" xr:uid="{5F0311A9-7038-4549-B46E-B7E3676160F6}"/>
    <cellStyle name="SAPBEXaggDataEmph 4 2 4" xfId="9120" xr:uid="{00000000-0005-0000-0000-000071240000}"/>
    <cellStyle name="SAPBEXaggDataEmph 4 2 4 2" xfId="20203" xr:uid="{EEF26136-43A6-41D2-91FF-ECD4B241F3DB}"/>
    <cellStyle name="SAPBEXaggDataEmph 4 2 5" xfId="9121" xr:uid="{00000000-0005-0000-0000-000072240000}"/>
    <cellStyle name="SAPBEXaggDataEmph 4 2 5 2" xfId="20204" xr:uid="{5CE9F034-3347-4198-8703-BB33929B1AEA}"/>
    <cellStyle name="SAPBEXaggDataEmph 4 2 6" xfId="20200" xr:uid="{B7535C8B-107A-49A6-A2A1-FE4B918483D1}"/>
    <cellStyle name="SAPBEXaggDataEmph 4 3" xfId="9122" xr:uid="{00000000-0005-0000-0000-000073240000}"/>
    <cellStyle name="SAPBEXaggDataEmph 4 3 2" xfId="20205" xr:uid="{89E6E67C-1284-4577-AEAB-86FB3C07A468}"/>
    <cellStyle name="SAPBEXaggDataEmph 4 4" xfId="9123" xr:uid="{00000000-0005-0000-0000-000074240000}"/>
    <cellStyle name="SAPBEXaggDataEmph 4 4 2" xfId="20206" xr:uid="{EBD43343-865B-4270-AA67-31816CE09C82}"/>
    <cellStyle name="SAPBEXaggDataEmph 4 5" xfId="9124" xr:uid="{00000000-0005-0000-0000-000075240000}"/>
    <cellStyle name="SAPBEXaggDataEmph 4 5 2" xfId="20207" xr:uid="{0F0D5DEF-025B-4B48-A63C-76D8CD998F5B}"/>
    <cellStyle name="SAPBEXaggDataEmph 4 6" xfId="9125" xr:uid="{00000000-0005-0000-0000-000076240000}"/>
    <cellStyle name="SAPBEXaggDataEmph 4 6 2" xfId="20208" xr:uid="{8D2C0F52-3EFC-4DA3-861B-EA4DE4DC9349}"/>
    <cellStyle name="SAPBEXaggDataEmph 4 7" xfId="20199" xr:uid="{97991B49-918D-49A7-BC7C-DE42EDAAD38E}"/>
    <cellStyle name="SAPBEXaggDataEmph 5" xfId="9126" xr:uid="{00000000-0005-0000-0000-000077240000}"/>
    <cellStyle name="SAPBEXaggDataEmph 5 2" xfId="9127" xr:uid="{00000000-0005-0000-0000-000078240000}"/>
    <cellStyle name="SAPBEXaggDataEmph 5 2 2" xfId="9128" xr:uid="{00000000-0005-0000-0000-000079240000}"/>
    <cellStyle name="SAPBEXaggDataEmph 5 2 2 2" xfId="20211" xr:uid="{8530E9FE-E88D-44E3-BBF3-74DDC56FAE3A}"/>
    <cellStyle name="SAPBEXaggDataEmph 5 2 3" xfId="9129" xr:uid="{00000000-0005-0000-0000-00007A240000}"/>
    <cellStyle name="SAPBEXaggDataEmph 5 2 3 2" xfId="20212" xr:uid="{B7662E65-CED1-4CE0-B8E1-B622D23D466E}"/>
    <cellStyle name="SAPBEXaggDataEmph 5 2 4" xfId="9130" xr:uid="{00000000-0005-0000-0000-00007B240000}"/>
    <cellStyle name="SAPBEXaggDataEmph 5 2 4 2" xfId="20213" xr:uid="{13277B33-525A-43FD-93F3-713DDD2BAEDD}"/>
    <cellStyle name="SAPBEXaggDataEmph 5 2 5" xfId="9131" xr:uid="{00000000-0005-0000-0000-00007C240000}"/>
    <cellStyle name="SAPBEXaggDataEmph 5 2 5 2" xfId="20214" xr:uid="{F9C2393B-D407-433B-8349-A054963FDCCD}"/>
    <cellStyle name="SAPBEXaggDataEmph 5 2 6" xfId="20210" xr:uid="{FFD05167-4E34-461C-8BC2-B4AE59E77237}"/>
    <cellStyle name="SAPBEXaggDataEmph 5 3" xfId="9132" xr:uid="{00000000-0005-0000-0000-00007D240000}"/>
    <cellStyle name="SAPBEXaggDataEmph 5 3 2" xfId="20215" xr:uid="{E8BB20C1-1C83-46B5-BE74-7B63114BB246}"/>
    <cellStyle name="SAPBEXaggDataEmph 5 4" xfId="9133" xr:uid="{00000000-0005-0000-0000-00007E240000}"/>
    <cellStyle name="SAPBEXaggDataEmph 5 4 2" xfId="20216" xr:uid="{31AF9291-2852-4BDA-8532-44299C87D7A3}"/>
    <cellStyle name="SAPBEXaggDataEmph 5 5" xfId="9134" xr:uid="{00000000-0005-0000-0000-00007F240000}"/>
    <cellStyle name="SAPBEXaggDataEmph 5 5 2" xfId="20217" xr:uid="{819E7E36-34CA-4854-929F-8B88CDCE9E43}"/>
    <cellStyle name="SAPBEXaggDataEmph 5 6" xfId="9135" xr:uid="{00000000-0005-0000-0000-000080240000}"/>
    <cellStyle name="SAPBEXaggDataEmph 5 6 2" xfId="20218" xr:uid="{B8AA8879-2DF9-4BAC-B7D5-F7F8B6ECEDC7}"/>
    <cellStyle name="SAPBEXaggDataEmph 5 7" xfId="20209" xr:uid="{1BC9E84C-1D69-409F-AAD4-C6344401663E}"/>
    <cellStyle name="SAPBEXaggDataEmph 6" xfId="9136" xr:uid="{00000000-0005-0000-0000-000081240000}"/>
    <cellStyle name="SAPBEXaggDataEmph 6 2" xfId="9137" xr:uid="{00000000-0005-0000-0000-000082240000}"/>
    <cellStyle name="SAPBEXaggDataEmph 6 2 2" xfId="9138" xr:uid="{00000000-0005-0000-0000-000083240000}"/>
    <cellStyle name="SAPBEXaggDataEmph 6 2 2 2" xfId="20221" xr:uid="{A611FA7B-560B-433A-9A2D-308D5A8E5B76}"/>
    <cellStyle name="SAPBEXaggDataEmph 6 2 3" xfId="9139" xr:uid="{00000000-0005-0000-0000-000084240000}"/>
    <cellStyle name="SAPBEXaggDataEmph 6 2 3 2" xfId="20222" xr:uid="{F77F60AD-BF28-465E-A764-FAE33A1F66FD}"/>
    <cellStyle name="SAPBEXaggDataEmph 6 2 4" xfId="9140" xr:uid="{00000000-0005-0000-0000-000085240000}"/>
    <cellStyle name="SAPBEXaggDataEmph 6 2 4 2" xfId="20223" xr:uid="{E3AEC777-02C3-4468-B25B-77D73120D1BE}"/>
    <cellStyle name="SAPBEXaggDataEmph 6 2 5" xfId="9141" xr:uid="{00000000-0005-0000-0000-000086240000}"/>
    <cellStyle name="SAPBEXaggDataEmph 6 2 5 2" xfId="20224" xr:uid="{01612D8B-3395-458C-974D-2C95EE73EC44}"/>
    <cellStyle name="SAPBEXaggDataEmph 6 2 6" xfId="20220" xr:uid="{72B25A04-AC2C-45D2-AFDB-B49AE5C2DD0D}"/>
    <cellStyle name="SAPBEXaggDataEmph 6 3" xfId="9142" xr:uid="{00000000-0005-0000-0000-000087240000}"/>
    <cellStyle name="SAPBEXaggDataEmph 6 3 2" xfId="20225" xr:uid="{82A28CB1-7249-4C7C-88DE-24B40527050C}"/>
    <cellStyle name="SAPBEXaggDataEmph 6 4" xfId="9143" xr:uid="{00000000-0005-0000-0000-000088240000}"/>
    <cellStyle name="SAPBEXaggDataEmph 6 4 2" xfId="20226" xr:uid="{951B88EE-71B4-4DB2-A9D6-41691BF3F661}"/>
    <cellStyle name="SAPBEXaggDataEmph 6 5" xfId="9144" xr:uid="{00000000-0005-0000-0000-000089240000}"/>
    <cellStyle name="SAPBEXaggDataEmph 6 5 2" xfId="20227" xr:uid="{ACA2582F-9714-4F07-965F-BBCACC37A861}"/>
    <cellStyle name="SAPBEXaggDataEmph 6 6" xfId="9145" xr:uid="{00000000-0005-0000-0000-00008A240000}"/>
    <cellStyle name="SAPBEXaggDataEmph 6 6 2" xfId="20228" xr:uid="{4C82EF30-D323-4C71-8DF3-8D909A6A391C}"/>
    <cellStyle name="SAPBEXaggDataEmph 6 7" xfId="20219" xr:uid="{C7A01F6D-6A73-4052-B4A4-D056D5342ABD}"/>
    <cellStyle name="SAPBEXaggDataEmph 7" xfId="9146" xr:uid="{00000000-0005-0000-0000-00008B240000}"/>
    <cellStyle name="SAPBEXaggDataEmph 7 2" xfId="9147" xr:uid="{00000000-0005-0000-0000-00008C240000}"/>
    <cellStyle name="SAPBEXaggDataEmph 7 2 2" xfId="9148" xr:uid="{00000000-0005-0000-0000-00008D240000}"/>
    <cellStyle name="SAPBEXaggDataEmph 7 2 2 2" xfId="20231" xr:uid="{F12FC150-72F1-4FC1-90DA-84777C56EA08}"/>
    <cellStyle name="SAPBEXaggDataEmph 7 2 3" xfId="9149" xr:uid="{00000000-0005-0000-0000-00008E240000}"/>
    <cellStyle name="SAPBEXaggDataEmph 7 2 3 2" xfId="20232" xr:uid="{529C1C7E-6BDE-4CEA-B338-F14065B25455}"/>
    <cellStyle name="SAPBEXaggDataEmph 7 2 4" xfId="9150" xr:uid="{00000000-0005-0000-0000-00008F240000}"/>
    <cellStyle name="SAPBEXaggDataEmph 7 2 4 2" xfId="20233" xr:uid="{2F117A45-DA0A-4992-9DFF-FEDE0741EE0C}"/>
    <cellStyle name="SAPBEXaggDataEmph 7 2 5" xfId="9151" xr:uid="{00000000-0005-0000-0000-000090240000}"/>
    <cellStyle name="SAPBEXaggDataEmph 7 2 5 2" xfId="20234" xr:uid="{8DCDB89D-FBCD-42E6-9F2E-8FF0DCDF6736}"/>
    <cellStyle name="SAPBEXaggDataEmph 7 2 6" xfId="20230" xr:uid="{AF7EDB84-B6F6-4AF9-ADDB-2EFCDA7DE38F}"/>
    <cellStyle name="SAPBEXaggDataEmph 7 3" xfId="9152" xr:uid="{00000000-0005-0000-0000-000091240000}"/>
    <cellStyle name="SAPBEXaggDataEmph 7 3 2" xfId="20235" xr:uid="{A8CFE375-5DAB-46F1-90E6-986E1894D0C9}"/>
    <cellStyle name="SAPBEXaggDataEmph 7 4" xfId="9153" xr:uid="{00000000-0005-0000-0000-000092240000}"/>
    <cellStyle name="SAPBEXaggDataEmph 7 4 2" xfId="20236" xr:uid="{9C61E206-027E-42D5-BDCC-460B0A6F482F}"/>
    <cellStyle name="SAPBEXaggDataEmph 7 5" xfId="9154" xr:uid="{00000000-0005-0000-0000-000093240000}"/>
    <cellStyle name="SAPBEXaggDataEmph 7 5 2" xfId="20237" xr:uid="{A3CC5376-FF36-4D1B-B566-4E48D36D1EA0}"/>
    <cellStyle name="SAPBEXaggDataEmph 7 6" xfId="9155" xr:uid="{00000000-0005-0000-0000-000094240000}"/>
    <cellStyle name="SAPBEXaggDataEmph 7 6 2" xfId="20238" xr:uid="{9726746E-EA84-4E90-9D40-F18A79A900C7}"/>
    <cellStyle name="SAPBEXaggDataEmph 7 7" xfId="20229" xr:uid="{7EC4B4DF-FD60-44DB-A41E-5E7552581C70}"/>
    <cellStyle name="SAPBEXaggDataEmph 8" xfId="9156" xr:uid="{00000000-0005-0000-0000-000095240000}"/>
    <cellStyle name="SAPBEXaggDataEmph 8 2" xfId="9157" xr:uid="{00000000-0005-0000-0000-000096240000}"/>
    <cellStyle name="SAPBEXaggDataEmph 8 2 2" xfId="9158" xr:uid="{00000000-0005-0000-0000-000097240000}"/>
    <cellStyle name="SAPBEXaggDataEmph 8 2 2 2" xfId="20241" xr:uid="{F48DD8DF-5015-411D-BC28-787E52377C54}"/>
    <cellStyle name="SAPBEXaggDataEmph 8 2 3" xfId="9159" xr:uid="{00000000-0005-0000-0000-000098240000}"/>
    <cellStyle name="SAPBEXaggDataEmph 8 2 3 2" xfId="20242" xr:uid="{BDAE3D8E-BBAF-4B6E-962B-05F419462B93}"/>
    <cellStyle name="SAPBEXaggDataEmph 8 2 4" xfId="9160" xr:uid="{00000000-0005-0000-0000-000099240000}"/>
    <cellStyle name="SAPBEXaggDataEmph 8 2 4 2" xfId="20243" xr:uid="{3B77B4A7-33A5-4850-B1D8-AEE30FEEA504}"/>
    <cellStyle name="SAPBEXaggDataEmph 8 2 5" xfId="9161" xr:uid="{00000000-0005-0000-0000-00009A240000}"/>
    <cellStyle name="SAPBEXaggDataEmph 8 2 5 2" xfId="20244" xr:uid="{C91FF1A0-9219-4E27-B6B7-F247ACF11F62}"/>
    <cellStyle name="SAPBEXaggDataEmph 8 2 6" xfId="20240" xr:uid="{C8A5CF9A-EA3E-4828-8B44-B123A06783FD}"/>
    <cellStyle name="SAPBEXaggDataEmph 8 3" xfId="9162" xr:uid="{00000000-0005-0000-0000-00009B240000}"/>
    <cellStyle name="SAPBEXaggDataEmph 8 3 2" xfId="20245" xr:uid="{7D5E85D8-B29B-41A3-A1C0-4D9D0AEE15EA}"/>
    <cellStyle name="SAPBEXaggDataEmph 8 4" xfId="9163" xr:uid="{00000000-0005-0000-0000-00009C240000}"/>
    <cellStyle name="SAPBEXaggDataEmph 8 4 2" xfId="20246" xr:uid="{DD06AD62-D074-43AD-9BD8-B799D25A2B08}"/>
    <cellStyle name="SAPBEXaggDataEmph 8 5" xfId="9164" xr:uid="{00000000-0005-0000-0000-00009D240000}"/>
    <cellStyle name="SAPBEXaggDataEmph 8 5 2" xfId="20247" xr:uid="{EC823DA8-ACB7-467C-A8B3-E1AB87CDB453}"/>
    <cellStyle name="SAPBEXaggDataEmph 8 6" xfId="9165" xr:uid="{00000000-0005-0000-0000-00009E240000}"/>
    <cellStyle name="SAPBEXaggDataEmph 8 6 2" xfId="20248" xr:uid="{B9E004AB-CFF0-43CC-969E-16832A2D2D64}"/>
    <cellStyle name="SAPBEXaggDataEmph 8 7" xfId="20239" xr:uid="{A3C52A7B-69FB-4CC5-AAE1-A95AEE1BBE39}"/>
    <cellStyle name="SAPBEXaggDataEmph 9" xfId="9166" xr:uid="{00000000-0005-0000-0000-00009F240000}"/>
    <cellStyle name="SAPBEXaggDataEmph 9 2" xfId="9167" xr:uid="{00000000-0005-0000-0000-0000A0240000}"/>
    <cellStyle name="SAPBEXaggDataEmph 9 2 2" xfId="9168" xr:uid="{00000000-0005-0000-0000-0000A1240000}"/>
    <cellStyle name="SAPBEXaggDataEmph 9 2 2 2" xfId="20251" xr:uid="{2862C23F-EAA7-46B1-9D2A-BC72F53047BF}"/>
    <cellStyle name="SAPBEXaggDataEmph 9 2 3" xfId="9169" xr:uid="{00000000-0005-0000-0000-0000A2240000}"/>
    <cellStyle name="SAPBEXaggDataEmph 9 2 3 2" xfId="20252" xr:uid="{16350150-B701-4FBF-AF8C-D6E7486B8609}"/>
    <cellStyle name="SAPBEXaggDataEmph 9 2 4" xfId="9170" xr:uid="{00000000-0005-0000-0000-0000A3240000}"/>
    <cellStyle name="SAPBEXaggDataEmph 9 2 4 2" xfId="20253" xr:uid="{CD0DD683-408A-4C3E-BFE9-E62CBC8B6584}"/>
    <cellStyle name="SAPBEXaggDataEmph 9 2 5" xfId="9171" xr:uid="{00000000-0005-0000-0000-0000A4240000}"/>
    <cellStyle name="SAPBEXaggDataEmph 9 2 5 2" xfId="20254" xr:uid="{C6D3A1CF-12B0-4F0E-8BD2-BB4140A338E3}"/>
    <cellStyle name="SAPBEXaggDataEmph 9 2 6" xfId="20250" xr:uid="{31F5B6C0-8083-4418-BE22-D5463F7F40F0}"/>
    <cellStyle name="SAPBEXaggDataEmph 9 3" xfId="9172" xr:uid="{00000000-0005-0000-0000-0000A5240000}"/>
    <cellStyle name="SAPBEXaggDataEmph 9 3 2" xfId="20255" xr:uid="{CAF39417-B1C3-43DD-9303-4DB1EBF38DC3}"/>
    <cellStyle name="SAPBEXaggDataEmph 9 4" xfId="9173" xr:uid="{00000000-0005-0000-0000-0000A6240000}"/>
    <cellStyle name="SAPBEXaggDataEmph 9 4 2" xfId="20256" xr:uid="{E5C9FC5E-13F6-4BA6-9A0F-7598C1228380}"/>
    <cellStyle name="SAPBEXaggDataEmph 9 5" xfId="9174" xr:uid="{00000000-0005-0000-0000-0000A7240000}"/>
    <cellStyle name="SAPBEXaggDataEmph 9 5 2" xfId="20257" xr:uid="{7E59541F-19DD-4BC2-A7DF-E84F2225BFB7}"/>
    <cellStyle name="SAPBEXaggDataEmph 9 6" xfId="9175" xr:uid="{00000000-0005-0000-0000-0000A8240000}"/>
    <cellStyle name="SAPBEXaggDataEmph 9 6 2" xfId="20258" xr:uid="{104D860A-5072-45AA-88BC-5267C64A2831}"/>
    <cellStyle name="SAPBEXaggDataEmph 9 7" xfId="20249" xr:uid="{D7F87847-9B35-45A5-B4F3-86F884DF6A49}"/>
    <cellStyle name="SAPBEXaggDataEmph_KTR An-Abflug" xfId="14684" xr:uid="{00000000-0005-0000-0000-0000A9240000}"/>
    <cellStyle name="SAPBEXaggItem" xfId="9176" xr:uid="{00000000-0005-0000-0000-0000AA240000}"/>
    <cellStyle name="SAPBEXaggItem 10" xfId="9177" xr:uid="{00000000-0005-0000-0000-0000AB240000}"/>
    <cellStyle name="SAPBEXaggItem 10 2" xfId="9178" xr:uid="{00000000-0005-0000-0000-0000AC240000}"/>
    <cellStyle name="SAPBEXaggItem 10 2 2" xfId="9179" xr:uid="{00000000-0005-0000-0000-0000AD240000}"/>
    <cellStyle name="SAPBEXaggItem 10 2 2 2" xfId="20262" xr:uid="{2AEC95B3-2FB1-45BC-BB05-5E2A2DBA850E}"/>
    <cellStyle name="SAPBEXaggItem 10 2 3" xfId="9180" xr:uid="{00000000-0005-0000-0000-0000AE240000}"/>
    <cellStyle name="SAPBEXaggItem 10 2 3 2" xfId="20263" xr:uid="{0D2A4C6D-E063-4474-84BF-875060977200}"/>
    <cellStyle name="SAPBEXaggItem 10 2 4" xfId="9181" xr:uid="{00000000-0005-0000-0000-0000AF240000}"/>
    <cellStyle name="SAPBEXaggItem 10 2 4 2" xfId="20264" xr:uid="{2F82A607-19C7-4417-9BDD-1C5EA65E476C}"/>
    <cellStyle name="SAPBEXaggItem 10 2 5" xfId="9182" xr:uid="{00000000-0005-0000-0000-0000B0240000}"/>
    <cellStyle name="SAPBEXaggItem 10 2 5 2" xfId="20265" xr:uid="{7538F29F-6B1A-4888-990B-DEEAACEF64CB}"/>
    <cellStyle name="SAPBEXaggItem 10 2 6" xfId="20261" xr:uid="{544BD643-F6FE-40F2-8E51-AEF22031DAF8}"/>
    <cellStyle name="SAPBEXaggItem 10 3" xfId="9183" xr:uid="{00000000-0005-0000-0000-0000B1240000}"/>
    <cellStyle name="SAPBEXaggItem 10 3 2" xfId="20266" xr:uid="{53FB187B-DB17-4101-AA69-18F3F9AA4D00}"/>
    <cellStyle name="SAPBEXaggItem 10 4" xfId="9184" xr:uid="{00000000-0005-0000-0000-0000B2240000}"/>
    <cellStyle name="SAPBEXaggItem 10 4 2" xfId="20267" xr:uid="{325840FD-BFBB-43B8-B80F-A566EA62DA12}"/>
    <cellStyle name="SAPBEXaggItem 10 5" xfId="9185" xr:uid="{00000000-0005-0000-0000-0000B3240000}"/>
    <cellStyle name="SAPBEXaggItem 10 5 2" xfId="20268" xr:uid="{681376CE-4A12-4C7A-9C7A-4C1BA24C13D1}"/>
    <cellStyle name="SAPBEXaggItem 10 6" xfId="9186" xr:uid="{00000000-0005-0000-0000-0000B4240000}"/>
    <cellStyle name="SAPBEXaggItem 10 6 2" xfId="20269" xr:uid="{48B145B8-FA74-41C5-92E1-B247CF7E89D3}"/>
    <cellStyle name="SAPBEXaggItem 10 7" xfId="20260" xr:uid="{DBAC123D-C51F-4A2A-8697-C3967F0AAFEF}"/>
    <cellStyle name="SAPBEXaggItem 11" xfId="9187" xr:uid="{00000000-0005-0000-0000-0000B5240000}"/>
    <cellStyle name="SAPBEXaggItem 11 2" xfId="9188" xr:uid="{00000000-0005-0000-0000-0000B6240000}"/>
    <cellStyle name="SAPBEXaggItem 11 2 2" xfId="9189" xr:uid="{00000000-0005-0000-0000-0000B7240000}"/>
    <cellStyle name="SAPBEXaggItem 11 2 2 2" xfId="20272" xr:uid="{14AFBC56-C4BE-4EC9-A822-9BD695B2F6E8}"/>
    <cellStyle name="SAPBEXaggItem 11 2 3" xfId="9190" xr:uid="{00000000-0005-0000-0000-0000B8240000}"/>
    <cellStyle name="SAPBEXaggItem 11 2 3 2" xfId="20273" xr:uid="{444B8483-5A1B-4322-BA61-DFA0F04A6401}"/>
    <cellStyle name="SAPBEXaggItem 11 2 4" xfId="9191" xr:uid="{00000000-0005-0000-0000-0000B9240000}"/>
    <cellStyle name="SAPBEXaggItem 11 2 4 2" xfId="20274" xr:uid="{5EA75747-D3C5-4871-9ABA-CEFE568AD114}"/>
    <cellStyle name="SAPBEXaggItem 11 2 5" xfId="9192" xr:uid="{00000000-0005-0000-0000-0000BA240000}"/>
    <cellStyle name="SAPBEXaggItem 11 2 5 2" xfId="20275" xr:uid="{E17EE062-E38B-4539-92CF-AF79B1DFAF1E}"/>
    <cellStyle name="SAPBEXaggItem 11 2 6" xfId="20271" xr:uid="{FF2CFCF8-CE87-493A-9D10-1BCE3E138A21}"/>
    <cellStyle name="SAPBEXaggItem 11 3" xfId="9193" xr:uid="{00000000-0005-0000-0000-0000BB240000}"/>
    <cellStyle name="SAPBEXaggItem 11 3 2" xfId="20276" xr:uid="{662DDD5D-A731-4357-997E-F3AF2625D931}"/>
    <cellStyle name="SAPBEXaggItem 11 4" xfId="9194" xr:uid="{00000000-0005-0000-0000-0000BC240000}"/>
    <cellStyle name="SAPBEXaggItem 11 4 2" xfId="20277" xr:uid="{60B95A61-E51A-43D6-8280-7157FD5496EC}"/>
    <cellStyle name="SAPBEXaggItem 11 5" xfId="9195" xr:uid="{00000000-0005-0000-0000-0000BD240000}"/>
    <cellStyle name="SAPBEXaggItem 11 5 2" xfId="20278" xr:uid="{EB2DF99A-42FB-4DE6-B652-68F8ADE985AD}"/>
    <cellStyle name="SAPBEXaggItem 11 6" xfId="9196" xr:uid="{00000000-0005-0000-0000-0000BE240000}"/>
    <cellStyle name="SAPBEXaggItem 11 6 2" xfId="20279" xr:uid="{0BF2FD96-6B01-4133-B206-49A6ACD380B5}"/>
    <cellStyle name="SAPBEXaggItem 11 7" xfId="20270" xr:uid="{469A4562-98EB-45FD-9C39-CF1F2F26F3DD}"/>
    <cellStyle name="SAPBEXaggItem 12" xfId="9197" xr:uid="{00000000-0005-0000-0000-0000BF240000}"/>
    <cellStyle name="SAPBEXaggItem 12 2" xfId="9198" xr:uid="{00000000-0005-0000-0000-0000C0240000}"/>
    <cellStyle name="SAPBEXaggItem 12 2 2" xfId="9199" xr:uid="{00000000-0005-0000-0000-0000C1240000}"/>
    <cellStyle name="SAPBEXaggItem 12 2 2 2" xfId="20282" xr:uid="{8C4F051F-3998-482D-BE03-6E6A69627651}"/>
    <cellStyle name="SAPBEXaggItem 12 2 3" xfId="9200" xr:uid="{00000000-0005-0000-0000-0000C2240000}"/>
    <cellStyle name="SAPBEXaggItem 12 2 3 2" xfId="20283" xr:uid="{AEC3E068-00FF-4620-8290-BC850097D181}"/>
    <cellStyle name="SAPBEXaggItem 12 2 4" xfId="9201" xr:uid="{00000000-0005-0000-0000-0000C3240000}"/>
    <cellStyle name="SAPBEXaggItem 12 2 4 2" xfId="20284" xr:uid="{8AF36F0B-7C10-4AE9-AFF8-DCFDC33074E8}"/>
    <cellStyle name="SAPBEXaggItem 12 2 5" xfId="9202" xr:uid="{00000000-0005-0000-0000-0000C4240000}"/>
    <cellStyle name="SAPBEXaggItem 12 2 5 2" xfId="20285" xr:uid="{ADA2C0CB-BB91-485D-B982-488B61310742}"/>
    <cellStyle name="SAPBEXaggItem 12 2 6" xfId="20281" xr:uid="{26B09BFB-2C9D-44EB-930F-DC4608B866C4}"/>
    <cellStyle name="SAPBEXaggItem 12 3" xfId="9203" xr:uid="{00000000-0005-0000-0000-0000C5240000}"/>
    <cellStyle name="SAPBEXaggItem 12 3 2" xfId="20286" xr:uid="{9A0E1E61-D46E-4EC9-B1B3-7E8D7BAEB65D}"/>
    <cellStyle name="SAPBEXaggItem 12 4" xfId="9204" xr:uid="{00000000-0005-0000-0000-0000C6240000}"/>
    <cellStyle name="SAPBEXaggItem 12 4 2" xfId="20287" xr:uid="{AA6C3FED-A3C9-4E19-B4B5-8FF3903F285C}"/>
    <cellStyle name="SAPBEXaggItem 12 5" xfId="9205" xr:uid="{00000000-0005-0000-0000-0000C7240000}"/>
    <cellStyle name="SAPBEXaggItem 12 5 2" xfId="20288" xr:uid="{037BF6D4-02CA-4DBE-B3BC-76505ADAC65C}"/>
    <cellStyle name="SAPBEXaggItem 12 6" xfId="9206" xr:uid="{00000000-0005-0000-0000-0000C8240000}"/>
    <cellStyle name="SAPBEXaggItem 12 6 2" xfId="20289" xr:uid="{591D40AA-4550-46A2-A1DA-9287DB4FB0D9}"/>
    <cellStyle name="SAPBEXaggItem 12 7" xfId="20280" xr:uid="{FC3D8118-DDF7-4A29-80BD-6F787A497D98}"/>
    <cellStyle name="SAPBEXaggItem 13" xfId="9207" xr:uid="{00000000-0005-0000-0000-0000C9240000}"/>
    <cellStyle name="SAPBEXaggItem 13 2" xfId="9208" xr:uid="{00000000-0005-0000-0000-0000CA240000}"/>
    <cellStyle name="SAPBEXaggItem 13 2 2" xfId="9209" xr:uid="{00000000-0005-0000-0000-0000CB240000}"/>
    <cellStyle name="SAPBEXaggItem 13 2 2 2" xfId="20292" xr:uid="{EF2ED78B-662D-4607-AACB-BF647C55B8B3}"/>
    <cellStyle name="SAPBEXaggItem 13 2 3" xfId="9210" xr:uid="{00000000-0005-0000-0000-0000CC240000}"/>
    <cellStyle name="SAPBEXaggItem 13 2 3 2" xfId="20293" xr:uid="{B827E883-A80D-46F2-B908-B0A07450CC4F}"/>
    <cellStyle name="SAPBEXaggItem 13 2 4" xfId="9211" xr:uid="{00000000-0005-0000-0000-0000CD240000}"/>
    <cellStyle name="SAPBEXaggItem 13 2 4 2" xfId="20294" xr:uid="{7D5A54AC-C911-4F5E-9ACF-FC16C0597B53}"/>
    <cellStyle name="SAPBEXaggItem 13 2 5" xfId="9212" xr:uid="{00000000-0005-0000-0000-0000CE240000}"/>
    <cellStyle name="SAPBEXaggItem 13 2 5 2" xfId="20295" xr:uid="{BADA7630-1AE4-4399-996C-0AAE7DD0B977}"/>
    <cellStyle name="SAPBEXaggItem 13 2 6" xfId="20291" xr:uid="{05F51AA1-4B2C-48F6-B922-6B6492C4D042}"/>
    <cellStyle name="SAPBEXaggItem 13 3" xfId="9213" xr:uid="{00000000-0005-0000-0000-0000CF240000}"/>
    <cellStyle name="SAPBEXaggItem 13 3 2" xfId="20296" xr:uid="{EC492EC4-091B-48AF-8F67-DC41BD539C4A}"/>
    <cellStyle name="SAPBEXaggItem 13 4" xfId="9214" xr:uid="{00000000-0005-0000-0000-0000D0240000}"/>
    <cellStyle name="SAPBEXaggItem 13 4 2" xfId="20297" xr:uid="{1BC9E4C8-0297-4DC2-AF80-B1C7162BF75E}"/>
    <cellStyle name="SAPBEXaggItem 13 5" xfId="9215" xr:uid="{00000000-0005-0000-0000-0000D1240000}"/>
    <cellStyle name="SAPBEXaggItem 13 5 2" xfId="20298" xr:uid="{F6837278-3127-4110-9FF7-657336FC1AAA}"/>
    <cellStyle name="SAPBEXaggItem 13 6" xfId="9216" xr:uid="{00000000-0005-0000-0000-0000D2240000}"/>
    <cellStyle name="SAPBEXaggItem 13 6 2" xfId="20299" xr:uid="{24C116FE-B0FE-4A4F-8D44-2EF15F433BB4}"/>
    <cellStyle name="SAPBEXaggItem 13 7" xfId="20290" xr:uid="{04686A6A-1790-4676-96E2-32D6DD72310B}"/>
    <cellStyle name="SAPBEXaggItem 14" xfId="9217" xr:uid="{00000000-0005-0000-0000-0000D3240000}"/>
    <cellStyle name="SAPBEXaggItem 14 2" xfId="9218" xr:uid="{00000000-0005-0000-0000-0000D4240000}"/>
    <cellStyle name="SAPBEXaggItem 14 2 2" xfId="9219" xr:uid="{00000000-0005-0000-0000-0000D5240000}"/>
    <cellStyle name="SAPBEXaggItem 14 2 2 2" xfId="20302" xr:uid="{6F044AF0-DCEC-4CC5-9A3D-9565A61CC0E9}"/>
    <cellStyle name="SAPBEXaggItem 14 2 3" xfId="9220" xr:uid="{00000000-0005-0000-0000-0000D6240000}"/>
    <cellStyle name="SAPBEXaggItem 14 2 3 2" xfId="20303" xr:uid="{E7FA292C-2663-456B-9133-F576749EC57A}"/>
    <cellStyle name="SAPBEXaggItem 14 2 4" xfId="9221" xr:uid="{00000000-0005-0000-0000-0000D7240000}"/>
    <cellStyle name="SAPBEXaggItem 14 2 4 2" xfId="20304" xr:uid="{D5703813-E06A-4B36-B728-440D7E49B930}"/>
    <cellStyle name="SAPBEXaggItem 14 2 5" xfId="9222" xr:uid="{00000000-0005-0000-0000-0000D8240000}"/>
    <cellStyle name="SAPBEXaggItem 14 2 5 2" xfId="20305" xr:uid="{45C80842-A07C-4FAA-B243-34D9B72D588B}"/>
    <cellStyle name="SAPBEXaggItem 14 2 6" xfId="20301" xr:uid="{A11D47AF-F84D-4687-82A0-038ABBA8611B}"/>
    <cellStyle name="SAPBEXaggItem 14 3" xfId="9223" xr:uid="{00000000-0005-0000-0000-0000D9240000}"/>
    <cellStyle name="SAPBEXaggItem 14 3 2" xfId="20306" xr:uid="{55399581-C19B-49E4-A9A0-214150E806C9}"/>
    <cellStyle name="SAPBEXaggItem 14 4" xfId="9224" xr:uid="{00000000-0005-0000-0000-0000DA240000}"/>
    <cellStyle name="SAPBEXaggItem 14 4 2" xfId="20307" xr:uid="{3464E250-6A02-4E4B-ACA1-4AB094F0D91B}"/>
    <cellStyle name="SAPBEXaggItem 14 5" xfId="9225" xr:uid="{00000000-0005-0000-0000-0000DB240000}"/>
    <cellStyle name="SAPBEXaggItem 14 5 2" xfId="20308" xr:uid="{3882AEFB-CE93-4563-B6A0-DEFBF029F037}"/>
    <cellStyle name="SAPBEXaggItem 14 6" xfId="9226" xr:uid="{00000000-0005-0000-0000-0000DC240000}"/>
    <cellStyle name="SAPBEXaggItem 14 6 2" xfId="20309" xr:uid="{542443C0-C2CD-4E28-94E3-A0893A78334D}"/>
    <cellStyle name="SAPBEXaggItem 14 7" xfId="20300" xr:uid="{75B8C345-95FB-4C01-9F30-B4244E3E2816}"/>
    <cellStyle name="SAPBEXaggItem 15" xfId="9227" xr:uid="{00000000-0005-0000-0000-0000DD240000}"/>
    <cellStyle name="SAPBEXaggItem 15 2" xfId="9228" xr:uid="{00000000-0005-0000-0000-0000DE240000}"/>
    <cellStyle name="SAPBEXaggItem 15 2 2" xfId="9229" xr:uid="{00000000-0005-0000-0000-0000DF240000}"/>
    <cellStyle name="SAPBEXaggItem 15 2 2 2" xfId="20312" xr:uid="{21EB66E4-4B37-4CFE-8954-33424F97054F}"/>
    <cellStyle name="SAPBEXaggItem 15 2 3" xfId="9230" xr:uid="{00000000-0005-0000-0000-0000E0240000}"/>
    <cellStyle name="SAPBEXaggItem 15 2 3 2" xfId="20313" xr:uid="{C9047F29-7682-4470-9E6D-1CA9C3932001}"/>
    <cellStyle name="SAPBEXaggItem 15 2 4" xfId="9231" xr:uid="{00000000-0005-0000-0000-0000E1240000}"/>
    <cellStyle name="SAPBEXaggItem 15 2 4 2" xfId="20314" xr:uid="{9DEC37FE-05D4-4AB0-8158-43BCE68B9861}"/>
    <cellStyle name="SAPBEXaggItem 15 2 5" xfId="9232" xr:uid="{00000000-0005-0000-0000-0000E2240000}"/>
    <cellStyle name="SAPBEXaggItem 15 2 5 2" xfId="20315" xr:uid="{97064379-22D3-4759-B368-08AAB8190557}"/>
    <cellStyle name="SAPBEXaggItem 15 2 6" xfId="20311" xr:uid="{58FC8DBF-756D-4DB4-BCAF-D2B16716F1FA}"/>
    <cellStyle name="SAPBEXaggItem 15 3" xfId="9233" xr:uid="{00000000-0005-0000-0000-0000E3240000}"/>
    <cellStyle name="SAPBEXaggItem 15 3 2" xfId="20316" xr:uid="{F2FF9997-B0FD-4611-A541-166384DF6233}"/>
    <cellStyle name="SAPBEXaggItem 15 4" xfId="9234" xr:uid="{00000000-0005-0000-0000-0000E4240000}"/>
    <cellStyle name="SAPBEXaggItem 15 4 2" xfId="20317" xr:uid="{537B5CF6-2F14-4BED-89D2-91A9117CEE92}"/>
    <cellStyle name="SAPBEXaggItem 15 5" xfId="9235" xr:uid="{00000000-0005-0000-0000-0000E5240000}"/>
    <cellStyle name="SAPBEXaggItem 15 5 2" xfId="20318" xr:uid="{503AA509-C189-4831-9041-CF7C04D05FE7}"/>
    <cellStyle name="SAPBEXaggItem 15 6" xfId="9236" xr:uid="{00000000-0005-0000-0000-0000E6240000}"/>
    <cellStyle name="SAPBEXaggItem 15 6 2" xfId="20319" xr:uid="{EAD8EC6E-2ABD-4A26-8CE6-F94E1A92F9F5}"/>
    <cellStyle name="SAPBEXaggItem 15 7" xfId="20310" xr:uid="{37BF5940-4828-4C64-9919-DB128E220816}"/>
    <cellStyle name="SAPBEXaggItem 16" xfId="9237" xr:uid="{00000000-0005-0000-0000-0000E7240000}"/>
    <cellStyle name="SAPBEXaggItem 16 2" xfId="20320" xr:uid="{8C625052-46CE-4A50-BB04-8ED5FA709D5E}"/>
    <cellStyle name="SAPBEXaggItem 17" xfId="9238" xr:uid="{00000000-0005-0000-0000-0000E8240000}"/>
    <cellStyle name="SAPBEXaggItem 17 2" xfId="20321" xr:uid="{84795BEA-B72E-410F-AE4F-4307F6F57F75}"/>
    <cellStyle name="SAPBEXaggItem 18" xfId="9239" xr:uid="{00000000-0005-0000-0000-0000E9240000}"/>
    <cellStyle name="SAPBEXaggItem 18 2" xfId="20322" xr:uid="{704B443A-631A-4687-95D9-948150BF4807}"/>
    <cellStyle name="SAPBEXaggItem 19" xfId="9240" xr:uid="{00000000-0005-0000-0000-0000EA240000}"/>
    <cellStyle name="SAPBEXaggItem 19 2" xfId="20323" xr:uid="{DBB47BF8-C83A-407A-883D-482F3056A69B}"/>
    <cellStyle name="SAPBEXaggItem 2" xfId="9241" xr:uid="{00000000-0005-0000-0000-0000EB240000}"/>
    <cellStyle name="SAPBEXaggItem 2 2" xfId="9242" xr:uid="{00000000-0005-0000-0000-0000EC240000}"/>
    <cellStyle name="SAPBEXaggItem 2 2 2" xfId="9243" xr:uid="{00000000-0005-0000-0000-0000ED240000}"/>
    <cellStyle name="SAPBEXaggItem 2 2 2 2" xfId="20326" xr:uid="{514DDEFB-7DBE-4142-8B03-7C3C2843BFA3}"/>
    <cellStyle name="SAPBEXaggItem 2 2 3" xfId="9244" xr:uid="{00000000-0005-0000-0000-0000EE240000}"/>
    <cellStyle name="SAPBEXaggItem 2 2 3 2" xfId="20327" xr:uid="{2C5B0151-F753-42AB-853B-D4D27064F875}"/>
    <cellStyle name="SAPBEXaggItem 2 2 4" xfId="9245" xr:uid="{00000000-0005-0000-0000-0000EF240000}"/>
    <cellStyle name="SAPBEXaggItem 2 2 4 2" xfId="20328" xr:uid="{42939E4A-F1BF-452A-99BE-B37724000BD7}"/>
    <cellStyle name="SAPBEXaggItem 2 2 5" xfId="9246" xr:uid="{00000000-0005-0000-0000-0000F0240000}"/>
    <cellStyle name="SAPBEXaggItem 2 2 5 2" xfId="20329" xr:uid="{A3321399-2FD7-455D-85CA-A2658513EDA7}"/>
    <cellStyle name="SAPBEXaggItem 2 2 6" xfId="20325" xr:uid="{21EFF507-AA7D-4374-AF15-0239DD35FF9B}"/>
    <cellStyle name="SAPBEXaggItem 2 3" xfId="9247" xr:uid="{00000000-0005-0000-0000-0000F1240000}"/>
    <cellStyle name="SAPBEXaggItem 2 3 2" xfId="20330" xr:uid="{AF12535D-7936-4353-9703-BFDB36B2B3E7}"/>
    <cellStyle name="SAPBEXaggItem 2 4" xfId="9248" xr:uid="{00000000-0005-0000-0000-0000F2240000}"/>
    <cellStyle name="SAPBEXaggItem 2 4 2" xfId="20331" xr:uid="{923EC932-A786-4CAC-93E1-57D1A0FA64F0}"/>
    <cellStyle name="SAPBEXaggItem 2 5" xfId="9249" xr:uid="{00000000-0005-0000-0000-0000F3240000}"/>
    <cellStyle name="SAPBEXaggItem 2 5 2" xfId="20332" xr:uid="{59E201E3-970F-4381-B561-B7321E01AF67}"/>
    <cellStyle name="SAPBEXaggItem 2 6" xfId="9250" xr:uid="{00000000-0005-0000-0000-0000F4240000}"/>
    <cellStyle name="SAPBEXaggItem 2 6 2" xfId="20333" xr:uid="{BADDC465-6B05-44EA-863C-298C3962166A}"/>
    <cellStyle name="SAPBEXaggItem 2 7" xfId="20324" xr:uid="{E6D41A3A-AF0C-4704-8CC6-E46961E81F1E}"/>
    <cellStyle name="SAPBEXaggItem 20" xfId="20259" xr:uid="{BB74BED2-B735-4A6B-AE84-72A8ACF25179}"/>
    <cellStyle name="SAPBEXaggItem 3" xfId="9251" xr:uid="{00000000-0005-0000-0000-0000F5240000}"/>
    <cellStyle name="SAPBEXaggItem 3 2" xfId="9252" xr:uid="{00000000-0005-0000-0000-0000F6240000}"/>
    <cellStyle name="SAPBEXaggItem 3 2 2" xfId="9253" xr:uid="{00000000-0005-0000-0000-0000F7240000}"/>
    <cellStyle name="SAPBEXaggItem 3 2 2 2" xfId="20336" xr:uid="{E490EF00-1A9B-40C4-9D6E-5F81110F8E93}"/>
    <cellStyle name="SAPBEXaggItem 3 2 3" xfId="9254" xr:uid="{00000000-0005-0000-0000-0000F8240000}"/>
    <cellStyle name="SAPBEXaggItem 3 2 3 2" xfId="20337" xr:uid="{126E7825-DA3D-4CFE-AF5E-179E9FE91093}"/>
    <cellStyle name="SAPBEXaggItem 3 2 4" xfId="9255" xr:uid="{00000000-0005-0000-0000-0000F9240000}"/>
    <cellStyle name="SAPBEXaggItem 3 2 4 2" xfId="20338" xr:uid="{23993232-1717-4452-9C8A-0B3308DF1968}"/>
    <cellStyle name="SAPBEXaggItem 3 2 5" xfId="9256" xr:uid="{00000000-0005-0000-0000-0000FA240000}"/>
    <cellStyle name="SAPBEXaggItem 3 2 5 2" xfId="20339" xr:uid="{D8A9A19A-F03D-4FCE-B59D-867624D73C67}"/>
    <cellStyle name="SAPBEXaggItem 3 2 6" xfId="20335" xr:uid="{DF4818A8-327C-42AA-AD04-D5E3AF768617}"/>
    <cellStyle name="SAPBEXaggItem 3 3" xfId="9257" xr:uid="{00000000-0005-0000-0000-0000FB240000}"/>
    <cellStyle name="SAPBEXaggItem 3 3 2" xfId="20340" xr:uid="{CFC9EDFA-3821-4DA8-A115-4D6D70D535FA}"/>
    <cellStyle name="SAPBEXaggItem 3 4" xfId="9258" xr:uid="{00000000-0005-0000-0000-0000FC240000}"/>
    <cellStyle name="SAPBEXaggItem 3 4 2" xfId="20341" xr:uid="{7B36A68C-51AB-4518-A2CB-F68764B27EA0}"/>
    <cellStyle name="SAPBEXaggItem 3 5" xfId="9259" xr:uid="{00000000-0005-0000-0000-0000FD240000}"/>
    <cellStyle name="SAPBEXaggItem 3 5 2" xfId="20342" xr:uid="{A6A8F07F-F29B-4F18-86B0-29AA14C88A4E}"/>
    <cellStyle name="SAPBEXaggItem 3 6" xfId="9260" xr:uid="{00000000-0005-0000-0000-0000FE240000}"/>
    <cellStyle name="SAPBEXaggItem 3 6 2" xfId="20343" xr:uid="{53CA7C10-FF84-442E-9827-68872D4DAC44}"/>
    <cellStyle name="SAPBEXaggItem 3 7" xfId="20334" xr:uid="{7F599327-434A-4E3A-9907-8BA69315462E}"/>
    <cellStyle name="SAPBEXaggItem 4" xfId="9261" xr:uid="{00000000-0005-0000-0000-0000FF240000}"/>
    <cellStyle name="SAPBEXaggItem 4 2" xfId="9262" xr:uid="{00000000-0005-0000-0000-000000250000}"/>
    <cellStyle name="SAPBEXaggItem 4 2 2" xfId="9263" xr:uid="{00000000-0005-0000-0000-000001250000}"/>
    <cellStyle name="SAPBEXaggItem 4 2 2 2" xfId="20346" xr:uid="{96AF6046-3CED-43E5-89F9-A0CB20C2CEB7}"/>
    <cellStyle name="SAPBEXaggItem 4 2 3" xfId="9264" xr:uid="{00000000-0005-0000-0000-000002250000}"/>
    <cellStyle name="SAPBEXaggItem 4 2 3 2" xfId="20347" xr:uid="{3A44FFD6-4205-49AA-9A97-67281FCCD50C}"/>
    <cellStyle name="SAPBEXaggItem 4 2 4" xfId="9265" xr:uid="{00000000-0005-0000-0000-000003250000}"/>
    <cellStyle name="SAPBEXaggItem 4 2 4 2" xfId="20348" xr:uid="{E534A327-A770-453B-9B6D-8347E59C2FFA}"/>
    <cellStyle name="SAPBEXaggItem 4 2 5" xfId="9266" xr:uid="{00000000-0005-0000-0000-000004250000}"/>
    <cellStyle name="SAPBEXaggItem 4 2 5 2" xfId="20349" xr:uid="{5C448BA6-1DAF-4C85-9C02-A25F5D2FAAC4}"/>
    <cellStyle name="SAPBEXaggItem 4 2 6" xfId="20345" xr:uid="{5B98545B-48A0-47DD-8E3B-25598CB03743}"/>
    <cellStyle name="SAPBEXaggItem 4 3" xfId="9267" xr:uid="{00000000-0005-0000-0000-000005250000}"/>
    <cellStyle name="SAPBEXaggItem 4 3 2" xfId="20350" xr:uid="{80E8BAFE-ADB2-4383-B64D-47341F939F51}"/>
    <cellStyle name="SAPBEXaggItem 4 4" xfId="9268" xr:uid="{00000000-0005-0000-0000-000006250000}"/>
    <cellStyle name="SAPBEXaggItem 4 4 2" xfId="20351" xr:uid="{58B5B088-B243-4DC0-9E70-29EFB22AC100}"/>
    <cellStyle name="SAPBEXaggItem 4 5" xfId="9269" xr:uid="{00000000-0005-0000-0000-000007250000}"/>
    <cellStyle name="SAPBEXaggItem 4 5 2" xfId="20352" xr:uid="{50D94C54-0248-4C7D-A826-5623BCC30DBF}"/>
    <cellStyle name="SAPBEXaggItem 4 6" xfId="9270" xr:uid="{00000000-0005-0000-0000-000008250000}"/>
    <cellStyle name="SAPBEXaggItem 4 6 2" xfId="20353" xr:uid="{00C6DAA0-FCD1-4060-80C0-60443A1AE1E0}"/>
    <cellStyle name="SAPBEXaggItem 4 7" xfId="20344" xr:uid="{548B6C9D-574E-4676-9EC1-E849EC16F38E}"/>
    <cellStyle name="SAPBEXaggItem 5" xfId="9271" xr:uid="{00000000-0005-0000-0000-000009250000}"/>
    <cellStyle name="SAPBEXaggItem 5 2" xfId="9272" xr:uid="{00000000-0005-0000-0000-00000A250000}"/>
    <cellStyle name="SAPBEXaggItem 5 2 2" xfId="9273" xr:uid="{00000000-0005-0000-0000-00000B250000}"/>
    <cellStyle name="SAPBEXaggItem 5 2 2 2" xfId="20356" xr:uid="{39CC8919-0C27-452B-BC07-F0FF25032A98}"/>
    <cellStyle name="SAPBEXaggItem 5 2 3" xfId="9274" xr:uid="{00000000-0005-0000-0000-00000C250000}"/>
    <cellStyle name="SAPBEXaggItem 5 2 3 2" xfId="20357" xr:uid="{3C369577-7B0D-4CDF-B334-64CD57B26D53}"/>
    <cellStyle name="SAPBEXaggItem 5 2 4" xfId="9275" xr:uid="{00000000-0005-0000-0000-00000D250000}"/>
    <cellStyle name="SAPBEXaggItem 5 2 4 2" xfId="20358" xr:uid="{236E1A5F-278D-4846-9DC6-74960AF66BFB}"/>
    <cellStyle name="SAPBEXaggItem 5 2 5" xfId="9276" xr:uid="{00000000-0005-0000-0000-00000E250000}"/>
    <cellStyle name="SAPBEXaggItem 5 2 5 2" xfId="20359" xr:uid="{EB3FBBE7-1B00-40DE-9CEC-566A1F047D19}"/>
    <cellStyle name="SAPBEXaggItem 5 2 6" xfId="20355" xr:uid="{4222C3CC-07C9-45A7-BF97-AC210766D053}"/>
    <cellStyle name="SAPBEXaggItem 5 3" xfId="9277" xr:uid="{00000000-0005-0000-0000-00000F250000}"/>
    <cellStyle name="SAPBEXaggItem 5 3 2" xfId="20360" xr:uid="{55238AF5-76C6-4268-A778-FDC42E26E1EA}"/>
    <cellStyle name="SAPBEXaggItem 5 4" xfId="9278" xr:uid="{00000000-0005-0000-0000-000010250000}"/>
    <cellStyle name="SAPBEXaggItem 5 4 2" xfId="20361" xr:uid="{FE0E5099-81A3-49EA-8EBB-E3B2842B6497}"/>
    <cellStyle name="SAPBEXaggItem 5 5" xfId="9279" xr:uid="{00000000-0005-0000-0000-000011250000}"/>
    <cellStyle name="SAPBEXaggItem 5 5 2" xfId="20362" xr:uid="{5C34224B-5392-4D9F-9167-5BDC7873C501}"/>
    <cellStyle name="SAPBEXaggItem 5 6" xfId="9280" xr:uid="{00000000-0005-0000-0000-000012250000}"/>
    <cellStyle name="SAPBEXaggItem 5 6 2" xfId="20363" xr:uid="{41D0AEC4-17EF-4CA1-A0CD-EE8670C8BB0D}"/>
    <cellStyle name="SAPBEXaggItem 5 7" xfId="20354" xr:uid="{7BADDD81-D04D-4FC4-8B8A-9275A6E9DED2}"/>
    <cellStyle name="SAPBEXaggItem 6" xfId="9281" xr:uid="{00000000-0005-0000-0000-000013250000}"/>
    <cellStyle name="SAPBEXaggItem 6 2" xfId="9282" xr:uid="{00000000-0005-0000-0000-000014250000}"/>
    <cellStyle name="SAPBEXaggItem 6 2 2" xfId="9283" xr:uid="{00000000-0005-0000-0000-000015250000}"/>
    <cellStyle name="SAPBEXaggItem 6 2 2 2" xfId="20366" xr:uid="{C1FD2DC2-D9F8-4C08-A028-42592A4DD011}"/>
    <cellStyle name="SAPBEXaggItem 6 2 3" xfId="9284" xr:uid="{00000000-0005-0000-0000-000016250000}"/>
    <cellStyle name="SAPBEXaggItem 6 2 3 2" xfId="20367" xr:uid="{5A9FCB78-F1BC-4E3A-B2CF-BD81D0F32B5B}"/>
    <cellStyle name="SAPBEXaggItem 6 2 4" xfId="9285" xr:uid="{00000000-0005-0000-0000-000017250000}"/>
    <cellStyle name="SAPBEXaggItem 6 2 4 2" xfId="20368" xr:uid="{C2C267A0-9F27-4456-BD4B-AA5703A29B0C}"/>
    <cellStyle name="SAPBEXaggItem 6 2 5" xfId="9286" xr:uid="{00000000-0005-0000-0000-000018250000}"/>
    <cellStyle name="SAPBEXaggItem 6 2 5 2" xfId="20369" xr:uid="{DCF6CF5A-C06D-4C4B-9B3B-87C7A1919975}"/>
    <cellStyle name="SAPBEXaggItem 6 2 6" xfId="20365" xr:uid="{11D199DF-63DF-4B54-97F8-CC515F4F9F3A}"/>
    <cellStyle name="SAPBEXaggItem 6 3" xfId="9287" xr:uid="{00000000-0005-0000-0000-000019250000}"/>
    <cellStyle name="SAPBEXaggItem 6 3 2" xfId="20370" xr:uid="{D7A45702-711D-4AC0-AC39-DC02E92F062D}"/>
    <cellStyle name="SAPBEXaggItem 6 4" xfId="9288" xr:uid="{00000000-0005-0000-0000-00001A250000}"/>
    <cellStyle name="SAPBEXaggItem 6 4 2" xfId="20371" xr:uid="{1E90AE6E-315A-488E-85CC-EE881F0F6D81}"/>
    <cellStyle name="SAPBEXaggItem 6 5" xfId="9289" xr:uid="{00000000-0005-0000-0000-00001B250000}"/>
    <cellStyle name="SAPBEXaggItem 6 5 2" xfId="20372" xr:uid="{8C52A61F-6CB9-4E7C-BD30-C719E067C966}"/>
    <cellStyle name="SAPBEXaggItem 6 6" xfId="9290" xr:uid="{00000000-0005-0000-0000-00001C250000}"/>
    <cellStyle name="SAPBEXaggItem 6 6 2" xfId="20373" xr:uid="{C053332C-43AD-4F50-B636-4E562000D5CA}"/>
    <cellStyle name="SAPBEXaggItem 6 7" xfId="20364" xr:uid="{EA4BA4F6-E367-4275-92D8-BFD067C84B2A}"/>
    <cellStyle name="SAPBEXaggItem 7" xfId="9291" xr:uid="{00000000-0005-0000-0000-00001D250000}"/>
    <cellStyle name="SAPBEXaggItem 7 2" xfId="9292" xr:uid="{00000000-0005-0000-0000-00001E250000}"/>
    <cellStyle name="SAPBEXaggItem 7 2 2" xfId="9293" xr:uid="{00000000-0005-0000-0000-00001F250000}"/>
    <cellStyle name="SAPBEXaggItem 7 2 2 2" xfId="20376" xr:uid="{20DB5504-3840-4A24-80AB-FE25592721B7}"/>
    <cellStyle name="SAPBEXaggItem 7 2 3" xfId="9294" xr:uid="{00000000-0005-0000-0000-000020250000}"/>
    <cellStyle name="SAPBEXaggItem 7 2 3 2" xfId="20377" xr:uid="{42B474B8-8CED-41D6-ABF1-01BC95ED3564}"/>
    <cellStyle name="SAPBEXaggItem 7 2 4" xfId="9295" xr:uid="{00000000-0005-0000-0000-000021250000}"/>
    <cellStyle name="SAPBEXaggItem 7 2 4 2" xfId="20378" xr:uid="{0BB438D3-6AA3-47A0-9ACC-3B16DA6F375E}"/>
    <cellStyle name="SAPBEXaggItem 7 2 5" xfId="9296" xr:uid="{00000000-0005-0000-0000-000022250000}"/>
    <cellStyle name="SAPBEXaggItem 7 2 5 2" xfId="20379" xr:uid="{B06E2ADD-B7B7-4BB1-AB9F-294486B14C98}"/>
    <cellStyle name="SAPBEXaggItem 7 2 6" xfId="20375" xr:uid="{18D6C7C1-9065-4B76-9BAE-5B054CE08CF7}"/>
    <cellStyle name="SAPBEXaggItem 7 3" xfId="9297" xr:uid="{00000000-0005-0000-0000-000023250000}"/>
    <cellStyle name="SAPBEXaggItem 7 3 2" xfId="20380" xr:uid="{F685C507-E3E4-4AB7-99D4-2112B786C6C2}"/>
    <cellStyle name="SAPBEXaggItem 7 4" xfId="9298" xr:uid="{00000000-0005-0000-0000-000024250000}"/>
    <cellStyle name="SAPBEXaggItem 7 4 2" xfId="20381" xr:uid="{E1ACEC66-824F-41D1-A300-B197231B7227}"/>
    <cellStyle name="SAPBEXaggItem 7 5" xfId="9299" xr:uid="{00000000-0005-0000-0000-000025250000}"/>
    <cellStyle name="SAPBEXaggItem 7 5 2" xfId="20382" xr:uid="{30D51980-A582-4C2D-A034-1B0CBC51BA1A}"/>
    <cellStyle name="SAPBEXaggItem 7 6" xfId="9300" xr:uid="{00000000-0005-0000-0000-000026250000}"/>
    <cellStyle name="SAPBEXaggItem 7 6 2" xfId="20383" xr:uid="{1D702195-FD13-4AFD-9939-DC1A4FE8776A}"/>
    <cellStyle name="SAPBEXaggItem 7 7" xfId="20374" xr:uid="{132966F7-7AC7-47FF-AAA0-44034E5F62E1}"/>
    <cellStyle name="SAPBEXaggItem 8" xfId="9301" xr:uid="{00000000-0005-0000-0000-000027250000}"/>
    <cellStyle name="SAPBEXaggItem 8 2" xfId="9302" xr:uid="{00000000-0005-0000-0000-000028250000}"/>
    <cellStyle name="SAPBEXaggItem 8 2 2" xfId="9303" xr:uid="{00000000-0005-0000-0000-000029250000}"/>
    <cellStyle name="SAPBEXaggItem 8 2 2 2" xfId="20386" xr:uid="{F2ADE609-02AC-4946-BC43-AD42254E485F}"/>
    <cellStyle name="SAPBEXaggItem 8 2 3" xfId="9304" xr:uid="{00000000-0005-0000-0000-00002A250000}"/>
    <cellStyle name="SAPBEXaggItem 8 2 3 2" xfId="20387" xr:uid="{2C3CF5D2-3FD6-4A31-8E73-578D10585C69}"/>
    <cellStyle name="SAPBEXaggItem 8 2 4" xfId="9305" xr:uid="{00000000-0005-0000-0000-00002B250000}"/>
    <cellStyle name="SAPBEXaggItem 8 2 4 2" xfId="20388" xr:uid="{1B8CABC8-3041-475D-B182-E5A8D974B116}"/>
    <cellStyle name="SAPBEXaggItem 8 2 5" xfId="9306" xr:uid="{00000000-0005-0000-0000-00002C250000}"/>
    <cellStyle name="SAPBEXaggItem 8 2 5 2" xfId="20389" xr:uid="{B1849518-A1DC-47F7-AD98-1CA484C7869D}"/>
    <cellStyle name="SAPBEXaggItem 8 2 6" xfId="20385" xr:uid="{858A74FF-7E91-40D4-9719-FA569B55003A}"/>
    <cellStyle name="SAPBEXaggItem 8 3" xfId="9307" xr:uid="{00000000-0005-0000-0000-00002D250000}"/>
    <cellStyle name="SAPBEXaggItem 8 3 2" xfId="20390" xr:uid="{F58F044F-0A35-4347-8942-7DA2F6D9D991}"/>
    <cellStyle name="SAPBEXaggItem 8 4" xfId="9308" xr:uid="{00000000-0005-0000-0000-00002E250000}"/>
    <cellStyle name="SAPBEXaggItem 8 4 2" xfId="20391" xr:uid="{307CC84B-4515-4AD7-BCC0-69DA076374ED}"/>
    <cellStyle name="SAPBEXaggItem 8 5" xfId="9309" xr:uid="{00000000-0005-0000-0000-00002F250000}"/>
    <cellStyle name="SAPBEXaggItem 8 5 2" xfId="20392" xr:uid="{13950B80-4522-436E-A700-EAC28A541799}"/>
    <cellStyle name="SAPBEXaggItem 8 6" xfId="9310" xr:uid="{00000000-0005-0000-0000-000030250000}"/>
    <cellStyle name="SAPBEXaggItem 8 6 2" xfId="20393" xr:uid="{C1F4A86E-5C21-471F-B6EC-854E4B498697}"/>
    <cellStyle name="SAPBEXaggItem 8 7" xfId="20384" xr:uid="{A03C9BD8-79ED-4179-BBC7-10A43A15D30E}"/>
    <cellStyle name="SAPBEXaggItem 9" xfId="9311" xr:uid="{00000000-0005-0000-0000-000031250000}"/>
    <cellStyle name="SAPBEXaggItem 9 2" xfId="9312" xr:uid="{00000000-0005-0000-0000-000032250000}"/>
    <cellStyle name="SAPBEXaggItem 9 2 2" xfId="9313" xr:uid="{00000000-0005-0000-0000-000033250000}"/>
    <cellStyle name="SAPBEXaggItem 9 2 2 2" xfId="20396" xr:uid="{B5E38459-96FE-4719-9504-DF005A04A1ED}"/>
    <cellStyle name="SAPBEXaggItem 9 2 3" xfId="9314" xr:uid="{00000000-0005-0000-0000-000034250000}"/>
    <cellStyle name="SAPBEXaggItem 9 2 3 2" xfId="20397" xr:uid="{D0C5653B-DCC3-4FE9-86C0-5FFD27B9A15B}"/>
    <cellStyle name="SAPBEXaggItem 9 2 4" xfId="9315" xr:uid="{00000000-0005-0000-0000-000035250000}"/>
    <cellStyle name="SAPBEXaggItem 9 2 4 2" xfId="20398" xr:uid="{ABC7B32A-3823-4F68-A3D7-493B67D6B434}"/>
    <cellStyle name="SAPBEXaggItem 9 2 5" xfId="9316" xr:uid="{00000000-0005-0000-0000-000036250000}"/>
    <cellStyle name="SAPBEXaggItem 9 2 5 2" xfId="20399" xr:uid="{528273F9-D337-4A1C-8557-2413BDBDC397}"/>
    <cellStyle name="SAPBEXaggItem 9 2 6" xfId="20395" xr:uid="{D71F6982-52B8-4FF2-835C-D9D90C2D9FDB}"/>
    <cellStyle name="SAPBEXaggItem 9 3" xfId="9317" xr:uid="{00000000-0005-0000-0000-000037250000}"/>
    <cellStyle name="SAPBEXaggItem 9 3 2" xfId="20400" xr:uid="{38B34305-77E8-499A-B953-5D4937B0D557}"/>
    <cellStyle name="SAPBEXaggItem 9 4" xfId="9318" xr:uid="{00000000-0005-0000-0000-000038250000}"/>
    <cellStyle name="SAPBEXaggItem 9 4 2" xfId="20401" xr:uid="{05320196-41DA-4633-99E6-0629BE0FCD70}"/>
    <cellStyle name="SAPBEXaggItem 9 5" xfId="9319" xr:uid="{00000000-0005-0000-0000-000039250000}"/>
    <cellStyle name="SAPBEXaggItem 9 5 2" xfId="20402" xr:uid="{D53E84C1-FCEA-4BC6-9D18-3891D291112A}"/>
    <cellStyle name="SAPBEXaggItem 9 6" xfId="9320" xr:uid="{00000000-0005-0000-0000-00003A250000}"/>
    <cellStyle name="SAPBEXaggItem 9 6 2" xfId="20403" xr:uid="{20445810-EC73-45E0-B5BA-C01CB29864F2}"/>
    <cellStyle name="SAPBEXaggItem 9 7" xfId="20394" xr:uid="{4F39447E-A55B-4871-9D64-5F639A0BAF6C}"/>
    <cellStyle name="SAPBEXaggItem_KTR An-Abflug" xfId="14668" xr:uid="{00000000-0005-0000-0000-00003B250000}"/>
    <cellStyle name="SAPBEXaggItemX" xfId="9321" xr:uid="{00000000-0005-0000-0000-00003C250000}"/>
    <cellStyle name="SAPBEXaggItemX 10" xfId="9322" xr:uid="{00000000-0005-0000-0000-00003D250000}"/>
    <cellStyle name="SAPBEXaggItemX 10 2" xfId="9323" xr:uid="{00000000-0005-0000-0000-00003E250000}"/>
    <cellStyle name="SAPBEXaggItemX 10 2 2" xfId="9324" xr:uid="{00000000-0005-0000-0000-00003F250000}"/>
    <cellStyle name="SAPBEXaggItemX 10 2 2 2" xfId="20407" xr:uid="{EFE02944-9C41-4B23-95B5-6DA8D0D4F594}"/>
    <cellStyle name="SAPBEXaggItemX 10 2 3" xfId="9325" xr:uid="{00000000-0005-0000-0000-000040250000}"/>
    <cellStyle name="SAPBEXaggItemX 10 2 3 2" xfId="20408" xr:uid="{F0D5585E-7D47-47EA-AF15-0FB8FED480AB}"/>
    <cellStyle name="SAPBEXaggItemX 10 2 4" xfId="9326" xr:uid="{00000000-0005-0000-0000-000041250000}"/>
    <cellStyle name="SAPBEXaggItemX 10 2 4 2" xfId="20409" xr:uid="{62819470-3959-4D51-85F1-F53520B967F0}"/>
    <cellStyle name="SAPBEXaggItemX 10 2 5" xfId="9327" xr:uid="{00000000-0005-0000-0000-000042250000}"/>
    <cellStyle name="SAPBEXaggItemX 10 2 5 2" xfId="20410" xr:uid="{B72093F0-1FE6-4DF6-B607-08DD83C17065}"/>
    <cellStyle name="SAPBEXaggItemX 10 2 6" xfId="20406" xr:uid="{BDC803AE-23F6-410E-89BB-0313DE7FD48A}"/>
    <cellStyle name="SAPBEXaggItemX 10 3" xfId="9328" xr:uid="{00000000-0005-0000-0000-000043250000}"/>
    <cellStyle name="SAPBEXaggItemX 10 3 2" xfId="20411" xr:uid="{19DF30DA-082C-4775-9C8C-4048A2C39542}"/>
    <cellStyle name="SAPBEXaggItemX 10 4" xfId="9329" xr:uid="{00000000-0005-0000-0000-000044250000}"/>
    <cellStyle name="SAPBEXaggItemX 10 4 2" xfId="20412" xr:uid="{0AF8B001-26C2-4058-9C1C-A0EE350EBBB7}"/>
    <cellStyle name="SAPBEXaggItemX 10 5" xfId="9330" xr:uid="{00000000-0005-0000-0000-000045250000}"/>
    <cellStyle name="SAPBEXaggItemX 10 5 2" xfId="20413" xr:uid="{0CEEBF63-9B74-480A-96B3-2721773555BE}"/>
    <cellStyle name="SAPBEXaggItemX 10 6" xfId="9331" xr:uid="{00000000-0005-0000-0000-000046250000}"/>
    <cellStyle name="SAPBEXaggItemX 10 6 2" xfId="20414" xr:uid="{1983A9E8-EEA8-41A8-8838-DD65519267F5}"/>
    <cellStyle name="SAPBEXaggItemX 10 7" xfId="20405" xr:uid="{EF907E0A-7366-42A5-BFB4-42930DBBC77D}"/>
    <cellStyle name="SAPBEXaggItemX 11" xfId="9332" xr:uid="{00000000-0005-0000-0000-000047250000}"/>
    <cellStyle name="SAPBEXaggItemX 11 2" xfId="9333" xr:uid="{00000000-0005-0000-0000-000048250000}"/>
    <cellStyle name="SAPBEXaggItemX 11 2 2" xfId="9334" xr:uid="{00000000-0005-0000-0000-000049250000}"/>
    <cellStyle name="SAPBEXaggItemX 11 2 2 2" xfId="20417" xr:uid="{A808A1D1-5B41-4251-A861-B06FFD52EA28}"/>
    <cellStyle name="SAPBEXaggItemX 11 2 3" xfId="9335" xr:uid="{00000000-0005-0000-0000-00004A250000}"/>
    <cellStyle name="SAPBEXaggItemX 11 2 3 2" xfId="20418" xr:uid="{D9A292D3-6664-4F8F-8115-8E329D6BE996}"/>
    <cellStyle name="SAPBEXaggItemX 11 2 4" xfId="9336" xr:uid="{00000000-0005-0000-0000-00004B250000}"/>
    <cellStyle name="SAPBEXaggItemX 11 2 4 2" xfId="20419" xr:uid="{307C33E7-482B-4FEF-9B06-ED41E3177C5C}"/>
    <cellStyle name="SAPBEXaggItemX 11 2 5" xfId="9337" xr:uid="{00000000-0005-0000-0000-00004C250000}"/>
    <cellStyle name="SAPBEXaggItemX 11 2 5 2" xfId="20420" xr:uid="{414FFB52-B6B6-410D-BD5A-A496B1D43280}"/>
    <cellStyle name="SAPBEXaggItemX 11 2 6" xfId="20416" xr:uid="{242698E7-4C49-4F2B-A1C6-9BFD8DB18496}"/>
    <cellStyle name="SAPBEXaggItemX 11 3" xfId="9338" xr:uid="{00000000-0005-0000-0000-00004D250000}"/>
    <cellStyle name="SAPBEXaggItemX 11 3 2" xfId="20421" xr:uid="{8CF49BDA-CCA1-414E-B1FC-5B649B16AFAA}"/>
    <cellStyle name="SAPBEXaggItemX 11 4" xfId="9339" xr:uid="{00000000-0005-0000-0000-00004E250000}"/>
    <cellStyle name="SAPBEXaggItemX 11 4 2" xfId="20422" xr:uid="{71C44908-522D-41E6-91FA-8487965F010F}"/>
    <cellStyle name="SAPBEXaggItemX 11 5" xfId="9340" xr:uid="{00000000-0005-0000-0000-00004F250000}"/>
    <cellStyle name="SAPBEXaggItemX 11 5 2" xfId="20423" xr:uid="{EA8E4B12-4C3E-4976-8A3A-C878E71E7BEC}"/>
    <cellStyle name="SAPBEXaggItemX 11 6" xfId="9341" xr:uid="{00000000-0005-0000-0000-000050250000}"/>
    <cellStyle name="SAPBEXaggItemX 11 6 2" xfId="20424" xr:uid="{06F64DF1-C0F6-4303-ACA0-2210CC0974AC}"/>
    <cellStyle name="SAPBEXaggItemX 11 7" xfId="20415" xr:uid="{93CD0721-04AB-47D6-8252-8C87444067C3}"/>
    <cellStyle name="SAPBEXaggItemX 12" xfId="9342" xr:uid="{00000000-0005-0000-0000-000051250000}"/>
    <cellStyle name="SAPBEXaggItemX 12 2" xfId="9343" xr:uid="{00000000-0005-0000-0000-000052250000}"/>
    <cellStyle name="SAPBEXaggItemX 12 2 2" xfId="9344" xr:uid="{00000000-0005-0000-0000-000053250000}"/>
    <cellStyle name="SAPBEXaggItemX 12 2 2 2" xfId="20427" xr:uid="{9AC35B41-F619-48BC-AAE6-98DC1DDA7D3C}"/>
    <cellStyle name="SAPBEXaggItemX 12 2 3" xfId="9345" xr:uid="{00000000-0005-0000-0000-000054250000}"/>
    <cellStyle name="SAPBEXaggItemX 12 2 3 2" xfId="20428" xr:uid="{36674E10-AC79-4B69-97BE-6E0C984D1149}"/>
    <cellStyle name="SAPBEXaggItemX 12 2 4" xfId="9346" xr:uid="{00000000-0005-0000-0000-000055250000}"/>
    <cellStyle name="SAPBEXaggItemX 12 2 4 2" xfId="20429" xr:uid="{80FEDE02-AA57-48FE-A2E0-8697C8DBA603}"/>
    <cellStyle name="SAPBEXaggItemX 12 2 5" xfId="9347" xr:uid="{00000000-0005-0000-0000-000056250000}"/>
    <cellStyle name="SAPBEXaggItemX 12 2 5 2" xfId="20430" xr:uid="{C8739E47-021A-4AC3-8DD0-2BC452D8DBB6}"/>
    <cellStyle name="SAPBEXaggItemX 12 2 6" xfId="20426" xr:uid="{7CF9EE6C-5ECC-4ACD-9A4B-AAE208428DA5}"/>
    <cellStyle name="SAPBEXaggItemX 12 3" xfId="9348" xr:uid="{00000000-0005-0000-0000-000057250000}"/>
    <cellStyle name="SAPBEXaggItemX 12 3 2" xfId="20431" xr:uid="{EF84D2A9-8E10-4D5C-83D1-7D4B658D1FBF}"/>
    <cellStyle name="SAPBEXaggItemX 12 4" xfId="9349" xr:uid="{00000000-0005-0000-0000-000058250000}"/>
    <cellStyle name="SAPBEXaggItemX 12 4 2" xfId="20432" xr:uid="{67B3DFA0-1C14-4D9D-A92B-4810EA850242}"/>
    <cellStyle name="SAPBEXaggItemX 12 5" xfId="9350" xr:uid="{00000000-0005-0000-0000-000059250000}"/>
    <cellStyle name="SAPBEXaggItemX 12 5 2" xfId="20433" xr:uid="{90E65E20-BE43-4DAD-8322-F9E7F83FFD99}"/>
    <cellStyle name="SAPBEXaggItemX 12 6" xfId="9351" xr:uid="{00000000-0005-0000-0000-00005A250000}"/>
    <cellStyle name="SAPBEXaggItemX 12 6 2" xfId="20434" xr:uid="{F1FFA139-586E-4843-8CDA-3631C183971C}"/>
    <cellStyle name="SAPBEXaggItemX 12 7" xfId="20425" xr:uid="{A06299D0-899C-4489-84C4-59DE6C63AB15}"/>
    <cellStyle name="SAPBEXaggItemX 13" xfId="9352" xr:uid="{00000000-0005-0000-0000-00005B250000}"/>
    <cellStyle name="SAPBEXaggItemX 13 2" xfId="9353" xr:uid="{00000000-0005-0000-0000-00005C250000}"/>
    <cellStyle name="SAPBEXaggItemX 13 2 2" xfId="9354" xr:uid="{00000000-0005-0000-0000-00005D250000}"/>
    <cellStyle name="SAPBEXaggItemX 13 2 2 2" xfId="20437" xr:uid="{E45990EA-07BB-4815-9E88-22656DB632D7}"/>
    <cellStyle name="SAPBEXaggItemX 13 2 3" xfId="9355" xr:uid="{00000000-0005-0000-0000-00005E250000}"/>
    <cellStyle name="SAPBEXaggItemX 13 2 3 2" xfId="20438" xr:uid="{B68593A3-11DA-4689-81E9-99B666C05488}"/>
    <cellStyle name="SAPBEXaggItemX 13 2 4" xfId="9356" xr:uid="{00000000-0005-0000-0000-00005F250000}"/>
    <cellStyle name="SAPBEXaggItemX 13 2 4 2" xfId="20439" xr:uid="{24BB22C0-E760-4A22-9A01-3F2FFDD97CBE}"/>
    <cellStyle name="SAPBEXaggItemX 13 2 5" xfId="9357" xr:uid="{00000000-0005-0000-0000-000060250000}"/>
    <cellStyle name="SAPBEXaggItemX 13 2 5 2" xfId="20440" xr:uid="{D0C444B6-F2AC-4035-A791-6F1AF3B263CA}"/>
    <cellStyle name="SAPBEXaggItemX 13 2 6" xfId="20436" xr:uid="{CA8EC996-03BD-4592-BFCB-988DC6FC9459}"/>
    <cellStyle name="SAPBEXaggItemX 13 3" xfId="9358" xr:uid="{00000000-0005-0000-0000-000061250000}"/>
    <cellStyle name="SAPBEXaggItemX 13 3 2" xfId="20441" xr:uid="{73B7817D-6BCE-45B1-8DA0-31D884090B4C}"/>
    <cellStyle name="SAPBEXaggItemX 13 4" xfId="9359" xr:uid="{00000000-0005-0000-0000-000062250000}"/>
    <cellStyle name="SAPBEXaggItemX 13 4 2" xfId="20442" xr:uid="{9D68050A-FCA5-4064-BE57-68FD7648B9B4}"/>
    <cellStyle name="SAPBEXaggItemX 13 5" xfId="9360" xr:uid="{00000000-0005-0000-0000-000063250000}"/>
    <cellStyle name="SAPBEXaggItemX 13 5 2" xfId="20443" xr:uid="{5070F5C0-EC31-435B-801E-0766A415046C}"/>
    <cellStyle name="SAPBEXaggItemX 13 6" xfId="9361" xr:uid="{00000000-0005-0000-0000-000064250000}"/>
    <cellStyle name="SAPBEXaggItemX 13 6 2" xfId="20444" xr:uid="{9B83646E-44B0-4F30-B93F-ED69CBED884E}"/>
    <cellStyle name="SAPBEXaggItemX 13 7" xfId="20435" xr:uid="{85AFAE9B-6127-49CA-B925-34D7C5633C00}"/>
    <cellStyle name="SAPBEXaggItemX 14" xfId="9362" xr:uid="{00000000-0005-0000-0000-000065250000}"/>
    <cellStyle name="SAPBEXaggItemX 14 2" xfId="9363" xr:uid="{00000000-0005-0000-0000-000066250000}"/>
    <cellStyle name="SAPBEXaggItemX 14 2 2" xfId="9364" xr:uid="{00000000-0005-0000-0000-000067250000}"/>
    <cellStyle name="SAPBEXaggItemX 14 2 2 2" xfId="20447" xr:uid="{BAA04575-B0AA-4571-83E6-890E316CDC4D}"/>
    <cellStyle name="SAPBEXaggItemX 14 2 3" xfId="9365" xr:uid="{00000000-0005-0000-0000-000068250000}"/>
    <cellStyle name="SAPBEXaggItemX 14 2 3 2" xfId="20448" xr:uid="{849A4AFB-42B2-4D4F-AC4E-94590E73F34C}"/>
    <cellStyle name="SAPBEXaggItemX 14 2 4" xfId="9366" xr:uid="{00000000-0005-0000-0000-000069250000}"/>
    <cellStyle name="SAPBEXaggItemX 14 2 4 2" xfId="20449" xr:uid="{D49CA32B-2E22-4CF6-B448-D99F5EA78B2E}"/>
    <cellStyle name="SAPBEXaggItemX 14 2 5" xfId="9367" xr:uid="{00000000-0005-0000-0000-00006A250000}"/>
    <cellStyle name="SAPBEXaggItemX 14 2 5 2" xfId="20450" xr:uid="{1D7043BD-B67B-40E5-A4A7-4B9FE420B550}"/>
    <cellStyle name="SAPBEXaggItemX 14 2 6" xfId="20446" xr:uid="{D98C45F9-5597-42C4-9AF6-0B9BA30B4352}"/>
    <cellStyle name="SAPBEXaggItemX 14 3" xfId="9368" xr:uid="{00000000-0005-0000-0000-00006B250000}"/>
    <cellStyle name="SAPBEXaggItemX 14 3 2" xfId="20451" xr:uid="{246483AB-E723-40E2-A148-3A73503E9E86}"/>
    <cellStyle name="SAPBEXaggItemX 14 4" xfId="9369" xr:uid="{00000000-0005-0000-0000-00006C250000}"/>
    <cellStyle name="SAPBEXaggItemX 14 4 2" xfId="20452" xr:uid="{EEA91FE3-DA52-46E8-AE7D-8200006088B7}"/>
    <cellStyle name="SAPBEXaggItemX 14 5" xfId="9370" xr:uid="{00000000-0005-0000-0000-00006D250000}"/>
    <cellStyle name="SAPBEXaggItemX 14 5 2" xfId="20453" xr:uid="{6A0D46E8-F300-48D2-AB6C-B8BCC05F7B33}"/>
    <cellStyle name="SAPBEXaggItemX 14 6" xfId="9371" xr:uid="{00000000-0005-0000-0000-00006E250000}"/>
    <cellStyle name="SAPBEXaggItemX 14 6 2" xfId="20454" xr:uid="{2C8E8E12-284F-4778-8D39-9BBB7FC610CF}"/>
    <cellStyle name="SAPBEXaggItemX 14 7" xfId="20445" xr:uid="{6FD0F4EB-BBF5-47A0-90D8-009B9A64531A}"/>
    <cellStyle name="SAPBEXaggItemX 15" xfId="9372" xr:uid="{00000000-0005-0000-0000-00006F250000}"/>
    <cellStyle name="SAPBEXaggItemX 15 2" xfId="9373" xr:uid="{00000000-0005-0000-0000-000070250000}"/>
    <cellStyle name="SAPBEXaggItemX 15 2 2" xfId="9374" xr:uid="{00000000-0005-0000-0000-000071250000}"/>
    <cellStyle name="SAPBEXaggItemX 15 2 2 2" xfId="20457" xr:uid="{22547420-C4E5-43AF-8106-A9B84D85DA51}"/>
    <cellStyle name="SAPBEXaggItemX 15 2 3" xfId="9375" xr:uid="{00000000-0005-0000-0000-000072250000}"/>
    <cellStyle name="SAPBEXaggItemX 15 2 3 2" xfId="20458" xr:uid="{20F683DC-59DF-485A-A71D-3E37438066E2}"/>
    <cellStyle name="SAPBEXaggItemX 15 2 4" xfId="9376" xr:uid="{00000000-0005-0000-0000-000073250000}"/>
    <cellStyle name="SAPBEXaggItemX 15 2 4 2" xfId="20459" xr:uid="{64BE3457-F848-4022-BC64-B7F11804C638}"/>
    <cellStyle name="SAPBEXaggItemX 15 2 5" xfId="9377" xr:uid="{00000000-0005-0000-0000-000074250000}"/>
    <cellStyle name="SAPBEXaggItemX 15 2 5 2" xfId="20460" xr:uid="{764CCCE2-25EE-4CCC-B84D-2D1548BEAD45}"/>
    <cellStyle name="SAPBEXaggItemX 15 2 6" xfId="20456" xr:uid="{D99597E5-6E5B-4EEE-AF30-E04D6C8CBEDC}"/>
    <cellStyle name="SAPBEXaggItemX 15 3" xfId="9378" xr:uid="{00000000-0005-0000-0000-000075250000}"/>
    <cellStyle name="SAPBEXaggItemX 15 3 2" xfId="20461" xr:uid="{2E1E6B7B-7ECB-432B-91AE-7E2EA7107B52}"/>
    <cellStyle name="SAPBEXaggItemX 15 4" xfId="9379" xr:uid="{00000000-0005-0000-0000-000076250000}"/>
    <cellStyle name="SAPBEXaggItemX 15 4 2" xfId="20462" xr:uid="{B3F6DB39-C62F-43F7-96CF-90D826136074}"/>
    <cellStyle name="SAPBEXaggItemX 15 5" xfId="9380" xr:uid="{00000000-0005-0000-0000-000077250000}"/>
    <cellStyle name="SAPBEXaggItemX 15 5 2" xfId="20463" xr:uid="{153245FD-B4D3-49EA-9941-7806C3ED9A5E}"/>
    <cellStyle name="SAPBEXaggItemX 15 6" xfId="9381" xr:uid="{00000000-0005-0000-0000-000078250000}"/>
    <cellStyle name="SAPBEXaggItemX 15 6 2" xfId="20464" xr:uid="{51CEC769-B505-4DF4-8D1D-83E36AD86C16}"/>
    <cellStyle name="SAPBEXaggItemX 15 7" xfId="20455" xr:uid="{F1C2654C-80A7-4F38-9BF7-074654B8315E}"/>
    <cellStyle name="SAPBEXaggItemX 16" xfId="9382" xr:uid="{00000000-0005-0000-0000-000079250000}"/>
    <cellStyle name="SAPBEXaggItemX 16 2" xfId="20465" xr:uid="{96D8ABFE-58EE-4EFF-8865-CE343EB77060}"/>
    <cellStyle name="SAPBEXaggItemX 17" xfId="9383" xr:uid="{00000000-0005-0000-0000-00007A250000}"/>
    <cellStyle name="SAPBEXaggItemX 17 2" xfId="20466" xr:uid="{8AC9BC22-2FC3-49C9-B9A3-2B8414A9C05D}"/>
    <cellStyle name="SAPBEXaggItemX 18" xfId="9384" xr:uid="{00000000-0005-0000-0000-00007B250000}"/>
    <cellStyle name="SAPBEXaggItemX 18 2" xfId="20467" xr:uid="{AD0D779F-C49D-4083-A202-2C7EDAC9300F}"/>
    <cellStyle name="SAPBEXaggItemX 19" xfId="9385" xr:uid="{00000000-0005-0000-0000-00007C250000}"/>
    <cellStyle name="SAPBEXaggItemX 19 2" xfId="20468" xr:uid="{D89A25F8-9769-4927-9BD6-ECF95934F850}"/>
    <cellStyle name="SAPBEXaggItemX 2" xfId="9386" xr:uid="{00000000-0005-0000-0000-00007D250000}"/>
    <cellStyle name="SAPBEXaggItemX 2 2" xfId="9387" xr:uid="{00000000-0005-0000-0000-00007E250000}"/>
    <cellStyle name="SAPBEXaggItemX 2 2 2" xfId="9388" xr:uid="{00000000-0005-0000-0000-00007F250000}"/>
    <cellStyle name="SAPBEXaggItemX 2 2 2 2" xfId="20471" xr:uid="{4143B91A-59F6-4439-A8BB-079EC54941B0}"/>
    <cellStyle name="SAPBEXaggItemX 2 2 3" xfId="9389" xr:uid="{00000000-0005-0000-0000-000080250000}"/>
    <cellStyle name="SAPBEXaggItemX 2 2 3 2" xfId="20472" xr:uid="{7EE702CC-5ED4-45E5-99B4-916E5C42A83D}"/>
    <cellStyle name="SAPBEXaggItemX 2 2 4" xfId="9390" xr:uid="{00000000-0005-0000-0000-000081250000}"/>
    <cellStyle name="SAPBEXaggItemX 2 2 4 2" xfId="20473" xr:uid="{74DCF628-D194-46CA-863F-6C073C87E39B}"/>
    <cellStyle name="SAPBEXaggItemX 2 2 5" xfId="9391" xr:uid="{00000000-0005-0000-0000-000082250000}"/>
    <cellStyle name="SAPBEXaggItemX 2 2 5 2" xfId="20474" xr:uid="{4884CFC2-0E9D-4FA9-BA5C-52092F703E95}"/>
    <cellStyle name="SAPBEXaggItemX 2 2 6" xfId="20470" xr:uid="{46B7DCBC-47A0-4E54-A947-5ABFC50FD755}"/>
    <cellStyle name="SAPBEXaggItemX 2 3" xfId="9392" xr:uid="{00000000-0005-0000-0000-000083250000}"/>
    <cellStyle name="SAPBEXaggItemX 2 3 2" xfId="20475" xr:uid="{75AAA5DC-5233-45D0-B9EB-5FFC0B0E7ADE}"/>
    <cellStyle name="SAPBEXaggItemX 2 4" xfId="9393" xr:uid="{00000000-0005-0000-0000-000084250000}"/>
    <cellStyle name="SAPBEXaggItemX 2 4 2" xfId="20476" xr:uid="{C245B90D-2DA6-4402-9793-7E61AA5436BF}"/>
    <cellStyle name="SAPBEXaggItemX 2 5" xfId="9394" xr:uid="{00000000-0005-0000-0000-000085250000}"/>
    <cellStyle name="SAPBEXaggItemX 2 5 2" xfId="20477" xr:uid="{B3AB5F4D-FAFA-43BB-A081-455AE516140B}"/>
    <cellStyle name="SAPBEXaggItemX 2 6" xfId="9395" xr:uid="{00000000-0005-0000-0000-000086250000}"/>
    <cellStyle name="SAPBEXaggItemX 2 6 2" xfId="20478" xr:uid="{821B1387-A74E-4438-A792-73135280C916}"/>
    <cellStyle name="SAPBEXaggItemX 2 7" xfId="20469" xr:uid="{7ACB5866-A7C7-49D2-A2A1-698DB593E0CE}"/>
    <cellStyle name="SAPBEXaggItemX 20" xfId="20404" xr:uid="{4B4D3390-4D7D-42C0-8DCA-0AD3A28E129C}"/>
    <cellStyle name="SAPBEXaggItemX 3" xfId="9396" xr:uid="{00000000-0005-0000-0000-000087250000}"/>
    <cellStyle name="SAPBEXaggItemX 3 2" xfId="9397" xr:uid="{00000000-0005-0000-0000-000088250000}"/>
    <cellStyle name="SAPBEXaggItemX 3 2 2" xfId="9398" xr:uid="{00000000-0005-0000-0000-000089250000}"/>
    <cellStyle name="SAPBEXaggItemX 3 2 2 2" xfId="20481" xr:uid="{2630E33F-2CFC-4846-967F-F9C1AA9ADA24}"/>
    <cellStyle name="SAPBEXaggItemX 3 2 3" xfId="9399" xr:uid="{00000000-0005-0000-0000-00008A250000}"/>
    <cellStyle name="SAPBEXaggItemX 3 2 3 2" xfId="20482" xr:uid="{8792716E-9D8F-4757-B5CA-9E5A995C1117}"/>
    <cellStyle name="SAPBEXaggItemX 3 2 4" xfId="9400" xr:uid="{00000000-0005-0000-0000-00008B250000}"/>
    <cellStyle name="SAPBEXaggItemX 3 2 4 2" xfId="20483" xr:uid="{B44175FC-6678-4125-BBB5-C18404ACB2F6}"/>
    <cellStyle name="SAPBEXaggItemX 3 2 5" xfId="9401" xr:uid="{00000000-0005-0000-0000-00008C250000}"/>
    <cellStyle name="SAPBEXaggItemX 3 2 5 2" xfId="20484" xr:uid="{471FA049-A54A-4E48-A4C6-AD5B64DE3DE4}"/>
    <cellStyle name="SAPBEXaggItemX 3 2 6" xfId="20480" xr:uid="{FE2947DA-0F03-462C-8673-B4E2007C1DF9}"/>
    <cellStyle name="SAPBEXaggItemX 3 3" xfId="9402" xr:uid="{00000000-0005-0000-0000-00008D250000}"/>
    <cellStyle name="SAPBEXaggItemX 3 3 2" xfId="20485" xr:uid="{1167E243-C17A-4B94-94A9-5CF92558D8EF}"/>
    <cellStyle name="SAPBEXaggItemX 3 4" xfId="9403" xr:uid="{00000000-0005-0000-0000-00008E250000}"/>
    <cellStyle name="SAPBEXaggItemX 3 4 2" xfId="20486" xr:uid="{1F0A93A7-556F-406D-BD3D-F126BFCA0E13}"/>
    <cellStyle name="SAPBEXaggItemX 3 5" xfId="9404" xr:uid="{00000000-0005-0000-0000-00008F250000}"/>
    <cellStyle name="SAPBEXaggItemX 3 5 2" xfId="20487" xr:uid="{28062FB5-07D3-419D-859B-8FF429C4FA67}"/>
    <cellStyle name="SAPBEXaggItemX 3 6" xfId="9405" xr:uid="{00000000-0005-0000-0000-000090250000}"/>
    <cellStyle name="SAPBEXaggItemX 3 6 2" xfId="20488" xr:uid="{836FD910-DAC2-444F-808B-93AC9797F910}"/>
    <cellStyle name="SAPBEXaggItemX 3 7" xfId="20479" xr:uid="{C97DDA74-2692-494D-AEC1-DB1E16236C05}"/>
    <cellStyle name="SAPBEXaggItemX 4" xfId="9406" xr:uid="{00000000-0005-0000-0000-000091250000}"/>
    <cellStyle name="SAPBEXaggItemX 4 2" xfId="9407" xr:uid="{00000000-0005-0000-0000-000092250000}"/>
    <cellStyle name="SAPBEXaggItemX 4 2 2" xfId="9408" xr:uid="{00000000-0005-0000-0000-000093250000}"/>
    <cellStyle name="SAPBEXaggItemX 4 2 2 2" xfId="20491" xr:uid="{D0D90596-20C6-4352-937F-07C74E2120B7}"/>
    <cellStyle name="SAPBEXaggItemX 4 2 3" xfId="9409" xr:uid="{00000000-0005-0000-0000-000094250000}"/>
    <cellStyle name="SAPBEXaggItemX 4 2 3 2" xfId="20492" xr:uid="{3C0345DE-B2A5-41F2-B3CC-4F85DA034BBE}"/>
    <cellStyle name="SAPBEXaggItemX 4 2 4" xfId="9410" xr:uid="{00000000-0005-0000-0000-000095250000}"/>
    <cellStyle name="SAPBEXaggItemX 4 2 4 2" xfId="20493" xr:uid="{379CF88C-AFE6-4C64-B552-E6A1190A55AB}"/>
    <cellStyle name="SAPBEXaggItemX 4 2 5" xfId="9411" xr:uid="{00000000-0005-0000-0000-000096250000}"/>
    <cellStyle name="SAPBEXaggItemX 4 2 5 2" xfId="20494" xr:uid="{21A6830B-D69E-4D7C-ABDE-6AF5971EF38B}"/>
    <cellStyle name="SAPBEXaggItemX 4 2 6" xfId="20490" xr:uid="{DC2CF29B-7715-461B-9801-C0316ACFB2EE}"/>
    <cellStyle name="SAPBEXaggItemX 4 3" xfId="9412" xr:uid="{00000000-0005-0000-0000-000097250000}"/>
    <cellStyle name="SAPBEXaggItemX 4 3 2" xfId="20495" xr:uid="{065434F7-41BD-4163-8931-1AFCEB34DB9E}"/>
    <cellStyle name="SAPBEXaggItemX 4 4" xfId="9413" xr:uid="{00000000-0005-0000-0000-000098250000}"/>
    <cellStyle name="SAPBEXaggItemX 4 4 2" xfId="20496" xr:uid="{99BC836A-E6D4-4948-A99E-5C19F0C21922}"/>
    <cellStyle name="SAPBEXaggItemX 4 5" xfId="9414" xr:uid="{00000000-0005-0000-0000-000099250000}"/>
    <cellStyle name="SAPBEXaggItemX 4 5 2" xfId="20497" xr:uid="{B2C2D5A7-D9DF-4C40-8EDB-9D2F5ADE5683}"/>
    <cellStyle name="SAPBEXaggItemX 4 6" xfId="9415" xr:uid="{00000000-0005-0000-0000-00009A250000}"/>
    <cellStyle name="SAPBEXaggItemX 4 6 2" xfId="20498" xr:uid="{35814250-2678-4936-807F-AD2516F1CD46}"/>
    <cellStyle name="SAPBEXaggItemX 4 7" xfId="20489" xr:uid="{BA709A9E-8070-434D-90AA-2544F63A4506}"/>
    <cellStyle name="SAPBEXaggItemX 5" xfId="9416" xr:uid="{00000000-0005-0000-0000-00009B250000}"/>
    <cellStyle name="SAPBEXaggItemX 5 2" xfId="9417" xr:uid="{00000000-0005-0000-0000-00009C250000}"/>
    <cellStyle name="SAPBEXaggItemX 5 2 2" xfId="9418" xr:uid="{00000000-0005-0000-0000-00009D250000}"/>
    <cellStyle name="SAPBEXaggItemX 5 2 2 2" xfId="20501" xr:uid="{0AB6E282-6046-4698-B44C-726940FC3D1E}"/>
    <cellStyle name="SAPBEXaggItemX 5 2 3" xfId="9419" xr:uid="{00000000-0005-0000-0000-00009E250000}"/>
    <cellStyle name="SAPBEXaggItemX 5 2 3 2" xfId="20502" xr:uid="{5ADEB8E1-8E71-46D0-A4F0-E724D2415CA2}"/>
    <cellStyle name="SAPBEXaggItemX 5 2 4" xfId="9420" xr:uid="{00000000-0005-0000-0000-00009F250000}"/>
    <cellStyle name="SAPBEXaggItemX 5 2 4 2" xfId="20503" xr:uid="{6A3DD3A6-3D27-4635-A2C2-B12BEA53505D}"/>
    <cellStyle name="SAPBEXaggItemX 5 2 5" xfId="9421" xr:uid="{00000000-0005-0000-0000-0000A0250000}"/>
    <cellStyle name="SAPBEXaggItemX 5 2 5 2" xfId="20504" xr:uid="{ACF188C0-56FA-4261-B053-11F7909B5845}"/>
    <cellStyle name="SAPBEXaggItemX 5 2 6" xfId="20500" xr:uid="{39310AE5-916F-43B0-B292-06FB13C03953}"/>
    <cellStyle name="SAPBEXaggItemX 5 3" xfId="9422" xr:uid="{00000000-0005-0000-0000-0000A1250000}"/>
    <cellStyle name="SAPBEXaggItemX 5 3 2" xfId="20505" xr:uid="{700CB504-B6CA-4C2E-808D-88A6FC0A4EB7}"/>
    <cellStyle name="SAPBEXaggItemX 5 4" xfId="9423" xr:uid="{00000000-0005-0000-0000-0000A2250000}"/>
    <cellStyle name="SAPBEXaggItemX 5 4 2" xfId="20506" xr:uid="{CFBE4B30-CCD0-4747-81EC-2FBD00D913E4}"/>
    <cellStyle name="SAPBEXaggItemX 5 5" xfId="9424" xr:uid="{00000000-0005-0000-0000-0000A3250000}"/>
    <cellStyle name="SAPBEXaggItemX 5 5 2" xfId="20507" xr:uid="{B297771F-B7D8-4868-9455-386DD3A5DA01}"/>
    <cellStyle name="SAPBEXaggItemX 5 6" xfId="9425" xr:uid="{00000000-0005-0000-0000-0000A4250000}"/>
    <cellStyle name="SAPBEXaggItemX 5 6 2" xfId="20508" xr:uid="{B8446644-0186-434A-92FA-4986D630658E}"/>
    <cellStyle name="SAPBEXaggItemX 5 7" xfId="20499" xr:uid="{F5267196-A03A-4EFB-A95F-F21DB72468CE}"/>
    <cellStyle name="SAPBEXaggItemX 6" xfId="9426" xr:uid="{00000000-0005-0000-0000-0000A5250000}"/>
    <cellStyle name="SAPBEXaggItemX 6 2" xfId="9427" xr:uid="{00000000-0005-0000-0000-0000A6250000}"/>
    <cellStyle name="SAPBEXaggItemX 6 2 2" xfId="9428" xr:uid="{00000000-0005-0000-0000-0000A7250000}"/>
    <cellStyle name="SAPBEXaggItemX 6 2 2 2" xfId="20511" xr:uid="{27EAA6B7-D8A0-44AC-8101-0EE73DA3930F}"/>
    <cellStyle name="SAPBEXaggItemX 6 2 3" xfId="9429" xr:uid="{00000000-0005-0000-0000-0000A8250000}"/>
    <cellStyle name="SAPBEXaggItemX 6 2 3 2" xfId="20512" xr:uid="{D39BF5E1-0CF1-4CB6-ABB1-1DCA6930DA53}"/>
    <cellStyle name="SAPBEXaggItemX 6 2 4" xfId="9430" xr:uid="{00000000-0005-0000-0000-0000A9250000}"/>
    <cellStyle name="SAPBEXaggItemX 6 2 4 2" xfId="20513" xr:uid="{7BC60157-E964-4C9F-BF43-DD9450F9297E}"/>
    <cellStyle name="SAPBEXaggItemX 6 2 5" xfId="9431" xr:uid="{00000000-0005-0000-0000-0000AA250000}"/>
    <cellStyle name="SAPBEXaggItemX 6 2 5 2" xfId="20514" xr:uid="{B340CA9A-2073-435F-9316-749C0D092655}"/>
    <cellStyle name="SAPBEXaggItemX 6 2 6" xfId="20510" xr:uid="{641C5303-1908-4521-A4C5-13113D3377EA}"/>
    <cellStyle name="SAPBEXaggItemX 6 3" xfId="9432" xr:uid="{00000000-0005-0000-0000-0000AB250000}"/>
    <cellStyle name="SAPBEXaggItemX 6 3 2" xfId="20515" xr:uid="{F295CBA7-20FE-41B7-A2B5-E59BE0DFDBA6}"/>
    <cellStyle name="SAPBEXaggItemX 6 4" xfId="9433" xr:uid="{00000000-0005-0000-0000-0000AC250000}"/>
    <cellStyle name="SAPBEXaggItemX 6 4 2" xfId="20516" xr:uid="{1CEBBD8F-B253-44B6-AD71-8DC16958A642}"/>
    <cellStyle name="SAPBEXaggItemX 6 5" xfId="9434" xr:uid="{00000000-0005-0000-0000-0000AD250000}"/>
    <cellStyle name="SAPBEXaggItemX 6 5 2" xfId="20517" xr:uid="{A5FC0EAE-448B-479B-AE71-BC2D8A1E00EB}"/>
    <cellStyle name="SAPBEXaggItemX 6 6" xfId="9435" xr:uid="{00000000-0005-0000-0000-0000AE250000}"/>
    <cellStyle name="SAPBEXaggItemX 6 6 2" xfId="20518" xr:uid="{0B5E0E99-8614-49D2-9A34-1889163B6C1F}"/>
    <cellStyle name="SAPBEXaggItemX 6 7" xfId="20509" xr:uid="{0BD28594-3E2A-4359-8CBF-34619181212A}"/>
    <cellStyle name="SAPBEXaggItemX 7" xfId="9436" xr:uid="{00000000-0005-0000-0000-0000AF250000}"/>
    <cellStyle name="SAPBEXaggItemX 7 2" xfId="9437" xr:uid="{00000000-0005-0000-0000-0000B0250000}"/>
    <cellStyle name="SAPBEXaggItemX 7 2 2" xfId="9438" xr:uid="{00000000-0005-0000-0000-0000B1250000}"/>
    <cellStyle name="SAPBEXaggItemX 7 2 2 2" xfId="20521" xr:uid="{33B35FE8-D82C-4CF8-A36E-007BD0624B26}"/>
    <cellStyle name="SAPBEXaggItemX 7 2 3" xfId="9439" xr:uid="{00000000-0005-0000-0000-0000B2250000}"/>
    <cellStyle name="SAPBEXaggItemX 7 2 3 2" xfId="20522" xr:uid="{5E54EB38-610E-4F9A-8DD1-65BF3574E6E5}"/>
    <cellStyle name="SAPBEXaggItemX 7 2 4" xfId="9440" xr:uid="{00000000-0005-0000-0000-0000B3250000}"/>
    <cellStyle name="SAPBEXaggItemX 7 2 4 2" xfId="20523" xr:uid="{361395B4-8283-4C1E-A82B-BB7669E5E3EC}"/>
    <cellStyle name="SAPBEXaggItemX 7 2 5" xfId="9441" xr:uid="{00000000-0005-0000-0000-0000B4250000}"/>
    <cellStyle name="SAPBEXaggItemX 7 2 5 2" xfId="20524" xr:uid="{910FA3FB-0EC0-4A60-930C-5D400F2FACFB}"/>
    <cellStyle name="SAPBEXaggItemX 7 2 6" xfId="20520" xr:uid="{6CABB322-0A02-4079-9A80-D9491148776C}"/>
    <cellStyle name="SAPBEXaggItemX 7 3" xfId="9442" xr:uid="{00000000-0005-0000-0000-0000B5250000}"/>
    <cellStyle name="SAPBEXaggItemX 7 3 2" xfId="20525" xr:uid="{996BC969-06F0-4243-8C2A-62EE0FEDCC64}"/>
    <cellStyle name="SAPBEXaggItemX 7 4" xfId="9443" xr:uid="{00000000-0005-0000-0000-0000B6250000}"/>
    <cellStyle name="SAPBEXaggItemX 7 4 2" xfId="20526" xr:uid="{267262EB-901F-4B9D-A85D-26720A709E06}"/>
    <cellStyle name="SAPBEXaggItemX 7 5" xfId="9444" xr:uid="{00000000-0005-0000-0000-0000B7250000}"/>
    <cellStyle name="SAPBEXaggItemX 7 5 2" xfId="20527" xr:uid="{3A611922-B8E4-4F59-BDFA-B0C791125670}"/>
    <cellStyle name="SAPBEXaggItemX 7 6" xfId="9445" xr:uid="{00000000-0005-0000-0000-0000B8250000}"/>
    <cellStyle name="SAPBEXaggItemX 7 6 2" xfId="20528" xr:uid="{67CA8C48-F0FE-4CE6-8035-E1A336587BBC}"/>
    <cellStyle name="SAPBEXaggItemX 7 7" xfId="20519" xr:uid="{91484AE3-C685-43FA-BC64-3A2648BD2CD1}"/>
    <cellStyle name="SAPBEXaggItemX 8" xfId="9446" xr:uid="{00000000-0005-0000-0000-0000B9250000}"/>
    <cellStyle name="SAPBEXaggItemX 8 2" xfId="9447" xr:uid="{00000000-0005-0000-0000-0000BA250000}"/>
    <cellStyle name="SAPBEXaggItemX 8 2 2" xfId="9448" xr:uid="{00000000-0005-0000-0000-0000BB250000}"/>
    <cellStyle name="SAPBEXaggItemX 8 2 2 2" xfId="20531" xr:uid="{AACD927A-5A82-4B96-8ED1-8279CA9CF01D}"/>
    <cellStyle name="SAPBEXaggItemX 8 2 3" xfId="9449" xr:uid="{00000000-0005-0000-0000-0000BC250000}"/>
    <cellStyle name="SAPBEXaggItemX 8 2 3 2" xfId="20532" xr:uid="{29110EFD-6C79-43AA-BB17-9CF6AFB87905}"/>
    <cellStyle name="SAPBEXaggItemX 8 2 4" xfId="9450" xr:uid="{00000000-0005-0000-0000-0000BD250000}"/>
    <cellStyle name="SAPBEXaggItemX 8 2 4 2" xfId="20533" xr:uid="{94C344E8-2E59-4238-A9B1-67D9D658809F}"/>
    <cellStyle name="SAPBEXaggItemX 8 2 5" xfId="9451" xr:uid="{00000000-0005-0000-0000-0000BE250000}"/>
    <cellStyle name="SAPBEXaggItemX 8 2 5 2" xfId="20534" xr:uid="{C9869FDF-EC04-4C5E-A7A6-B5EA9F54A522}"/>
    <cellStyle name="SAPBEXaggItemX 8 2 6" xfId="20530" xr:uid="{B8A9E318-5CDF-455D-9907-D0F13E6D5C12}"/>
    <cellStyle name="SAPBEXaggItemX 8 3" xfId="9452" xr:uid="{00000000-0005-0000-0000-0000BF250000}"/>
    <cellStyle name="SAPBEXaggItemX 8 3 2" xfId="20535" xr:uid="{A94EF82C-3508-4B6D-A33F-D503C8515B6C}"/>
    <cellStyle name="SAPBEXaggItemX 8 4" xfId="9453" xr:uid="{00000000-0005-0000-0000-0000C0250000}"/>
    <cellStyle name="SAPBEXaggItemX 8 4 2" xfId="20536" xr:uid="{F9CC7CDA-4C4C-49BB-B5DC-3E8743B1961B}"/>
    <cellStyle name="SAPBEXaggItemX 8 5" xfId="9454" xr:uid="{00000000-0005-0000-0000-0000C1250000}"/>
    <cellStyle name="SAPBEXaggItemX 8 5 2" xfId="20537" xr:uid="{6AD4D3AE-51DC-4F9F-999B-8D5222FF25FE}"/>
    <cellStyle name="SAPBEXaggItemX 8 6" xfId="9455" xr:uid="{00000000-0005-0000-0000-0000C2250000}"/>
    <cellStyle name="SAPBEXaggItemX 8 6 2" xfId="20538" xr:uid="{AB950E92-BE38-4677-B596-E673D53789AB}"/>
    <cellStyle name="SAPBEXaggItemX 8 7" xfId="20529" xr:uid="{A9C31C2F-2C59-4828-9A56-75ED2A967BAE}"/>
    <cellStyle name="SAPBEXaggItemX 9" xfId="9456" xr:uid="{00000000-0005-0000-0000-0000C3250000}"/>
    <cellStyle name="SAPBEXaggItemX 9 2" xfId="9457" xr:uid="{00000000-0005-0000-0000-0000C4250000}"/>
    <cellStyle name="SAPBEXaggItemX 9 2 2" xfId="9458" xr:uid="{00000000-0005-0000-0000-0000C5250000}"/>
    <cellStyle name="SAPBEXaggItemX 9 2 2 2" xfId="20541" xr:uid="{F294D365-FDA5-4A36-AA34-90F0F20A7572}"/>
    <cellStyle name="SAPBEXaggItemX 9 2 3" xfId="9459" xr:uid="{00000000-0005-0000-0000-0000C6250000}"/>
    <cellStyle name="SAPBEXaggItemX 9 2 3 2" xfId="20542" xr:uid="{47ECF707-C5F3-4646-9552-48A9B95CF915}"/>
    <cellStyle name="SAPBEXaggItemX 9 2 4" xfId="9460" xr:uid="{00000000-0005-0000-0000-0000C7250000}"/>
    <cellStyle name="SAPBEXaggItemX 9 2 4 2" xfId="20543" xr:uid="{6ECD1543-6901-43DD-8DA5-D51DCD5B7C01}"/>
    <cellStyle name="SAPBEXaggItemX 9 2 5" xfId="9461" xr:uid="{00000000-0005-0000-0000-0000C8250000}"/>
    <cellStyle name="SAPBEXaggItemX 9 2 5 2" xfId="20544" xr:uid="{EAD2316F-B333-4755-9831-55319F6341B8}"/>
    <cellStyle name="SAPBEXaggItemX 9 2 6" xfId="20540" xr:uid="{EE213B9E-01E6-4D83-8676-4C709C6927D3}"/>
    <cellStyle name="SAPBEXaggItemX 9 3" xfId="9462" xr:uid="{00000000-0005-0000-0000-0000C9250000}"/>
    <cellStyle name="SAPBEXaggItemX 9 3 2" xfId="20545" xr:uid="{3ACA370B-9ADF-4DBA-84B7-0C16357F618C}"/>
    <cellStyle name="SAPBEXaggItemX 9 4" xfId="9463" xr:uid="{00000000-0005-0000-0000-0000CA250000}"/>
    <cellStyle name="SAPBEXaggItemX 9 4 2" xfId="20546" xr:uid="{6BC73903-8CF6-4A97-9442-A2E7BA89085E}"/>
    <cellStyle name="SAPBEXaggItemX 9 5" xfId="9464" xr:uid="{00000000-0005-0000-0000-0000CB250000}"/>
    <cellStyle name="SAPBEXaggItemX 9 5 2" xfId="20547" xr:uid="{1E649AFA-4CD2-4F51-84B6-BB3D8C00FB08}"/>
    <cellStyle name="SAPBEXaggItemX 9 6" xfId="9465" xr:uid="{00000000-0005-0000-0000-0000CC250000}"/>
    <cellStyle name="SAPBEXaggItemX 9 6 2" xfId="20548" xr:uid="{D9131712-AB0F-4D54-8FE5-A3682A6FD05E}"/>
    <cellStyle name="SAPBEXaggItemX 9 7" xfId="20539" xr:uid="{9E9B7366-A202-44E9-B8EA-0856C097ABD8}"/>
    <cellStyle name="SAPBEXaggItemX_KTR An-Abflug" xfId="14842" xr:uid="{00000000-0005-0000-0000-0000CD250000}"/>
    <cellStyle name="SAPBEXchaText" xfId="9466" xr:uid="{00000000-0005-0000-0000-0000CE250000}"/>
    <cellStyle name="SAPBEXchaText 10" xfId="9467" xr:uid="{00000000-0005-0000-0000-0000CF250000}"/>
    <cellStyle name="SAPBEXchaText 10 2" xfId="9468" xr:uid="{00000000-0005-0000-0000-0000D0250000}"/>
    <cellStyle name="SAPBEXchaText 10 2 2" xfId="9469" xr:uid="{00000000-0005-0000-0000-0000D1250000}"/>
    <cellStyle name="SAPBEXchaText 10 2 2 2" xfId="20552" xr:uid="{F28EA677-EA55-4BC6-BD41-47A4377D9394}"/>
    <cellStyle name="SAPBEXchaText 10 2 3" xfId="9470" xr:uid="{00000000-0005-0000-0000-0000D2250000}"/>
    <cellStyle name="SAPBEXchaText 10 2 3 2" xfId="20553" xr:uid="{EA65F004-9F73-4282-B303-CCAF7D12744E}"/>
    <cellStyle name="SAPBEXchaText 10 2 4" xfId="9471" xr:uid="{00000000-0005-0000-0000-0000D3250000}"/>
    <cellStyle name="SAPBEXchaText 10 2 4 2" xfId="20554" xr:uid="{478EEE52-E53E-46CF-B32E-EC23E8C5248A}"/>
    <cellStyle name="SAPBEXchaText 10 2 5" xfId="9472" xr:uid="{00000000-0005-0000-0000-0000D4250000}"/>
    <cellStyle name="SAPBEXchaText 10 2 5 2" xfId="20555" xr:uid="{B2BACFC7-6ACD-4081-BC71-A680F25DE6B6}"/>
    <cellStyle name="SAPBEXchaText 10 2 6" xfId="20551" xr:uid="{89793E45-F0B5-4D79-B7FC-3E6E573A8DD5}"/>
    <cellStyle name="SAPBEXchaText 10 3" xfId="9473" xr:uid="{00000000-0005-0000-0000-0000D5250000}"/>
    <cellStyle name="SAPBEXchaText 10 3 2" xfId="20556" xr:uid="{9D33800D-170A-40D1-893E-EB312736D85F}"/>
    <cellStyle name="SAPBEXchaText 10 4" xfId="9474" xr:uid="{00000000-0005-0000-0000-0000D6250000}"/>
    <cellStyle name="SAPBEXchaText 10 4 2" xfId="20557" xr:uid="{BA4F6676-0C65-49C5-BA24-ED14E69C918B}"/>
    <cellStyle name="SAPBEXchaText 10 5" xfId="9475" xr:uid="{00000000-0005-0000-0000-0000D7250000}"/>
    <cellStyle name="SAPBEXchaText 10 5 2" xfId="20558" xr:uid="{8309C730-C353-4502-9BEE-ACEFD4D9EDEB}"/>
    <cellStyle name="SAPBEXchaText 10 6" xfId="9476" xr:uid="{00000000-0005-0000-0000-0000D8250000}"/>
    <cellStyle name="SAPBEXchaText 10 6 2" xfId="20559" xr:uid="{A52093C6-5B6E-46CB-9B6D-3F42048489E0}"/>
    <cellStyle name="SAPBEXchaText 10 7" xfId="20550" xr:uid="{8E507198-8863-4CCC-B6D7-FACA585EEC0F}"/>
    <cellStyle name="SAPBEXchaText 11" xfId="9477" xr:uid="{00000000-0005-0000-0000-0000D9250000}"/>
    <cellStyle name="SAPBEXchaText 11 2" xfId="9478" xr:uid="{00000000-0005-0000-0000-0000DA250000}"/>
    <cellStyle name="SAPBEXchaText 11 2 2" xfId="9479" xr:uid="{00000000-0005-0000-0000-0000DB250000}"/>
    <cellStyle name="SAPBEXchaText 11 2 2 2" xfId="20562" xr:uid="{1D067F2F-0AA6-4EAF-8AF8-617322C0C556}"/>
    <cellStyle name="SAPBEXchaText 11 2 3" xfId="9480" xr:uid="{00000000-0005-0000-0000-0000DC250000}"/>
    <cellStyle name="SAPBEXchaText 11 2 3 2" xfId="20563" xr:uid="{007A710B-C031-4557-B455-FB2BDB536E45}"/>
    <cellStyle name="SAPBEXchaText 11 2 4" xfId="9481" xr:uid="{00000000-0005-0000-0000-0000DD250000}"/>
    <cellStyle name="SAPBEXchaText 11 2 4 2" xfId="20564" xr:uid="{7D9EBD02-C405-4580-9D61-DF06F8F5E65A}"/>
    <cellStyle name="SAPBEXchaText 11 2 5" xfId="9482" xr:uid="{00000000-0005-0000-0000-0000DE250000}"/>
    <cellStyle name="SAPBEXchaText 11 2 5 2" xfId="20565" xr:uid="{51EC408C-6EFB-4D0A-9890-B48993DD0218}"/>
    <cellStyle name="SAPBEXchaText 11 2 6" xfId="20561" xr:uid="{0475C9F1-1E89-4204-88AE-DC9BE4ABB202}"/>
    <cellStyle name="SAPBEXchaText 11 3" xfId="9483" xr:uid="{00000000-0005-0000-0000-0000DF250000}"/>
    <cellStyle name="SAPBEXchaText 11 3 2" xfId="20566" xr:uid="{D700E45C-86B0-4062-873E-E764F91C40EB}"/>
    <cellStyle name="SAPBEXchaText 11 4" xfId="9484" xr:uid="{00000000-0005-0000-0000-0000E0250000}"/>
    <cellStyle name="SAPBEXchaText 11 4 2" xfId="20567" xr:uid="{7117FEDE-5565-4429-B1F1-0ED9B447D5B3}"/>
    <cellStyle name="SAPBEXchaText 11 5" xfId="9485" xr:uid="{00000000-0005-0000-0000-0000E1250000}"/>
    <cellStyle name="SAPBEXchaText 11 5 2" xfId="20568" xr:uid="{27D1F06E-2F97-4218-A3B9-F33BE9E25D85}"/>
    <cellStyle name="SAPBEXchaText 11 6" xfId="9486" xr:uid="{00000000-0005-0000-0000-0000E2250000}"/>
    <cellStyle name="SAPBEXchaText 11 6 2" xfId="20569" xr:uid="{DF7BDAF4-FE48-491E-BD07-5E6C0B9D867D}"/>
    <cellStyle name="SAPBEXchaText 11 7" xfId="20560" xr:uid="{A1E6CEA1-AB88-430F-AD21-EF44B3A5FAAC}"/>
    <cellStyle name="SAPBEXchaText 12" xfId="9487" xr:uid="{00000000-0005-0000-0000-0000E3250000}"/>
    <cellStyle name="SAPBEXchaText 12 2" xfId="9488" xr:uid="{00000000-0005-0000-0000-0000E4250000}"/>
    <cellStyle name="SAPBEXchaText 12 2 2" xfId="9489" xr:uid="{00000000-0005-0000-0000-0000E5250000}"/>
    <cellStyle name="SAPBEXchaText 12 2 2 2" xfId="20572" xr:uid="{7B484185-70FD-4685-8389-81B907F76437}"/>
    <cellStyle name="SAPBEXchaText 12 2 3" xfId="9490" xr:uid="{00000000-0005-0000-0000-0000E6250000}"/>
    <cellStyle name="SAPBEXchaText 12 2 3 2" xfId="20573" xr:uid="{97558DC5-56D3-45AD-9EF0-7262D38933E6}"/>
    <cellStyle name="SAPBEXchaText 12 2 4" xfId="9491" xr:uid="{00000000-0005-0000-0000-0000E7250000}"/>
    <cellStyle name="SAPBEXchaText 12 2 4 2" xfId="20574" xr:uid="{0B44FB96-DB7A-4316-9025-9A4F0BA390F4}"/>
    <cellStyle name="SAPBEXchaText 12 2 5" xfId="9492" xr:uid="{00000000-0005-0000-0000-0000E8250000}"/>
    <cellStyle name="SAPBEXchaText 12 2 5 2" xfId="20575" xr:uid="{085FEE33-D813-4486-AFA2-371C2DE70558}"/>
    <cellStyle name="SAPBEXchaText 12 2 6" xfId="20571" xr:uid="{DE88EF2C-0383-4097-AA03-61788E1B12D5}"/>
    <cellStyle name="SAPBEXchaText 12 3" xfId="9493" xr:uid="{00000000-0005-0000-0000-0000E9250000}"/>
    <cellStyle name="SAPBEXchaText 12 3 2" xfId="20576" xr:uid="{621E8EB4-B085-48D1-B96F-18BB9458481A}"/>
    <cellStyle name="SAPBEXchaText 12 4" xfId="9494" xr:uid="{00000000-0005-0000-0000-0000EA250000}"/>
    <cellStyle name="SAPBEXchaText 12 4 2" xfId="20577" xr:uid="{1788D783-068D-4042-AC32-C95E66CA92B8}"/>
    <cellStyle name="SAPBEXchaText 12 5" xfId="9495" xr:uid="{00000000-0005-0000-0000-0000EB250000}"/>
    <cellStyle name="SAPBEXchaText 12 5 2" xfId="20578" xr:uid="{0CA01855-A523-4569-8656-ED64579B876D}"/>
    <cellStyle name="SAPBEXchaText 12 6" xfId="9496" xr:uid="{00000000-0005-0000-0000-0000EC250000}"/>
    <cellStyle name="SAPBEXchaText 12 6 2" xfId="20579" xr:uid="{2511371E-D69E-4B4F-B415-A53AC2D8C06E}"/>
    <cellStyle name="SAPBEXchaText 12 7" xfId="20570" xr:uid="{DFCCE104-B920-4391-A62B-1F920DC67CBD}"/>
    <cellStyle name="SAPBEXchaText 13" xfId="9497" xr:uid="{00000000-0005-0000-0000-0000ED250000}"/>
    <cellStyle name="SAPBEXchaText 13 2" xfId="9498" xr:uid="{00000000-0005-0000-0000-0000EE250000}"/>
    <cellStyle name="SAPBEXchaText 13 2 2" xfId="9499" xr:uid="{00000000-0005-0000-0000-0000EF250000}"/>
    <cellStyle name="SAPBEXchaText 13 2 2 2" xfId="20582" xr:uid="{4CB7E7B0-1F56-4A7B-ACEF-30A3D78F5027}"/>
    <cellStyle name="SAPBEXchaText 13 2 3" xfId="9500" xr:uid="{00000000-0005-0000-0000-0000F0250000}"/>
    <cellStyle name="SAPBEXchaText 13 2 3 2" xfId="20583" xr:uid="{F32A33EB-C703-444B-949A-5145EF54922C}"/>
    <cellStyle name="SAPBEXchaText 13 2 4" xfId="9501" xr:uid="{00000000-0005-0000-0000-0000F1250000}"/>
    <cellStyle name="SAPBEXchaText 13 2 4 2" xfId="20584" xr:uid="{072136C5-BA86-46CC-B562-04DE4AAF01F6}"/>
    <cellStyle name="SAPBEXchaText 13 2 5" xfId="9502" xr:uid="{00000000-0005-0000-0000-0000F2250000}"/>
    <cellStyle name="SAPBEXchaText 13 2 5 2" xfId="20585" xr:uid="{AA08E0FE-1712-413E-98F1-5E293086E224}"/>
    <cellStyle name="SAPBEXchaText 13 2 6" xfId="20581" xr:uid="{586F68E5-63BE-43D0-B87A-DE6497169B49}"/>
    <cellStyle name="SAPBEXchaText 13 3" xfId="9503" xr:uid="{00000000-0005-0000-0000-0000F3250000}"/>
    <cellStyle name="SAPBEXchaText 13 3 2" xfId="20586" xr:uid="{38821FDD-3AF5-43B9-9B30-AC70B5A719B4}"/>
    <cellStyle name="SAPBEXchaText 13 4" xfId="9504" xr:uid="{00000000-0005-0000-0000-0000F4250000}"/>
    <cellStyle name="SAPBEXchaText 13 4 2" xfId="20587" xr:uid="{14378EA0-444F-42B9-9642-FF7A2FE4244A}"/>
    <cellStyle name="SAPBEXchaText 13 5" xfId="9505" xr:uid="{00000000-0005-0000-0000-0000F5250000}"/>
    <cellStyle name="SAPBEXchaText 13 5 2" xfId="20588" xr:uid="{E9BD2C7F-A6A6-4839-85CC-E1197FEB7CF6}"/>
    <cellStyle name="SAPBEXchaText 13 6" xfId="9506" xr:uid="{00000000-0005-0000-0000-0000F6250000}"/>
    <cellStyle name="SAPBEXchaText 13 6 2" xfId="20589" xr:uid="{1D798191-2DDB-4B5B-A70B-C8A91D92B6CC}"/>
    <cellStyle name="SAPBEXchaText 13 7" xfId="20580" xr:uid="{C8AA8176-DCD2-4FD6-A403-CC010C3D7936}"/>
    <cellStyle name="SAPBEXchaText 14" xfId="9507" xr:uid="{00000000-0005-0000-0000-0000F7250000}"/>
    <cellStyle name="SAPBEXchaText 14 2" xfId="9508" xr:uid="{00000000-0005-0000-0000-0000F8250000}"/>
    <cellStyle name="SAPBEXchaText 14 2 2" xfId="9509" xr:uid="{00000000-0005-0000-0000-0000F9250000}"/>
    <cellStyle name="SAPBEXchaText 14 2 2 2" xfId="20592" xr:uid="{BE44CBA7-EF6E-4203-BFF0-C8F53D681426}"/>
    <cellStyle name="SAPBEXchaText 14 2 3" xfId="9510" xr:uid="{00000000-0005-0000-0000-0000FA250000}"/>
    <cellStyle name="SAPBEXchaText 14 2 3 2" xfId="20593" xr:uid="{A230172B-588A-42EB-B874-5F4F8264CAB2}"/>
    <cellStyle name="SAPBEXchaText 14 2 4" xfId="9511" xr:uid="{00000000-0005-0000-0000-0000FB250000}"/>
    <cellStyle name="SAPBEXchaText 14 2 4 2" xfId="20594" xr:uid="{C119DFD8-3AF3-43C6-ACD4-91E42B1E21D3}"/>
    <cellStyle name="SAPBEXchaText 14 2 5" xfId="9512" xr:uid="{00000000-0005-0000-0000-0000FC250000}"/>
    <cellStyle name="SAPBEXchaText 14 2 5 2" xfId="20595" xr:uid="{58FD25A7-7E59-4957-9D6C-633A8F4D18C2}"/>
    <cellStyle name="SAPBEXchaText 14 2 6" xfId="20591" xr:uid="{CD3EA21C-A187-45C2-8CB1-B84C714B1458}"/>
    <cellStyle name="SAPBEXchaText 14 3" xfId="9513" xr:uid="{00000000-0005-0000-0000-0000FD250000}"/>
    <cellStyle name="SAPBEXchaText 14 3 2" xfId="20596" xr:uid="{CF37AC31-404C-4FA6-B848-8C6B8D3917C3}"/>
    <cellStyle name="SAPBEXchaText 14 4" xfId="9514" xr:uid="{00000000-0005-0000-0000-0000FE250000}"/>
    <cellStyle name="SAPBEXchaText 14 4 2" xfId="20597" xr:uid="{FC59043C-F8B6-4DDC-9F4F-F2F2384395AC}"/>
    <cellStyle name="SAPBEXchaText 14 5" xfId="9515" xr:uid="{00000000-0005-0000-0000-0000FF250000}"/>
    <cellStyle name="SAPBEXchaText 14 5 2" xfId="20598" xr:uid="{33C8E18F-26E1-46B1-8558-F5FAEA87594B}"/>
    <cellStyle name="SAPBEXchaText 14 6" xfId="9516" xr:uid="{00000000-0005-0000-0000-000000260000}"/>
    <cellStyle name="SAPBEXchaText 14 6 2" xfId="20599" xr:uid="{7298E27C-B1D4-4772-84EE-4CCF4F4F9932}"/>
    <cellStyle name="SAPBEXchaText 14 7" xfId="20590" xr:uid="{FBACEC01-C6D6-4689-BBE6-2A172904D0E8}"/>
    <cellStyle name="SAPBEXchaText 15" xfId="9517" xr:uid="{00000000-0005-0000-0000-000001260000}"/>
    <cellStyle name="SAPBEXchaText 15 2" xfId="9518" xr:uid="{00000000-0005-0000-0000-000002260000}"/>
    <cellStyle name="SAPBEXchaText 15 2 2" xfId="9519" xr:uid="{00000000-0005-0000-0000-000003260000}"/>
    <cellStyle name="SAPBEXchaText 15 2 2 2" xfId="20602" xr:uid="{EB8EC1EA-66E7-4707-8E3C-911D82FC3222}"/>
    <cellStyle name="SAPBEXchaText 15 2 3" xfId="9520" xr:uid="{00000000-0005-0000-0000-000004260000}"/>
    <cellStyle name="SAPBEXchaText 15 2 3 2" xfId="20603" xr:uid="{461F433D-92D6-4E6C-A8FF-51C1CDF0DF6E}"/>
    <cellStyle name="SAPBEXchaText 15 2 4" xfId="9521" xr:uid="{00000000-0005-0000-0000-000005260000}"/>
    <cellStyle name="SAPBEXchaText 15 2 4 2" xfId="20604" xr:uid="{D2495D9B-A8FE-416B-A061-066A68A4DDE3}"/>
    <cellStyle name="SAPBEXchaText 15 2 5" xfId="9522" xr:uid="{00000000-0005-0000-0000-000006260000}"/>
    <cellStyle name="SAPBEXchaText 15 2 5 2" xfId="20605" xr:uid="{C6043C7B-3F49-4751-A9E0-BAE807B5F1C8}"/>
    <cellStyle name="SAPBEXchaText 15 2 6" xfId="20601" xr:uid="{661BEF73-02E7-4753-8EBA-EDF64C7BEE7D}"/>
    <cellStyle name="SAPBEXchaText 15 3" xfId="9523" xr:uid="{00000000-0005-0000-0000-000007260000}"/>
    <cellStyle name="SAPBEXchaText 15 3 2" xfId="20606" xr:uid="{A2986717-0BF2-4267-AA4E-A41A1E3F11EE}"/>
    <cellStyle name="SAPBEXchaText 15 4" xfId="9524" xr:uid="{00000000-0005-0000-0000-000008260000}"/>
    <cellStyle name="SAPBEXchaText 15 4 2" xfId="20607" xr:uid="{F13D52D8-6DD4-4601-A4AD-9FCD6855F46E}"/>
    <cellStyle name="SAPBEXchaText 15 5" xfId="9525" xr:uid="{00000000-0005-0000-0000-000009260000}"/>
    <cellStyle name="SAPBEXchaText 15 5 2" xfId="20608" xr:uid="{CD010BAB-6215-4984-BFC5-DCBD842C14D5}"/>
    <cellStyle name="SAPBEXchaText 15 6" xfId="9526" xr:uid="{00000000-0005-0000-0000-00000A260000}"/>
    <cellStyle name="SAPBEXchaText 15 6 2" xfId="20609" xr:uid="{83A0F22A-452B-4035-8301-3A3C5B39F05C}"/>
    <cellStyle name="SAPBEXchaText 15 7" xfId="20600" xr:uid="{44C45482-D7B9-4FBC-A44B-73EEC95A7D91}"/>
    <cellStyle name="SAPBEXchaText 16" xfId="9527" xr:uid="{00000000-0005-0000-0000-00000B260000}"/>
    <cellStyle name="SAPBEXchaText 16 2" xfId="20610" xr:uid="{6126022C-6E01-44A8-9C76-8E170B21C5DD}"/>
    <cellStyle name="SAPBEXchaText 17" xfId="9528" xr:uid="{00000000-0005-0000-0000-00000C260000}"/>
    <cellStyle name="SAPBEXchaText 17 2" xfId="20611" xr:uid="{BE63732E-0D6A-45F0-B37A-A024157E8DCA}"/>
    <cellStyle name="SAPBEXchaText 18" xfId="9529" xr:uid="{00000000-0005-0000-0000-00000D260000}"/>
    <cellStyle name="SAPBEXchaText 18 2" xfId="20612" xr:uid="{87775814-2F53-4A7B-82A6-066C58B22F51}"/>
    <cellStyle name="SAPBEXchaText 19" xfId="9530" xr:uid="{00000000-0005-0000-0000-00000E260000}"/>
    <cellStyle name="SAPBEXchaText 19 2" xfId="20613" xr:uid="{A5A2F06E-3E62-4C6A-AE35-5FB5E325DE77}"/>
    <cellStyle name="SAPBEXchaText 2" xfId="9531" xr:uid="{00000000-0005-0000-0000-00000F260000}"/>
    <cellStyle name="SAPBEXchaText 2 2" xfId="9532" xr:uid="{00000000-0005-0000-0000-000010260000}"/>
    <cellStyle name="SAPBEXchaText 2 2 2" xfId="9533" xr:uid="{00000000-0005-0000-0000-000011260000}"/>
    <cellStyle name="SAPBEXchaText 2 2 2 2" xfId="20616" xr:uid="{0A19F04F-CF5E-477C-80E2-B893282C4064}"/>
    <cellStyle name="SAPBEXchaText 2 2 3" xfId="9534" xr:uid="{00000000-0005-0000-0000-000012260000}"/>
    <cellStyle name="SAPBEXchaText 2 2 3 2" xfId="20617" xr:uid="{2B55F36D-1928-4BB6-B32A-DBF023A05C8D}"/>
    <cellStyle name="SAPBEXchaText 2 2 4" xfId="9535" xr:uid="{00000000-0005-0000-0000-000013260000}"/>
    <cellStyle name="SAPBEXchaText 2 2 4 2" xfId="20618" xr:uid="{F8581095-45C4-47B7-AE27-ECF40B3DAA80}"/>
    <cellStyle name="SAPBEXchaText 2 2 5" xfId="9536" xr:uid="{00000000-0005-0000-0000-000014260000}"/>
    <cellStyle name="SAPBEXchaText 2 2 5 2" xfId="20619" xr:uid="{0E2AA821-3A0A-42BA-AB74-21A6E8D353A6}"/>
    <cellStyle name="SAPBEXchaText 2 2 6" xfId="20615" xr:uid="{EDE8818F-1058-416B-8A95-73F93C243AA1}"/>
    <cellStyle name="SAPBEXchaText 2 3" xfId="9537" xr:uid="{00000000-0005-0000-0000-000015260000}"/>
    <cellStyle name="SAPBEXchaText 2 3 2" xfId="20620" xr:uid="{9F1903D9-CEFC-4F9E-942F-C7195901BC24}"/>
    <cellStyle name="SAPBEXchaText 2 4" xfId="9538" xr:uid="{00000000-0005-0000-0000-000016260000}"/>
    <cellStyle name="SAPBEXchaText 2 4 2" xfId="20621" xr:uid="{67B4CF26-4B47-41D6-B15D-6E76DCCD9693}"/>
    <cellStyle name="SAPBEXchaText 2 5" xfId="9539" xr:uid="{00000000-0005-0000-0000-000017260000}"/>
    <cellStyle name="SAPBEXchaText 2 5 2" xfId="20622" xr:uid="{7050F8F1-07E8-4500-B81A-C1AF1322C5B3}"/>
    <cellStyle name="SAPBEXchaText 2 6" xfId="9540" xr:uid="{00000000-0005-0000-0000-000018260000}"/>
    <cellStyle name="SAPBEXchaText 2 6 2" xfId="20623" xr:uid="{81E451E6-5A7F-4A7B-9DD7-16A079C3E8C0}"/>
    <cellStyle name="SAPBEXchaText 2 7" xfId="20614" xr:uid="{88A099C4-2FDC-46A1-A2B7-575C3EAFD65F}"/>
    <cellStyle name="SAPBEXchaText 20" xfId="20549" xr:uid="{F17C9B65-B071-415C-85A9-B764B681BA2F}"/>
    <cellStyle name="SAPBEXchaText 3" xfId="9541" xr:uid="{00000000-0005-0000-0000-000019260000}"/>
    <cellStyle name="SAPBEXchaText 3 2" xfId="9542" xr:uid="{00000000-0005-0000-0000-00001A260000}"/>
    <cellStyle name="SAPBEXchaText 3 2 2" xfId="9543" xr:uid="{00000000-0005-0000-0000-00001B260000}"/>
    <cellStyle name="SAPBEXchaText 3 2 2 2" xfId="20626" xr:uid="{B6442B0D-E7C2-42BE-84F0-93D103774A1B}"/>
    <cellStyle name="SAPBEXchaText 3 2 3" xfId="9544" xr:uid="{00000000-0005-0000-0000-00001C260000}"/>
    <cellStyle name="SAPBEXchaText 3 2 3 2" xfId="20627" xr:uid="{31B8593A-95B0-43F1-892B-39B799CD2CD5}"/>
    <cellStyle name="SAPBEXchaText 3 2 4" xfId="9545" xr:uid="{00000000-0005-0000-0000-00001D260000}"/>
    <cellStyle name="SAPBEXchaText 3 2 4 2" xfId="20628" xr:uid="{C8BC938C-F890-4AF6-9D98-D28079FB40BD}"/>
    <cellStyle name="SAPBEXchaText 3 2 5" xfId="9546" xr:uid="{00000000-0005-0000-0000-00001E260000}"/>
    <cellStyle name="SAPBEXchaText 3 2 5 2" xfId="20629" xr:uid="{A1AC86F4-E2D3-46F2-A5D2-93E89C481FC3}"/>
    <cellStyle name="SAPBEXchaText 3 2 6" xfId="20625" xr:uid="{479644AF-C8D8-4F6F-8C15-ECB9F006372C}"/>
    <cellStyle name="SAPBEXchaText 3 3" xfId="9547" xr:uid="{00000000-0005-0000-0000-00001F260000}"/>
    <cellStyle name="SAPBEXchaText 3 3 2" xfId="20630" xr:uid="{5865A332-7311-436E-A67F-E96321F2347A}"/>
    <cellStyle name="SAPBEXchaText 3 4" xfId="9548" xr:uid="{00000000-0005-0000-0000-000020260000}"/>
    <cellStyle name="SAPBEXchaText 3 4 2" xfId="20631" xr:uid="{117B119B-93DA-4E3F-93E1-2EAA197F0C33}"/>
    <cellStyle name="SAPBEXchaText 3 5" xfId="9549" xr:uid="{00000000-0005-0000-0000-000021260000}"/>
    <cellStyle name="SAPBEXchaText 3 5 2" xfId="20632" xr:uid="{52A27D75-B490-4372-9BEB-B7415505FAF8}"/>
    <cellStyle name="SAPBEXchaText 3 6" xfId="9550" xr:uid="{00000000-0005-0000-0000-000022260000}"/>
    <cellStyle name="SAPBEXchaText 3 6 2" xfId="20633" xr:uid="{226E8485-3259-452F-9F50-3AB8570AAC0B}"/>
    <cellStyle name="SAPBEXchaText 3 7" xfId="20624" xr:uid="{84384B36-2B6A-4D85-A11A-EA6CE49C484A}"/>
    <cellStyle name="SAPBEXchaText 4" xfId="9551" xr:uid="{00000000-0005-0000-0000-000023260000}"/>
    <cellStyle name="SAPBEXchaText 4 2" xfId="9552" xr:uid="{00000000-0005-0000-0000-000024260000}"/>
    <cellStyle name="SAPBEXchaText 4 2 2" xfId="9553" xr:uid="{00000000-0005-0000-0000-000025260000}"/>
    <cellStyle name="SAPBEXchaText 4 2 2 2" xfId="20636" xr:uid="{701E823B-E1B2-4467-A128-8F31066903DC}"/>
    <cellStyle name="SAPBEXchaText 4 2 3" xfId="9554" xr:uid="{00000000-0005-0000-0000-000026260000}"/>
    <cellStyle name="SAPBEXchaText 4 2 3 2" xfId="20637" xr:uid="{7CD37B5E-6C61-496E-8CF2-D5C3B3FA8CFF}"/>
    <cellStyle name="SAPBEXchaText 4 2 4" xfId="9555" xr:uid="{00000000-0005-0000-0000-000027260000}"/>
    <cellStyle name="SAPBEXchaText 4 2 4 2" xfId="20638" xr:uid="{A416F9FD-9DB8-48DB-8403-E9BBAC063321}"/>
    <cellStyle name="SAPBEXchaText 4 2 5" xfId="9556" xr:uid="{00000000-0005-0000-0000-000028260000}"/>
    <cellStyle name="SAPBEXchaText 4 2 5 2" xfId="20639" xr:uid="{CB188124-53FC-4258-AC62-3927CE3326C8}"/>
    <cellStyle name="SAPBEXchaText 4 2 6" xfId="20635" xr:uid="{994CF960-A89B-4C7B-98F1-19781C5C0DAF}"/>
    <cellStyle name="SAPBEXchaText 4 3" xfId="9557" xr:uid="{00000000-0005-0000-0000-000029260000}"/>
    <cellStyle name="SAPBEXchaText 4 3 2" xfId="20640" xr:uid="{939E8165-2A5B-4E21-B84B-DB68990362AF}"/>
    <cellStyle name="SAPBEXchaText 4 4" xfId="9558" xr:uid="{00000000-0005-0000-0000-00002A260000}"/>
    <cellStyle name="SAPBEXchaText 4 4 2" xfId="20641" xr:uid="{57450805-F80E-46F8-9F0C-60A09DF8F656}"/>
    <cellStyle name="SAPBEXchaText 4 5" xfId="9559" xr:uid="{00000000-0005-0000-0000-00002B260000}"/>
    <cellStyle name="SAPBEXchaText 4 5 2" xfId="20642" xr:uid="{2405C03D-E911-40B6-B17D-1E52323233E6}"/>
    <cellStyle name="SAPBEXchaText 4 6" xfId="9560" xr:uid="{00000000-0005-0000-0000-00002C260000}"/>
    <cellStyle name="SAPBEXchaText 4 6 2" xfId="20643" xr:uid="{74165622-15FA-41D6-943C-3B4D67544F73}"/>
    <cellStyle name="SAPBEXchaText 4 7" xfId="20634" xr:uid="{DBD532EA-4C6A-45C9-AAD6-996C90721862}"/>
    <cellStyle name="SAPBEXchaText 5" xfId="9561" xr:uid="{00000000-0005-0000-0000-00002D260000}"/>
    <cellStyle name="SAPBEXchaText 5 2" xfId="9562" xr:uid="{00000000-0005-0000-0000-00002E260000}"/>
    <cellStyle name="SAPBEXchaText 5 2 2" xfId="9563" xr:uid="{00000000-0005-0000-0000-00002F260000}"/>
    <cellStyle name="SAPBEXchaText 5 2 2 2" xfId="20646" xr:uid="{FC0AE7EE-630D-4D08-AACF-F27569BADE8F}"/>
    <cellStyle name="SAPBEXchaText 5 2 3" xfId="9564" xr:uid="{00000000-0005-0000-0000-000030260000}"/>
    <cellStyle name="SAPBEXchaText 5 2 3 2" xfId="20647" xr:uid="{4B37280E-3321-4088-9D0F-EA9424B3F40E}"/>
    <cellStyle name="SAPBEXchaText 5 2 4" xfId="9565" xr:uid="{00000000-0005-0000-0000-000031260000}"/>
    <cellStyle name="SAPBEXchaText 5 2 4 2" xfId="20648" xr:uid="{0E999993-EEED-4947-A644-BAB2A58B3D5D}"/>
    <cellStyle name="SAPBEXchaText 5 2 5" xfId="9566" xr:uid="{00000000-0005-0000-0000-000032260000}"/>
    <cellStyle name="SAPBEXchaText 5 2 5 2" xfId="20649" xr:uid="{1F7EEAE7-3DAF-4732-8106-C11484D7393A}"/>
    <cellStyle name="SAPBEXchaText 5 2 6" xfId="20645" xr:uid="{35515B41-8169-4552-85FE-2FE1F99F2BB5}"/>
    <cellStyle name="SAPBEXchaText 5 3" xfId="9567" xr:uid="{00000000-0005-0000-0000-000033260000}"/>
    <cellStyle name="SAPBEXchaText 5 3 2" xfId="20650" xr:uid="{159C7860-5AAB-4688-8192-50F46B41D87E}"/>
    <cellStyle name="SAPBEXchaText 5 4" xfId="9568" xr:uid="{00000000-0005-0000-0000-000034260000}"/>
    <cellStyle name="SAPBEXchaText 5 4 2" xfId="20651" xr:uid="{7289DFF0-4915-41B4-A406-CE3F28691763}"/>
    <cellStyle name="SAPBEXchaText 5 5" xfId="9569" xr:uid="{00000000-0005-0000-0000-000035260000}"/>
    <cellStyle name="SAPBEXchaText 5 5 2" xfId="20652" xr:uid="{D4933E3C-E989-44E1-9E13-41E1033D1056}"/>
    <cellStyle name="SAPBEXchaText 5 6" xfId="9570" xr:uid="{00000000-0005-0000-0000-000036260000}"/>
    <cellStyle name="SAPBEXchaText 5 6 2" xfId="20653" xr:uid="{FE8EABDA-BA4A-4F48-A796-7D341037B2D0}"/>
    <cellStyle name="SAPBEXchaText 5 7" xfId="20644" xr:uid="{0F87FD32-7AF1-4179-BA90-C25E8BB7CE87}"/>
    <cellStyle name="SAPBEXchaText 6" xfId="9571" xr:uid="{00000000-0005-0000-0000-000037260000}"/>
    <cellStyle name="SAPBEXchaText 6 2" xfId="9572" xr:uid="{00000000-0005-0000-0000-000038260000}"/>
    <cellStyle name="SAPBEXchaText 6 2 2" xfId="9573" xr:uid="{00000000-0005-0000-0000-000039260000}"/>
    <cellStyle name="SAPBEXchaText 6 2 2 2" xfId="20656" xr:uid="{CB9A50BA-A6BA-4605-A6BD-B8298E675334}"/>
    <cellStyle name="SAPBEXchaText 6 2 3" xfId="9574" xr:uid="{00000000-0005-0000-0000-00003A260000}"/>
    <cellStyle name="SAPBEXchaText 6 2 3 2" xfId="20657" xr:uid="{9D7CA070-5253-4F9D-96F8-905E543926F1}"/>
    <cellStyle name="SAPBEXchaText 6 2 4" xfId="9575" xr:uid="{00000000-0005-0000-0000-00003B260000}"/>
    <cellStyle name="SAPBEXchaText 6 2 4 2" xfId="20658" xr:uid="{C2A0DF88-92B0-4799-9828-726340492BAE}"/>
    <cellStyle name="SAPBEXchaText 6 2 5" xfId="9576" xr:uid="{00000000-0005-0000-0000-00003C260000}"/>
    <cellStyle name="SAPBEXchaText 6 2 5 2" xfId="20659" xr:uid="{7AB4A392-9819-4E9F-89DC-395C1CEE7274}"/>
    <cellStyle name="SAPBEXchaText 6 2 6" xfId="20655" xr:uid="{9DD0872A-9F63-4273-A64D-EED6B44756E9}"/>
    <cellStyle name="SAPBEXchaText 6 3" xfId="9577" xr:uid="{00000000-0005-0000-0000-00003D260000}"/>
    <cellStyle name="SAPBEXchaText 6 3 2" xfId="20660" xr:uid="{BCE3F85A-E189-4410-BA9C-E25774396AED}"/>
    <cellStyle name="SAPBEXchaText 6 4" xfId="9578" xr:uid="{00000000-0005-0000-0000-00003E260000}"/>
    <cellStyle name="SAPBEXchaText 6 4 2" xfId="20661" xr:uid="{7C22C38B-44F6-4517-BAA7-4F22F9D6193D}"/>
    <cellStyle name="SAPBEXchaText 6 5" xfId="9579" xr:uid="{00000000-0005-0000-0000-00003F260000}"/>
    <cellStyle name="SAPBEXchaText 6 5 2" xfId="20662" xr:uid="{746C4F8E-1C1C-41F2-A7F2-91B0F67F126A}"/>
    <cellStyle name="SAPBEXchaText 6 6" xfId="9580" xr:uid="{00000000-0005-0000-0000-000040260000}"/>
    <cellStyle name="SAPBEXchaText 6 6 2" xfId="20663" xr:uid="{FB659974-1E1F-4A13-87DE-9A1874D1DFB9}"/>
    <cellStyle name="SAPBEXchaText 6 7" xfId="20654" xr:uid="{7204DAC1-BF96-4FC3-9B6F-72225D9FFB9C}"/>
    <cellStyle name="SAPBEXchaText 7" xfId="9581" xr:uid="{00000000-0005-0000-0000-000041260000}"/>
    <cellStyle name="SAPBEXchaText 7 2" xfId="9582" xr:uid="{00000000-0005-0000-0000-000042260000}"/>
    <cellStyle name="SAPBEXchaText 7 2 2" xfId="9583" xr:uid="{00000000-0005-0000-0000-000043260000}"/>
    <cellStyle name="SAPBEXchaText 7 2 2 2" xfId="20666" xr:uid="{3EA37A34-49C9-4C95-BBEC-95B4C1776AA5}"/>
    <cellStyle name="SAPBEXchaText 7 2 3" xfId="9584" xr:uid="{00000000-0005-0000-0000-000044260000}"/>
    <cellStyle name="SAPBEXchaText 7 2 3 2" xfId="20667" xr:uid="{4BB324EE-3394-44EB-8C54-7159694483D3}"/>
    <cellStyle name="SAPBEXchaText 7 2 4" xfId="9585" xr:uid="{00000000-0005-0000-0000-000045260000}"/>
    <cellStyle name="SAPBEXchaText 7 2 4 2" xfId="20668" xr:uid="{819CD8D6-5B67-46E4-A776-4AE3473363C9}"/>
    <cellStyle name="SAPBEXchaText 7 2 5" xfId="9586" xr:uid="{00000000-0005-0000-0000-000046260000}"/>
    <cellStyle name="SAPBEXchaText 7 2 5 2" xfId="20669" xr:uid="{D1243D1F-7C0C-4544-BEC2-6D6CE1B6F370}"/>
    <cellStyle name="SAPBEXchaText 7 2 6" xfId="20665" xr:uid="{E4D08382-D944-4B4F-BFC8-E1994814E4BE}"/>
    <cellStyle name="SAPBEXchaText 7 3" xfId="9587" xr:uid="{00000000-0005-0000-0000-000047260000}"/>
    <cellStyle name="SAPBEXchaText 7 3 2" xfId="20670" xr:uid="{1F5D301A-107E-471C-93AE-26E6CD88C243}"/>
    <cellStyle name="SAPBEXchaText 7 4" xfId="9588" xr:uid="{00000000-0005-0000-0000-000048260000}"/>
    <cellStyle name="SAPBEXchaText 7 4 2" xfId="20671" xr:uid="{BD44C89C-4873-4DC9-B7D8-0FDFEB556EC2}"/>
    <cellStyle name="SAPBEXchaText 7 5" xfId="9589" xr:uid="{00000000-0005-0000-0000-000049260000}"/>
    <cellStyle name="SAPBEXchaText 7 5 2" xfId="20672" xr:uid="{518EDCC2-B873-43C4-87D4-7748FD87D77F}"/>
    <cellStyle name="SAPBEXchaText 7 6" xfId="9590" xr:uid="{00000000-0005-0000-0000-00004A260000}"/>
    <cellStyle name="SAPBEXchaText 7 6 2" xfId="20673" xr:uid="{43C036A0-0B9D-439C-805D-598802DC789D}"/>
    <cellStyle name="SAPBEXchaText 7 7" xfId="20664" xr:uid="{861AE6F4-AF1F-4092-9CF7-97D2D863CB86}"/>
    <cellStyle name="SAPBEXchaText 8" xfId="9591" xr:uid="{00000000-0005-0000-0000-00004B260000}"/>
    <cellStyle name="SAPBEXchaText 8 2" xfId="9592" xr:uid="{00000000-0005-0000-0000-00004C260000}"/>
    <cellStyle name="SAPBEXchaText 8 2 2" xfId="9593" xr:uid="{00000000-0005-0000-0000-00004D260000}"/>
    <cellStyle name="SAPBEXchaText 8 2 2 2" xfId="20676" xr:uid="{18F79AEB-61BB-45F5-B14F-C777942ADDA0}"/>
    <cellStyle name="SAPBEXchaText 8 2 3" xfId="9594" xr:uid="{00000000-0005-0000-0000-00004E260000}"/>
    <cellStyle name="SAPBEXchaText 8 2 3 2" xfId="20677" xr:uid="{E1C82D7A-E08E-427D-8896-B02F8DE01DAC}"/>
    <cellStyle name="SAPBEXchaText 8 2 4" xfId="9595" xr:uid="{00000000-0005-0000-0000-00004F260000}"/>
    <cellStyle name="SAPBEXchaText 8 2 4 2" xfId="20678" xr:uid="{94C9404B-B7CF-4E50-9260-A4FF0DE46ABE}"/>
    <cellStyle name="SAPBEXchaText 8 2 5" xfId="9596" xr:uid="{00000000-0005-0000-0000-000050260000}"/>
    <cellStyle name="SAPBEXchaText 8 2 5 2" xfId="20679" xr:uid="{CF438FC0-14E0-4BE3-81DE-AA642466918C}"/>
    <cellStyle name="SAPBEXchaText 8 2 6" xfId="20675" xr:uid="{616EC8EE-4C77-4043-9869-404FE7B65E65}"/>
    <cellStyle name="SAPBEXchaText 8 3" xfId="9597" xr:uid="{00000000-0005-0000-0000-000051260000}"/>
    <cellStyle name="SAPBEXchaText 8 3 2" xfId="20680" xr:uid="{47CF7F9B-78C3-4FB2-BB58-0E1B8C0A94F7}"/>
    <cellStyle name="SAPBEXchaText 8 4" xfId="9598" xr:uid="{00000000-0005-0000-0000-000052260000}"/>
    <cellStyle name="SAPBEXchaText 8 4 2" xfId="20681" xr:uid="{FE8788A0-6A76-43C7-B5AA-AC192298FF20}"/>
    <cellStyle name="SAPBEXchaText 8 5" xfId="9599" xr:uid="{00000000-0005-0000-0000-000053260000}"/>
    <cellStyle name="SAPBEXchaText 8 5 2" xfId="20682" xr:uid="{CC96FA37-4FCF-40C6-BE38-2FA77FDE84AF}"/>
    <cellStyle name="SAPBEXchaText 8 6" xfId="9600" xr:uid="{00000000-0005-0000-0000-000054260000}"/>
    <cellStyle name="SAPBEXchaText 8 6 2" xfId="20683" xr:uid="{10F4266B-BCA4-4FEF-B68C-3DF9DB692994}"/>
    <cellStyle name="SAPBEXchaText 8 7" xfId="20674" xr:uid="{FB23713D-36A5-4F80-826A-2B321AC60767}"/>
    <cellStyle name="SAPBEXchaText 9" xfId="9601" xr:uid="{00000000-0005-0000-0000-000055260000}"/>
    <cellStyle name="SAPBEXchaText 9 2" xfId="9602" xr:uid="{00000000-0005-0000-0000-000056260000}"/>
    <cellStyle name="SAPBEXchaText 9 2 2" xfId="9603" xr:uid="{00000000-0005-0000-0000-000057260000}"/>
    <cellStyle name="SAPBEXchaText 9 2 2 2" xfId="20686" xr:uid="{A2501870-37D8-43F3-B700-39F5FA443D6D}"/>
    <cellStyle name="SAPBEXchaText 9 2 3" xfId="9604" xr:uid="{00000000-0005-0000-0000-000058260000}"/>
    <cellStyle name="SAPBEXchaText 9 2 3 2" xfId="20687" xr:uid="{CA264CB6-AD1B-4489-866B-8718EE079143}"/>
    <cellStyle name="SAPBEXchaText 9 2 4" xfId="9605" xr:uid="{00000000-0005-0000-0000-000059260000}"/>
    <cellStyle name="SAPBEXchaText 9 2 4 2" xfId="20688" xr:uid="{2B4328E2-8064-43DD-9055-265BBDAB53E8}"/>
    <cellStyle name="SAPBEXchaText 9 2 5" xfId="9606" xr:uid="{00000000-0005-0000-0000-00005A260000}"/>
    <cellStyle name="SAPBEXchaText 9 2 5 2" xfId="20689" xr:uid="{486E3AC7-A0D8-49E9-B51A-F2DD0C50E4D5}"/>
    <cellStyle name="SAPBEXchaText 9 2 6" xfId="20685" xr:uid="{9A0D614F-DBC0-4DC9-AF1D-CDC9BE5A436B}"/>
    <cellStyle name="SAPBEXchaText 9 3" xfId="9607" xr:uid="{00000000-0005-0000-0000-00005B260000}"/>
    <cellStyle name="SAPBEXchaText 9 3 2" xfId="20690" xr:uid="{ECAF6297-D133-4195-9E15-128CBF802B71}"/>
    <cellStyle name="SAPBEXchaText 9 4" xfId="9608" xr:uid="{00000000-0005-0000-0000-00005C260000}"/>
    <cellStyle name="SAPBEXchaText 9 4 2" xfId="20691" xr:uid="{3E650686-2F97-429B-BC64-909A6DCB0CAD}"/>
    <cellStyle name="SAPBEXchaText 9 5" xfId="9609" xr:uid="{00000000-0005-0000-0000-00005D260000}"/>
    <cellStyle name="SAPBEXchaText 9 5 2" xfId="20692" xr:uid="{79C9D574-ABFF-4750-8296-5DA36496F370}"/>
    <cellStyle name="SAPBEXchaText 9 6" xfId="9610" xr:uid="{00000000-0005-0000-0000-00005E260000}"/>
    <cellStyle name="SAPBEXchaText 9 6 2" xfId="20693" xr:uid="{0A665381-529A-4ECF-9B06-D98CB8061475}"/>
    <cellStyle name="SAPBEXchaText 9 7" xfId="20684" xr:uid="{C0BFF058-35D9-47CF-B7FB-64D4DD001D4A}"/>
    <cellStyle name="SAPBEXchaText_KTR An-Abflug" xfId="14864" xr:uid="{00000000-0005-0000-0000-00005F260000}"/>
    <cellStyle name="SAPBEXexcBad7" xfId="9611" xr:uid="{00000000-0005-0000-0000-000060260000}"/>
    <cellStyle name="SAPBEXexcBad7 10" xfId="9612" xr:uid="{00000000-0005-0000-0000-000061260000}"/>
    <cellStyle name="SAPBEXexcBad7 10 2" xfId="9613" xr:uid="{00000000-0005-0000-0000-000062260000}"/>
    <cellStyle name="SAPBEXexcBad7 10 2 2" xfId="9614" xr:uid="{00000000-0005-0000-0000-000063260000}"/>
    <cellStyle name="SAPBEXexcBad7 10 2 2 2" xfId="20697" xr:uid="{5A8DD598-08FD-41B7-8617-5E6B14ABFD81}"/>
    <cellStyle name="SAPBEXexcBad7 10 2 3" xfId="9615" xr:uid="{00000000-0005-0000-0000-000064260000}"/>
    <cellStyle name="SAPBEXexcBad7 10 2 3 2" xfId="20698" xr:uid="{49C64EF6-BA0C-45AA-90DC-0C6075E835BB}"/>
    <cellStyle name="SAPBEXexcBad7 10 2 4" xfId="9616" xr:uid="{00000000-0005-0000-0000-000065260000}"/>
    <cellStyle name="SAPBEXexcBad7 10 2 4 2" xfId="20699" xr:uid="{43B81890-E318-45D3-98BB-A4C26EF1B77C}"/>
    <cellStyle name="SAPBEXexcBad7 10 2 5" xfId="9617" xr:uid="{00000000-0005-0000-0000-000066260000}"/>
    <cellStyle name="SAPBEXexcBad7 10 2 5 2" xfId="20700" xr:uid="{DE4FBAAB-5AA8-42D4-A739-97A476BBA376}"/>
    <cellStyle name="SAPBEXexcBad7 10 2 6" xfId="20696" xr:uid="{3E6557A2-A2E6-4DD3-A86C-518737DF5CBF}"/>
    <cellStyle name="SAPBEXexcBad7 10 3" xfId="9618" xr:uid="{00000000-0005-0000-0000-000067260000}"/>
    <cellStyle name="SAPBEXexcBad7 10 3 2" xfId="20701" xr:uid="{08901FB6-EAE1-4CB5-8888-F7A2B1B2D6B6}"/>
    <cellStyle name="SAPBEXexcBad7 10 4" xfId="9619" xr:uid="{00000000-0005-0000-0000-000068260000}"/>
    <cellStyle name="SAPBEXexcBad7 10 4 2" xfId="20702" xr:uid="{54476639-63E6-4D24-872C-26042F41A82C}"/>
    <cellStyle name="SAPBEXexcBad7 10 5" xfId="9620" xr:uid="{00000000-0005-0000-0000-000069260000}"/>
    <cellStyle name="SAPBEXexcBad7 10 5 2" xfId="20703" xr:uid="{A3658768-321C-4D6B-B812-BB769576F791}"/>
    <cellStyle name="SAPBEXexcBad7 10 6" xfId="9621" xr:uid="{00000000-0005-0000-0000-00006A260000}"/>
    <cellStyle name="SAPBEXexcBad7 10 6 2" xfId="20704" xr:uid="{39DA71E3-8892-43DE-A13B-0CD01B6D8356}"/>
    <cellStyle name="SAPBEXexcBad7 10 7" xfId="20695" xr:uid="{9E4A9782-D387-4515-9435-C343D8CB7E40}"/>
    <cellStyle name="SAPBEXexcBad7 11" xfId="9622" xr:uid="{00000000-0005-0000-0000-00006B260000}"/>
    <cellStyle name="SAPBEXexcBad7 11 2" xfId="9623" xr:uid="{00000000-0005-0000-0000-00006C260000}"/>
    <cellStyle name="SAPBEXexcBad7 11 2 2" xfId="9624" xr:uid="{00000000-0005-0000-0000-00006D260000}"/>
    <cellStyle name="SAPBEXexcBad7 11 2 2 2" xfId="20707" xr:uid="{37C2B35B-42B5-435D-A2C1-E0B50C213968}"/>
    <cellStyle name="SAPBEXexcBad7 11 2 3" xfId="9625" xr:uid="{00000000-0005-0000-0000-00006E260000}"/>
    <cellStyle name="SAPBEXexcBad7 11 2 3 2" xfId="20708" xr:uid="{27F76A4C-1207-4DF1-8C6A-48B702C93B7F}"/>
    <cellStyle name="SAPBEXexcBad7 11 2 4" xfId="9626" xr:uid="{00000000-0005-0000-0000-00006F260000}"/>
    <cellStyle name="SAPBEXexcBad7 11 2 4 2" xfId="20709" xr:uid="{BE6BE3C4-3BC6-4409-93C4-69667525D8B9}"/>
    <cellStyle name="SAPBEXexcBad7 11 2 5" xfId="9627" xr:uid="{00000000-0005-0000-0000-000070260000}"/>
    <cellStyle name="SAPBEXexcBad7 11 2 5 2" xfId="20710" xr:uid="{3E2D9F16-819E-471A-AB2B-EB38B6D9B412}"/>
    <cellStyle name="SAPBEXexcBad7 11 2 6" xfId="20706" xr:uid="{8AE3C6E4-2714-4A18-B1D3-D41CA4E27881}"/>
    <cellStyle name="SAPBEXexcBad7 11 3" xfId="9628" xr:uid="{00000000-0005-0000-0000-000071260000}"/>
    <cellStyle name="SAPBEXexcBad7 11 3 2" xfId="20711" xr:uid="{08B43A95-B5EB-43B0-8EEA-A2F4D45C9169}"/>
    <cellStyle name="SAPBEXexcBad7 11 4" xfId="9629" xr:uid="{00000000-0005-0000-0000-000072260000}"/>
    <cellStyle name="SAPBEXexcBad7 11 4 2" xfId="20712" xr:uid="{9EE1E3D3-3713-45FB-A8CE-ED041C3CEB14}"/>
    <cellStyle name="SAPBEXexcBad7 11 5" xfId="9630" xr:uid="{00000000-0005-0000-0000-000073260000}"/>
    <cellStyle name="SAPBEXexcBad7 11 5 2" xfId="20713" xr:uid="{1F6635F8-61EA-4247-BE5B-7ACD51674B79}"/>
    <cellStyle name="SAPBEXexcBad7 11 6" xfId="9631" xr:uid="{00000000-0005-0000-0000-000074260000}"/>
    <cellStyle name="SAPBEXexcBad7 11 6 2" xfId="20714" xr:uid="{FDEA7F67-616A-4FFF-981A-A9B8FA58861D}"/>
    <cellStyle name="SAPBEXexcBad7 11 7" xfId="20705" xr:uid="{9322246F-40DC-4FEF-9E19-5E1A6C052E42}"/>
    <cellStyle name="SAPBEXexcBad7 12" xfId="9632" xr:uid="{00000000-0005-0000-0000-000075260000}"/>
    <cellStyle name="SAPBEXexcBad7 12 2" xfId="9633" xr:uid="{00000000-0005-0000-0000-000076260000}"/>
    <cellStyle name="SAPBEXexcBad7 12 2 2" xfId="9634" xr:uid="{00000000-0005-0000-0000-000077260000}"/>
    <cellStyle name="SAPBEXexcBad7 12 2 2 2" xfId="20717" xr:uid="{7938096A-FFF7-4CFA-8694-A010F114BEA1}"/>
    <cellStyle name="SAPBEXexcBad7 12 2 3" xfId="9635" xr:uid="{00000000-0005-0000-0000-000078260000}"/>
    <cellStyle name="SAPBEXexcBad7 12 2 3 2" xfId="20718" xr:uid="{3739DE65-AA35-437B-A2DB-B2F97FC389DD}"/>
    <cellStyle name="SAPBEXexcBad7 12 2 4" xfId="9636" xr:uid="{00000000-0005-0000-0000-000079260000}"/>
    <cellStyle name="SAPBEXexcBad7 12 2 4 2" xfId="20719" xr:uid="{DBE081A3-215F-4069-A156-F49EC33B2ACB}"/>
    <cellStyle name="SAPBEXexcBad7 12 2 5" xfId="9637" xr:uid="{00000000-0005-0000-0000-00007A260000}"/>
    <cellStyle name="SAPBEXexcBad7 12 2 5 2" xfId="20720" xr:uid="{93521C34-BE0E-4D86-A0C5-AA5BCB7DA1CD}"/>
    <cellStyle name="SAPBEXexcBad7 12 2 6" xfId="20716" xr:uid="{A17DB69D-AFFE-4CB2-AD56-D4A5221E32C4}"/>
    <cellStyle name="SAPBEXexcBad7 12 3" xfId="9638" xr:uid="{00000000-0005-0000-0000-00007B260000}"/>
    <cellStyle name="SAPBEXexcBad7 12 3 2" xfId="20721" xr:uid="{C315693D-94E3-41D3-AD63-E62AB5EF137F}"/>
    <cellStyle name="SAPBEXexcBad7 12 4" xfId="9639" xr:uid="{00000000-0005-0000-0000-00007C260000}"/>
    <cellStyle name="SAPBEXexcBad7 12 4 2" xfId="20722" xr:uid="{445EC23B-084F-42B0-BD84-0117786968EF}"/>
    <cellStyle name="SAPBEXexcBad7 12 5" xfId="9640" xr:uid="{00000000-0005-0000-0000-00007D260000}"/>
    <cellStyle name="SAPBEXexcBad7 12 5 2" xfId="20723" xr:uid="{AA1024EE-47B6-45DC-A764-01DC5EF79491}"/>
    <cellStyle name="SAPBEXexcBad7 12 6" xfId="9641" xr:uid="{00000000-0005-0000-0000-00007E260000}"/>
    <cellStyle name="SAPBEXexcBad7 12 6 2" xfId="20724" xr:uid="{7D83DCCB-1290-41C1-B302-EC17ECFE0848}"/>
    <cellStyle name="SAPBEXexcBad7 12 7" xfId="20715" xr:uid="{DDCD0479-9DE0-4D79-BE24-D310A9557CDE}"/>
    <cellStyle name="SAPBEXexcBad7 13" xfId="9642" xr:uid="{00000000-0005-0000-0000-00007F260000}"/>
    <cellStyle name="SAPBEXexcBad7 13 2" xfId="9643" xr:uid="{00000000-0005-0000-0000-000080260000}"/>
    <cellStyle name="SAPBEXexcBad7 13 2 2" xfId="9644" xr:uid="{00000000-0005-0000-0000-000081260000}"/>
    <cellStyle name="SAPBEXexcBad7 13 2 2 2" xfId="20727" xr:uid="{47E72FA0-5346-4310-A8E3-69C715842D85}"/>
    <cellStyle name="SAPBEXexcBad7 13 2 3" xfId="9645" xr:uid="{00000000-0005-0000-0000-000082260000}"/>
    <cellStyle name="SAPBEXexcBad7 13 2 3 2" xfId="20728" xr:uid="{010405BD-F0C1-48B6-B33F-F0CB951EEE97}"/>
    <cellStyle name="SAPBEXexcBad7 13 2 4" xfId="9646" xr:uid="{00000000-0005-0000-0000-000083260000}"/>
    <cellStyle name="SAPBEXexcBad7 13 2 4 2" xfId="20729" xr:uid="{297A37A5-6645-4551-8EEF-2CC4F6A7CA40}"/>
    <cellStyle name="SAPBEXexcBad7 13 2 5" xfId="9647" xr:uid="{00000000-0005-0000-0000-000084260000}"/>
    <cellStyle name="SAPBEXexcBad7 13 2 5 2" xfId="20730" xr:uid="{3E10CC42-7187-478F-8616-FDE52158AB5A}"/>
    <cellStyle name="SAPBEXexcBad7 13 2 6" xfId="20726" xr:uid="{6DDC0B36-04A1-4D5F-94C5-2813D7FEA097}"/>
    <cellStyle name="SAPBEXexcBad7 13 3" xfId="9648" xr:uid="{00000000-0005-0000-0000-000085260000}"/>
    <cellStyle name="SAPBEXexcBad7 13 3 2" xfId="20731" xr:uid="{266728C6-7205-4F3E-A4CB-81019DD229DC}"/>
    <cellStyle name="SAPBEXexcBad7 13 4" xfId="9649" xr:uid="{00000000-0005-0000-0000-000086260000}"/>
    <cellStyle name="SAPBEXexcBad7 13 4 2" xfId="20732" xr:uid="{D1075EF1-A748-47EA-848E-008ACFC8CA14}"/>
    <cellStyle name="SAPBEXexcBad7 13 5" xfId="9650" xr:uid="{00000000-0005-0000-0000-000087260000}"/>
    <cellStyle name="SAPBEXexcBad7 13 5 2" xfId="20733" xr:uid="{68C6A532-2267-4516-9094-3E13B314A322}"/>
    <cellStyle name="SAPBEXexcBad7 13 6" xfId="9651" xr:uid="{00000000-0005-0000-0000-000088260000}"/>
    <cellStyle name="SAPBEXexcBad7 13 6 2" xfId="20734" xr:uid="{A4A8FD8E-6910-424E-A8E7-2075DD077683}"/>
    <cellStyle name="SAPBEXexcBad7 13 7" xfId="20725" xr:uid="{2613B678-B2D0-4C79-9093-096D722B51F7}"/>
    <cellStyle name="SAPBEXexcBad7 14" xfId="9652" xr:uid="{00000000-0005-0000-0000-000089260000}"/>
    <cellStyle name="SAPBEXexcBad7 14 2" xfId="9653" xr:uid="{00000000-0005-0000-0000-00008A260000}"/>
    <cellStyle name="SAPBEXexcBad7 14 2 2" xfId="9654" xr:uid="{00000000-0005-0000-0000-00008B260000}"/>
    <cellStyle name="SAPBEXexcBad7 14 2 2 2" xfId="20737" xr:uid="{052BFC3F-2143-4494-804E-B0C46CDB4036}"/>
    <cellStyle name="SAPBEXexcBad7 14 2 3" xfId="9655" xr:uid="{00000000-0005-0000-0000-00008C260000}"/>
    <cellStyle name="SAPBEXexcBad7 14 2 3 2" xfId="20738" xr:uid="{2FED135A-E1F2-4D21-8B57-2AE3AB5D031E}"/>
    <cellStyle name="SAPBEXexcBad7 14 2 4" xfId="9656" xr:uid="{00000000-0005-0000-0000-00008D260000}"/>
    <cellStyle name="SAPBEXexcBad7 14 2 4 2" xfId="20739" xr:uid="{FA1CF18B-DF14-4E45-B7F1-3ED72F31CF1D}"/>
    <cellStyle name="SAPBEXexcBad7 14 2 5" xfId="9657" xr:uid="{00000000-0005-0000-0000-00008E260000}"/>
    <cellStyle name="SAPBEXexcBad7 14 2 5 2" xfId="20740" xr:uid="{04A0F2FC-432D-451C-A162-6BAF829B8406}"/>
    <cellStyle name="SAPBEXexcBad7 14 2 6" xfId="20736" xr:uid="{BC36398E-F5DB-450C-84F1-B70EC72D6A34}"/>
    <cellStyle name="SAPBEXexcBad7 14 3" xfId="9658" xr:uid="{00000000-0005-0000-0000-00008F260000}"/>
    <cellStyle name="SAPBEXexcBad7 14 3 2" xfId="20741" xr:uid="{108D9A51-2DAF-48CB-A3E1-CB0A051D3732}"/>
    <cellStyle name="SAPBEXexcBad7 14 4" xfId="9659" xr:uid="{00000000-0005-0000-0000-000090260000}"/>
    <cellStyle name="SAPBEXexcBad7 14 4 2" xfId="20742" xr:uid="{883E15A7-48F2-489D-AF2D-5A775116ADEE}"/>
    <cellStyle name="SAPBEXexcBad7 14 5" xfId="9660" xr:uid="{00000000-0005-0000-0000-000091260000}"/>
    <cellStyle name="SAPBEXexcBad7 14 5 2" xfId="20743" xr:uid="{1221B8A8-B088-49EE-A772-90BE14E38990}"/>
    <cellStyle name="SAPBEXexcBad7 14 6" xfId="9661" xr:uid="{00000000-0005-0000-0000-000092260000}"/>
    <cellStyle name="SAPBEXexcBad7 14 6 2" xfId="20744" xr:uid="{8881B9D4-8ACD-4423-813B-001576431894}"/>
    <cellStyle name="SAPBEXexcBad7 14 7" xfId="20735" xr:uid="{C6405EE0-B27D-4E73-A02B-9839113A5FD4}"/>
    <cellStyle name="SAPBEXexcBad7 15" xfId="9662" xr:uid="{00000000-0005-0000-0000-000093260000}"/>
    <cellStyle name="SAPBEXexcBad7 15 2" xfId="9663" xr:uid="{00000000-0005-0000-0000-000094260000}"/>
    <cellStyle name="SAPBEXexcBad7 15 2 2" xfId="9664" xr:uid="{00000000-0005-0000-0000-000095260000}"/>
    <cellStyle name="SAPBEXexcBad7 15 2 2 2" xfId="20747" xr:uid="{FA33684F-463D-4D8A-BF4B-06F5C47490F6}"/>
    <cellStyle name="SAPBEXexcBad7 15 2 3" xfId="9665" xr:uid="{00000000-0005-0000-0000-000096260000}"/>
    <cellStyle name="SAPBEXexcBad7 15 2 3 2" xfId="20748" xr:uid="{4FE1188A-316B-47BB-94B7-311A01347DA0}"/>
    <cellStyle name="SAPBEXexcBad7 15 2 4" xfId="9666" xr:uid="{00000000-0005-0000-0000-000097260000}"/>
    <cellStyle name="SAPBEXexcBad7 15 2 4 2" xfId="20749" xr:uid="{7086A9F3-03A8-46A9-B087-45CE539BD538}"/>
    <cellStyle name="SAPBEXexcBad7 15 2 5" xfId="9667" xr:uid="{00000000-0005-0000-0000-000098260000}"/>
    <cellStyle name="SAPBEXexcBad7 15 2 5 2" xfId="20750" xr:uid="{FEDB143B-AD98-47A4-9D9F-914615F9DBB3}"/>
    <cellStyle name="SAPBEXexcBad7 15 2 6" xfId="20746" xr:uid="{A7C72B97-7388-43B3-9BF2-D190961EAF41}"/>
    <cellStyle name="SAPBEXexcBad7 15 3" xfId="9668" xr:uid="{00000000-0005-0000-0000-000099260000}"/>
    <cellStyle name="SAPBEXexcBad7 15 3 2" xfId="20751" xr:uid="{F21FAB25-7E93-41EE-9710-BF218D021343}"/>
    <cellStyle name="SAPBEXexcBad7 15 4" xfId="9669" xr:uid="{00000000-0005-0000-0000-00009A260000}"/>
    <cellStyle name="SAPBEXexcBad7 15 4 2" xfId="20752" xr:uid="{E28A953E-D454-4341-95D4-3718D2A11544}"/>
    <cellStyle name="SAPBEXexcBad7 15 5" xfId="9670" xr:uid="{00000000-0005-0000-0000-00009B260000}"/>
    <cellStyle name="SAPBEXexcBad7 15 5 2" xfId="20753" xr:uid="{1B03E06B-30B7-4160-9291-34E0FFC1C2DA}"/>
    <cellStyle name="SAPBEXexcBad7 15 6" xfId="9671" xr:uid="{00000000-0005-0000-0000-00009C260000}"/>
    <cellStyle name="SAPBEXexcBad7 15 6 2" xfId="20754" xr:uid="{311ED837-4434-439C-AB45-7EF1A651E5D7}"/>
    <cellStyle name="SAPBEXexcBad7 15 7" xfId="20745" xr:uid="{4EBA14BA-E5F7-4F39-9863-10A12F516060}"/>
    <cellStyle name="SAPBEXexcBad7 16" xfId="9672" xr:uid="{00000000-0005-0000-0000-00009D260000}"/>
    <cellStyle name="SAPBEXexcBad7 16 2" xfId="20755" xr:uid="{A6900818-E4A2-4654-A8FE-096FB25934B2}"/>
    <cellStyle name="SAPBEXexcBad7 17" xfId="9673" xr:uid="{00000000-0005-0000-0000-00009E260000}"/>
    <cellStyle name="SAPBEXexcBad7 17 2" xfId="20756" xr:uid="{4F76E168-8017-40BA-946D-1CF48A590230}"/>
    <cellStyle name="SAPBEXexcBad7 18" xfId="9674" xr:uid="{00000000-0005-0000-0000-00009F260000}"/>
    <cellStyle name="SAPBEXexcBad7 18 2" xfId="20757" xr:uid="{8F7BF6E4-21C3-4FAB-A2A1-B7A506C37D17}"/>
    <cellStyle name="SAPBEXexcBad7 19" xfId="9675" xr:uid="{00000000-0005-0000-0000-0000A0260000}"/>
    <cellStyle name="SAPBEXexcBad7 19 2" xfId="20758" xr:uid="{A8F7C7C8-0966-4159-9098-DEFA63F537AC}"/>
    <cellStyle name="SAPBEXexcBad7 2" xfId="9676" xr:uid="{00000000-0005-0000-0000-0000A1260000}"/>
    <cellStyle name="SAPBEXexcBad7 2 2" xfId="9677" xr:uid="{00000000-0005-0000-0000-0000A2260000}"/>
    <cellStyle name="SAPBEXexcBad7 2 2 2" xfId="9678" xr:uid="{00000000-0005-0000-0000-0000A3260000}"/>
    <cellStyle name="SAPBEXexcBad7 2 2 2 2" xfId="20761" xr:uid="{A4E49D8A-99DF-4A5D-B33D-979899601E7F}"/>
    <cellStyle name="SAPBEXexcBad7 2 2 3" xfId="9679" xr:uid="{00000000-0005-0000-0000-0000A4260000}"/>
    <cellStyle name="SAPBEXexcBad7 2 2 3 2" xfId="20762" xr:uid="{25D419B4-EC42-48AD-AA7D-F269502C7372}"/>
    <cellStyle name="SAPBEXexcBad7 2 2 4" xfId="9680" xr:uid="{00000000-0005-0000-0000-0000A5260000}"/>
    <cellStyle name="SAPBEXexcBad7 2 2 4 2" xfId="20763" xr:uid="{CDECDA99-2EFB-496F-8809-7AA62DBF747A}"/>
    <cellStyle name="SAPBEXexcBad7 2 2 5" xfId="9681" xr:uid="{00000000-0005-0000-0000-0000A6260000}"/>
    <cellStyle name="SAPBEXexcBad7 2 2 5 2" xfId="20764" xr:uid="{6B8C37A6-B19D-4645-B816-261E90F907CE}"/>
    <cellStyle name="SAPBEXexcBad7 2 2 6" xfId="20760" xr:uid="{2A4896BA-9478-4AC8-BD90-DF0D9C2DF82D}"/>
    <cellStyle name="SAPBEXexcBad7 2 3" xfId="9682" xr:uid="{00000000-0005-0000-0000-0000A7260000}"/>
    <cellStyle name="SAPBEXexcBad7 2 3 2" xfId="20765" xr:uid="{3FE1814B-7A2D-424E-9CD4-22D6AA5B6271}"/>
    <cellStyle name="SAPBEXexcBad7 2 4" xfId="9683" xr:uid="{00000000-0005-0000-0000-0000A8260000}"/>
    <cellStyle name="SAPBEXexcBad7 2 4 2" xfId="20766" xr:uid="{F336595B-317B-4B41-80E9-4B0DA14513FC}"/>
    <cellStyle name="SAPBEXexcBad7 2 5" xfId="9684" xr:uid="{00000000-0005-0000-0000-0000A9260000}"/>
    <cellStyle name="SAPBEXexcBad7 2 5 2" xfId="20767" xr:uid="{7C48AB40-4157-4C81-97DE-B0CE7D86DE95}"/>
    <cellStyle name="SAPBEXexcBad7 2 6" xfId="9685" xr:uid="{00000000-0005-0000-0000-0000AA260000}"/>
    <cellStyle name="SAPBEXexcBad7 2 6 2" xfId="20768" xr:uid="{E4B3CB39-E31F-4C71-A9CB-D5705C52424B}"/>
    <cellStyle name="SAPBEXexcBad7 2 7" xfId="20759" xr:uid="{28194177-0452-4394-AC96-E1188FFE7439}"/>
    <cellStyle name="SAPBEXexcBad7 20" xfId="20694" xr:uid="{AC1E77C5-E089-4447-99EE-7810AE4745F4}"/>
    <cellStyle name="SAPBEXexcBad7 3" xfId="9686" xr:uid="{00000000-0005-0000-0000-0000AB260000}"/>
    <cellStyle name="SAPBEXexcBad7 3 2" xfId="9687" xr:uid="{00000000-0005-0000-0000-0000AC260000}"/>
    <cellStyle name="SAPBEXexcBad7 3 2 2" xfId="9688" xr:uid="{00000000-0005-0000-0000-0000AD260000}"/>
    <cellStyle name="SAPBEXexcBad7 3 2 2 2" xfId="20771" xr:uid="{F4903FF5-DC4A-4CE8-8919-56DFC1B7051A}"/>
    <cellStyle name="SAPBEXexcBad7 3 2 3" xfId="9689" xr:uid="{00000000-0005-0000-0000-0000AE260000}"/>
    <cellStyle name="SAPBEXexcBad7 3 2 3 2" xfId="20772" xr:uid="{ABDCA1BA-96CD-43BD-92D3-12790DB82D49}"/>
    <cellStyle name="SAPBEXexcBad7 3 2 4" xfId="9690" xr:uid="{00000000-0005-0000-0000-0000AF260000}"/>
    <cellStyle name="SAPBEXexcBad7 3 2 4 2" xfId="20773" xr:uid="{6192B156-DD40-47AE-9F54-E2C595602D28}"/>
    <cellStyle name="SAPBEXexcBad7 3 2 5" xfId="9691" xr:uid="{00000000-0005-0000-0000-0000B0260000}"/>
    <cellStyle name="SAPBEXexcBad7 3 2 5 2" xfId="20774" xr:uid="{007BCF44-1915-4F56-959E-99527CB4DF34}"/>
    <cellStyle name="SAPBEXexcBad7 3 2 6" xfId="20770" xr:uid="{D23290EC-0159-4F6B-BC3C-96266FF6AC24}"/>
    <cellStyle name="SAPBEXexcBad7 3 3" xfId="9692" xr:uid="{00000000-0005-0000-0000-0000B1260000}"/>
    <cellStyle name="SAPBEXexcBad7 3 3 2" xfId="20775" xr:uid="{4C26982E-BB20-4FA5-8D73-26C369BF5B64}"/>
    <cellStyle name="SAPBEXexcBad7 3 4" xfId="9693" xr:uid="{00000000-0005-0000-0000-0000B2260000}"/>
    <cellStyle name="SAPBEXexcBad7 3 4 2" xfId="20776" xr:uid="{66EBB6E7-CAA4-4AB7-B322-1C1B28CBC0AC}"/>
    <cellStyle name="SAPBEXexcBad7 3 5" xfId="9694" xr:uid="{00000000-0005-0000-0000-0000B3260000}"/>
    <cellStyle name="SAPBEXexcBad7 3 5 2" xfId="20777" xr:uid="{485ECB24-47D9-4B75-B0BA-B7E9A5C074D3}"/>
    <cellStyle name="SAPBEXexcBad7 3 6" xfId="9695" xr:uid="{00000000-0005-0000-0000-0000B4260000}"/>
    <cellStyle name="SAPBEXexcBad7 3 6 2" xfId="20778" xr:uid="{24CFE3C7-2A97-4C99-9C39-85FF7F2D08E9}"/>
    <cellStyle name="SAPBEXexcBad7 3 7" xfId="20769" xr:uid="{9F6650DC-EF97-4846-8449-7D875E3D12FD}"/>
    <cellStyle name="SAPBEXexcBad7 4" xfId="9696" xr:uid="{00000000-0005-0000-0000-0000B5260000}"/>
    <cellStyle name="SAPBEXexcBad7 4 2" xfId="9697" xr:uid="{00000000-0005-0000-0000-0000B6260000}"/>
    <cellStyle name="SAPBEXexcBad7 4 2 2" xfId="9698" xr:uid="{00000000-0005-0000-0000-0000B7260000}"/>
    <cellStyle name="SAPBEXexcBad7 4 2 2 2" xfId="20781" xr:uid="{EF4AC11A-2C82-45DA-8822-AC136D903E85}"/>
    <cellStyle name="SAPBEXexcBad7 4 2 3" xfId="9699" xr:uid="{00000000-0005-0000-0000-0000B8260000}"/>
    <cellStyle name="SAPBEXexcBad7 4 2 3 2" xfId="20782" xr:uid="{6B08FD3D-7E57-4B48-A4E6-FC86166F5ACD}"/>
    <cellStyle name="SAPBEXexcBad7 4 2 4" xfId="9700" xr:uid="{00000000-0005-0000-0000-0000B9260000}"/>
    <cellStyle name="SAPBEXexcBad7 4 2 4 2" xfId="20783" xr:uid="{E57C6B45-A0E1-4881-A09B-5ED8FF58C0A2}"/>
    <cellStyle name="SAPBEXexcBad7 4 2 5" xfId="9701" xr:uid="{00000000-0005-0000-0000-0000BA260000}"/>
    <cellStyle name="SAPBEXexcBad7 4 2 5 2" xfId="20784" xr:uid="{70520788-4527-4594-BD6C-745CA3B653B0}"/>
    <cellStyle name="SAPBEXexcBad7 4 2 6" xfId="20780" xr:uid="{98C7D67B-CDD4-4ECA-94E6-D329FEF05310}"/>
    <cellStyle name="SAPBEXexcBad7 4 3" xfId="9702" xr:uid="{00000000-0005-0000-0000-0000BB260000}"/>
    <cellStyle name="SAPBEXexcBad7 4 3 2" xfId="20785" xr:uid="{E4D2F78C-0C95-4AD9-A355-5BA3F379017B}"/>
    <cellStyle name="SAPBEXexcBad7 4 4" xfId="9703" xr:uid="{00000000-0005-0000-0000-0000BC260000}"/>
    <cellStyle name="SAPBEXexcBad7 4 4 2" xfId="20786" xr:uid="{1E1DC313-702A-4D6F-BF18-00404D1833F3}"/>
    <cellStyle name="SAPBEXexcBad7 4 5" xfId="9704" xr:uid="{00000000-0005-0000-0000-0000BD260000}"/>
    <cellStyle name="SAPBEXexcBad7 4 5 2" xfId="20787" xr:uid="{37109407-2C68-438E-8FFB-D07C5506C42E}"/>
    <cellStyle name="SAPBEXexcBad7 4 6" xfId="9705" xr:uid="{00000000-0005-0000-0000-0000BE260000}"/>
    <cellStyle name="SAPBEXexcBad7 4 6 2" xfId="20788" xr:uid="{689AC78E-2E09-435C-86B4-D4C54E259718}"/>
    <cellStyle name="SAPBEXexcBad7 4 7" xfId="20779" xr:uid="{BEDF9003-6A5C-4FE3-9C6C-C3A975C002C2}"/>
    <cellStyle name="SAPBEXexcBad7 5" xfId="9706" xr:uid="{00000000-0005-0000-0000-0000BF260000}"/>
    <cellStyle name="SAPBEXexcBad7 5 2" xfId="9707" xr:uid="{00000000-0005-0000-0000-0000C0260000}"/>
    <cellStyle name="SAPBEXexcBad7 5 2 2" xfId="9708" xr:uid="{00000000-0005-0000-0000-0000C1260000}"/>
    <cellStyle name="SAPBEXexcBad7 5 2 2 2" xfId="20791" xr:uid="{76E665F8-4CF7-4689-8B55-4498F1B2AB76}"/>
    <cellStyle name="SAPBEXexcBad7 5 2 3" xfId="9709" xr:uid="{00000000-0005-0000-0000-0000C2260000}"/>
    <cellStyle name="SAPBEXexcBad7 5 2 3 2" xfId="20792" xr:uid="{2D61B031-49FC-4068-B02D-E81BD09EC6BD}"/>
    <cellStyle name="SAPBEXexcBad7 5 2 4" xfId="9710" xr:uid="{00000000-0005-0000-0000-0000C3260000}"/>
    <cellStyle name="SAPBEXexcBad7 5 2 4 2" xfId="20793" xr:uid="{42BC97F0-0A50-46F6-BB43-2188949FAF30}"/>
    <cellStyle name="SAPBEXexcBad7 5 2 5" xfId="9711" xr:uid="{00000000-0005-0000-0000-0000C4260000}"/>
    <cellStyle name="SAPBEXexcBad7 5 2 5 2" xfId="20794" xr:uid="{A315990B-0490-4262-9910-A37989005602}"/>
    <cellStyle name="SAPBEXexcBad7 5 2 6" xfId="20790" xr:uid="{C7F7E355-1E6E-468E-80DB-F26D25B942BE}"/>
    <cellStyle name="SAPBEXexcBad7 5 3" xfId="9712" xr:uid="{00000000-0005-0000-0000-0000C5260000}"/>
    <cellStyle name="SAPBEXexcBad7 5 3 2" xfId="20795" xr:uid="{7F4AEFA9-7794-494B-8504-961041297573}"/>
    <cellStyle name="SAPBEXexcBad7 5 4" xfId="9713" xr:uid="{00000000-0005-0000-0000-0000C6260000}"/>
    <cellStyle name="SAPBEXexcBad7 5 4 2" xfId="20796" xr:uid="{F0A34D27-8361-4E75-B3B1-E0125306BE8F}"/>
    <cellStyle name="SAPBEXexcBad7 5 5" xfId="9714" xr:uid="{00000000-0005-0000-0000-0000C7260000}"/>
    <cellStyle name="SAPBEXexcBad7 5 5 2" xfId="20797" xr:uid="{8A03A5F9-BA96-4780-8D81-19F2A6B360D8}"/>
    <cellStyle name="SAPBEXexcBad7 5 6" xfId="9715" xr:uid="{00000000-0005-0000-0000-0000C8260000}"/>
    <cellStyle name="SAPBEXexcBad7 5 6 2" xfId="20798" xr:uid="{E3CB64A1-B66D-4AF1-855C-01CA64439420}"/>
    <cellStyle name="SAPBEXexcBad7 5 7" xfId="20789" xr:uid="{4C7EED87-9AF2-4370-BCEF-19E50F779397}"/>
    <cellStyle name="SAPBEXexcBad7 6" xfId="9716" xr:uid="{00000000-0005-0000-0000-0000C9260000}"/>
    <cellStyle name="SAPBEXexcBad7 6 2" xfId="9717" xr:uid="{00000000-0005-0000-0000-0000CA260000}"/>
    <cellStyle name="SAPBEXexcBad7 6 2 2" xfId="9718" xr:uid="{00000000-0005-0000-0000-0000CB260000}"/>
    <cellStyle name="SAPBEXexcBad7 6 2 2 2" xfId="20801" xr:uid="{F96F4CB2-537A-4D0C-A011-A5217A4BA4C7}"/>
    <cellStyle name="SAPBEXexcBad7 6 2 3" xfId="9719" xr:uid="{00000000-0005-0000-0000-0000CC260000}"/>
    <cellStyle name="SAPBEXexcBad7 6 2 3 2" xfId="20802" xr:uid="{B1BA74E2-F4EF-46B5-8203-DC76EE199E2D}"/>
    <cellStyle name="SAPBEXexcBad7 6 2 4" xfId="9720" xr:uid="{00000000-0005-0000-0000-0000CD260000}"/>
    <cellStyle name="SAPBEXexcBad7 6 2 4 2" xfId="20803" xr:uid="{515BD608-2F72-4765-9628-C173424606CC}"/>
    <cellStyle name="SAPBEXexcBad7 6 2 5" xfId="9721" xr:uid="{00000000-0005-0000-0000-0000CE260000}"/>
    <cellStyle name="SAPBEXexcBad7 6 2 5 2" xfId="20804" xr:uid="{AF1434E8-F3EB-4F32-AEDE-E5CB7381AA6A}"/>
    <cellStyle name="SAPBEXexcBad7 6 2 6" xfId="20800" xr:uid="{5ECDE9D8-18BB-4EF8-B048-60F2F0611285}"/>
    <cellStyle name="SAPBEXexcBad7 6 3" xfId="9722" xr:uid="{00000000-0005-0000-0000-0000CF260000}"/>
    <cellStyle name="SAPBEXexcBad7 6 3 2" xfId="20805" xr:uid="{40F5D10E-69CB-4075-9AB7-803B737EB580}"/>
    <cellStyle name="SAPBEXexcBad7 6 4" xfId="9723" xr:uid="{00000000-0005-0000-0000-0000D0260000}"/>
    <cellStyle name="SAPBEXexcBad7 6 4 2" xfId="20806" xr:uid="{DBC54B90-B521-4186-BCFF-07FC8D5715B4}"/>
    <cellStyle name="SAPBEXexcBad7 6 5" xfId="9724" xr:uid="{00000000-0005-0000-0000-0000D1260000}"/>
    <cellStyle name="SAPBEXexcBad7 6 5 2" xfId="20807" xr:uid="{02526DC3-289D-41C4-A796-C1B6160ED397}"/>
    <cellStyle name="SAPBEXexcBad7 6 6" xfId="9725" xr:uid="{00000000-0005-0000-0000-0000D2260000}"/>
    <cellStyle name="SAPBEXexcBad7 6 6 2" xfId="20808" xr:uid="{DBB7D83E-53B2-4E5E-9CF6-07EA4FFE503B}"/>
    <cellStyle name="SAPBEXexcBad7 6 7" xfId="20799" xr:uid="{639A2CE4-EA57-4D88-8B7B-AFD490682C12}"/>
    <cellStyle name="SAPBEXexcBad7 7" xfId="9726" xr:uid="{00000000-0005-0000-0000-0000D3260000}"/>
    <cellStyle name="SAPBEXexcBad7 7 2" xfId="9727" xr:uid="{00000000-0005-0000-0000-0000D4260000}"/>
    <cellStyle name="SAPBEXexcBad7 7 2 2" xfId="9728" xr:uid="{00000000-0005-0000-0000-0000D5260000}"/>
    <cellStyle name="SAPBEXexcBad7 7 2 2 2" xfId="20811" xr:uid="{280B92D0-195A-442D-AACA-ABC77C91FB3E}"/>
    <cellStyle name="SAPBEXexcBad7 7 2 3" xfId="9729" xr:uid="{00000000-0005-0000-0000-0000D6260000}"/>
    <cellStyle name="SAPBEXexcBad7 7 2 3 2" xfId="20812" xr:uid="{CEFE1989-57A8-410A-BBA7-7625BC392CE5}"/>
    <cellStyle name="SAPBEXexcBad7 7 2 4" xfId="9730" xr:uid="{00000000-0005-0000-0000-0000D7260000}"/>
    <cellStyle name="SAPBEXexcBad7 7 2 4 2" xfId="20813" xr:uid="{9B12CF60-A651-46F3-BFB7-02411797F668}"/>
    <cellStyle name="SAPBEXexcBad7 7 2 5" xfId="9731" xr:uid="{00000000-0005-0000-0000-0000D8260000}"/>
    <cellStyle name="SAPBEXexcBad7 7 2 5 2" xfId="20814" xr:uid="{45208AC8-7116-4516-AB2F-0F7297B2C6C5}"/>
    <cellStyle name="SAPBEXexcBad7 7 2 6" xfId="20810" xr:uid="{BA72A282-D242-465D-A41F-90EE74231880}"/>
    <cellStyle name="SAPBEXexcBad7 7 3" xfId="9732" xr:uid="{00000000-0005-0000-0000-0000D9260000}"/>
    <cellStyle name="SAPBEXexcBad7 7 3 2" xfId="20815" xr:uid="{6EA7C07B-2F31-4ED8-8AA6-1B74C3C945F6}"/>
    <cellStyle name="SAPBEXexcBad7 7 4" xfId="9733" xr:uid="{00000000-0005-0000-0000-0000DA260000}"/>
    <cellStyle name="SAPBEXexcBad7 7 4 2" xfId="20816" xr:uid="{65CE9B16-A0B4-4871-BB5D-62992B75E45D}"/>
    <cellStyle name="SAPBEXexcBad7 7 5" xfId="9734" xr:uid="{00000000-0005-0000-0000-0000DB260000}"/>
    <cellStyle name="SAPBEXexcBad7 7 5 2" xfId="20817" xr:uid="{7A1808A3-CA19-4979-A42F-522821307233}"/>
    <cellStyle name="SAPBEXexcBad7 7 6" xfId="9735" xr:uid="{00000000-0005-0000-0000-0000DC260000}"/>
    <cellStyle name="SAPBEXexcBad7 7 6 2" xfId="20818" xr:uid="{33E0BC0C-5F85-459B-8E93-00AF228573FB}"/>
    <cellStyle name="SAPBEXexcBad7 7 7" xfId="20809" xr:uid="{A7E96B20-D27F-4771-87AE-F895CFEC3296}"/>
    <cellStyle name="SAPBEXexcBad7 8" xfId="9736" xr:uid="{00000000-0005-0000-0000-0000DD260000}"/>
    <cellStyle name="SAPBEXexcBad7 8 2" xfId="9737" xr:uid="{00000000-0005-0000-0000-0000DE260000}"/>
    <cellStyle name="SAPBEXexcBad7 8 2 2" xfId="9738" xr:uid="{00000000-0005-0000-0000-0000DF260000}"/>
    <cellStyle name="SAPBEXexcBad7 8 2 2 2" xfId="20821" xr:uid="{87EC35BA-B3CF-49B2-9D66-7FEC07836894}"/>
    <cellStyle name="SAPBEXexcBad7 8 2 3" xfId="9739" xr:uid="{00000000-0005-0000-0000-0000E0260000}"/>
    <cellStyle name="SAPBEXexcBad7 8 2 3 2" xfId="20822" xr:uid="{6C2CF53B-20D4-422D-90B5-8FEFBB33B17B}"/>
    <cellStyle name="SAPBEXexcBad7 8 2 4" xfId="9740" xr:uid="{00000000-0005-0000-0000-0000E1260000}"/>
    <cellStyle name="SAPBEXexcBad7 8 2 4 2" xfId="20823" xr:uid="{51F2D238-FAFF-44FB-A9BE-8A8D07728C40}"/>
    <cellStyle name="SAPBEXexcBad7 8 2 5" xfId="9741" xr:uid="{00000000-0005-0000-0000-0000E2260000}"/>
    <cellStyle name="SAPBEXexcBad7 8 2 5 2" xfId="20824" xr:uid="{27AD83FD-AD4B-4F55-BE96-CC01019AF4E3}"/>
    <cellStyle name="SAPBEXexcBad7 8 2 6" xfId="20820" xr:uid="{D20B17FE-5F84-47A4-ACAB-784F82429BA2}"/>
    <cellStyle name="SAPBEXexcBad7 8 3" xfId="9742" xr:uid="{00000000-0005-0000-0000-0000E3260000}"/>
    <cellStyle name="SAPBEXexcBad7 8 3 2" xfId="20825" xr:uid="{5F0EA3FA-3EF7-4BD8-97C4-4B9A927E722B}"/>
    <cellStyle name="SAPBEXexcBad7 8 4" xfId="9743" xr:uid="{00000000-0005-0000-0000-0000E4260000}"/>
    <cellStyle name="SAPBEXexcBad7 8 4 2" xfId="20826" xr:uid="{164291E5-97CE-4A61-AF0E-176BCBC8CF39}"/>
    <cellStyle name="SAPBEXexcBad7 8 5" xfId="9744" xr:uid="{00000000-0005-0000-0000-0000E5260000}"/>
    <cellStyle name="SAPBEXexcBad7 8 5 2" xfId="20827" xr:uid="{F514AD7B-5F57-42F9-B739-6C3A078EBCCC}"/>
    <cellStyle name="SAPBEXexcBad7 8 6" xfId="9745" xr:uid="{00000000-0005-0000-0000-0000E6260000}"/>
    <cellStyle name="SAPBEXexcBad7 8 6 2" xfId="20828" xr:uid="{6880A334-391C-4EE1-8922-EAA61E4C8AA7}"/>
    <cellStyle name="SAPBEXexcBad7 8 7" xfId="20819" xr:uid="{6EBFB9B5-591F-4655-AE9C-2ED0C7881424}"/>
    <cellStyle name="SAPBEXexcBad7 9" xfId="9746" xr:uid="{00000000-0005-0000-0000-0000E7260000}"/>
    <cellStyle name="SAPBEXexcBad7 9 2" xfId="9747" xr:uid="{00000000-0005-0000-0000-0000E8260000}"/>
    <cellStyle name="SAPBEXexcBad7 9 2 2" xfId="9748" xr:uid="{00000000-0005-0000-0000-0000E9260000}"/>
    <cellStyle name="SAPBEXexcBad7 9 2 2 2" xfId="20831" xr:uid="{D8DB7404-5161-4D48-819A-B178574BFCD4}"/>
    <cellStyle name="SAPBEXexcBad7 9 2 3" xfId="9749" xr:uid="{00000000-0005-0000-0000-0000EA260000}"/>
    <cellStyle name="SAPBEXexcBad7 9 2 3 2" xfId="20832" xr:uid="{5CBA235A-41EB-4AAC-B708-CEC13412A5D2}"/>
    <cellStyle name="SAPBEXexcBad7 9 2 4" xfId="9750" xr:uid="{00000000-0005-0000-0000-0000EB260000}"/>
    <cellStyle name="SAPBEXexcBad7 9 2 4 2" xfId="20833" xr:uid="{AB7C2A4D-DB84-4961-9D99-11E352A9584A}"/>
    <cellStyle name="SAPBEXexcBad7 9 2 5" xfId="9751" xr:uid="{00000000-0005-0000-0000-0000EC260000}"/>
    <cellStyle name="SAPBEXexcBad7 9 2 5 2" xfId="20834" xr:uid="{D7C46B1D-27C4-4814-B495-2151B2F2244D}"/>
    <cellStyle name="SAPBEXexcBad7 9 2 6" xfId="20830" xr:uid="{D5943F8A-5933-466B-B3E3-6155921B5FED}"/>
    <cellStyle name="SAPBEXexcBad7 9 3" xfId="9752" xr:uid="{00000000-0005-0000-0000-0000ED260000}"/>
    <cellStyle name="SAPBEXexcBad7 9 3 2" xfId="20835" xr:uid="{043C0EE1-18D6-4CC5-8B0E-2A9917BDA6D2}"/>
    <cellStyle name="SAPBEXexcBad7 9 4" xfId="9753" xr:uid="{00000000-0005-0000-0000-0000EE260000}"/>
    <cellStyle name="SAPBEXexcBad7 9 4 2" xfId="20836" xr:uid="{B67CA9B7-6740-41CE-9BDF-3FF82EFC94AE}"/>
    <cellStyle name="SAPBEXexcBad7 9 5" xfId="9754" xr:uid="{00000000-0005-0000-0000-0000EF260000}"/>
    <cellStyle name="SAPBEXexcBad7 9 5 2" xfId="20837" xr:uid="{C0D32BFC-8241-43E3-9D57-26BC1AB1FD43}"/>
    <cellStyle name="SAPBEXexcBad7 9 6" xfId="9755" xr:uid="{00000000-0005-0000-0000-0000F0260000}"/>
    <cellStyle name="SAPBEXexcBad7 9 6 2" xfId="20838" xr:uid="{662B7E09-1CE3-428A-B85F-66BC3A873679}"/>
    <cellStyle name="SAPBEXexcBad7 9 7" xfId="20829" xr:uid="{2B3B7BA7-C1D9-4AB1-B65B-BFD0657350E9}"/>
    <cellStyle name="SAPBEXexcBad7_KTR An-Abflug" xfId="14847" xr:uid="{00000000-0005-0000-0000-0000F1260000}"/>
    <cellStyle name="SAPBEXexcBad8" xfId="9756" xr:uid="{00000000-0005-0000-0000-0000F2260000}"/>
    <cellStyle name="SAPBEXexcBad8 10" xfId="9757" xr:uid="{00000000-0005-0000-0000-0000F3260000}"/>
    <cellStyle name="SAPBEXexcBad8 10 2" xfId="9758" xr:uid="{00000000-0005-0000-0000-0000F4260000}"/>
    <cellStyle name="SAPBEXexcBad8 10 2 2" xfId="9759" xr:uid="{00000000-0005-0000-0000-0000F5260000}"/>
    <cellStyle name="SAPBEXexcBad8 10 2 2 2" xfId="20842" xr:uid="{0BAA20DF-6FF8-4B75-BC84-29857A51B1C6}"/>
    <cellStyle name="SAPBEXexcBad8 10 2 3" xfId="9760" xr:uid="{00000000-0005-0000-0000-0000F6260000}"/>
    <cellStyle name="SAPBEXexcBad8 10 2 3 2" xfId="20843" xr:uid="{2F54D42B-C14A-497E-A680-0E8D416D2179}"/>
    <cellStyle name="SAPBEXexcBad8 10 2 4" xfId="9761" xr:uid="{00000000-0005-0000-0000-0000F7260000}"/>
    <cellStyle name="SAPBEXexcBad8 10 2 4 2" xfId="20844" xr:uid="{CD8A226A-7A19-4A70-953C-47FFF2CC0DA0}"/>
    <cellStyle name="SAPBEXexcBad8 10 2 5" xfId="9762" xr:uid="{00000000-0005-0000-0000-0000F8260000}"/>
    <cellStyle name="SAPBEXexcBad8 10 2 5 2" xfId="20845" xr:uid="{EBAD7574-558C-4775-B367-E369E928C8F7}"/>
    <cellStyle name="SAPBEXexcBad8 10 2 6" xfId="20841" xr:uid="{080947DA-A0D4-497E-8131-0232C1FA38C5}"/>
    <cellStyle name="SAPBEXexcBad8 10 3" xfId="9763" xr:uid="{00000000-0005-0000-0000-0000F9260000}"/>
    <cellStyle name="SAPBEXexcBad8 10 3 2" xfId="20846" xr:uid="{8A8C17AB-9F7D-4429-B692-BEB0A24DA3B8}"/>
    <cellStyle name="SAPBEXexcBad8 10 4" xfId="9764" xr:uid="{00000000-0005-0000-0000-0000FA260000}"/>
    <cellStyle name="SAPBEXexcBad8 10 4 2" xfId="20847" xr:uid="{26DFA3CC-8681-4500-ABDD-3AA2939F2ADE}"/>
    <cellStyle name="SAPBEXexcBad8 10 5" xfId="9765" xr:uid="{00000000-0005-0000-0000-0000FB260000}"/>
    <cellStyle name="SAPBEXexcBad8 10 5 2" xfId="20848" xr:uid="{68836338-723D-440D-8838-0D7A2B5AB1E9}"/>
    <cellStyle name="SAPBEXexcBad8 10 6" xfId="9766" xr:uid="{00000000-0005-0000-0000-0000FC260000}"/>
    <cellStyle name="SAPBEXexcBad8 10 6 2" xfId="20849" xr:uid="{F044F5A6-FAAD-4195-AEA0-DFA59352DF23}"/>
    <cellStyle name="SAPBEXexcBad8 10 7" xfId="20840" xr:uid="{0CC6DD0D-9791-40B7-9982-F15DBD253089}"/>
    <cellStyle name="SAPBEXexcBad8 11" xfId="9767" xr:uid="{00000000-0005-0000-0000-0000FD260000}"/>
    <cellStyle name="SAPBEXexcBad8 11 2" xfId="9768" xr:uid="{00000000-0005-0000-0000-0000FE260000}"/>
    <cellStyle name="SAPBEXexcBad8 11 2 2" xfId="9769" xr:uid="{00000000-0005-0000-0000-0000FF260000}"/>
    <cellStyle name="SAPBEXexcBad8 11 2 2 2" xfId="20852" xr:uid="{0D95EE94-7143-4C45-BDCD-BAB6CF924230}"/>
    <cellStyle name="SAPBEXexcBad8 11 2 3" xfId="9770" xr:uid="{00000000-0005-0000-0000-000000270000}"/>
    <cellStyle name="SAPBEXexcBad8 11 2 3 2" xfId="20853" xr:uid="{B2636753-88CD-4427-B895-5940116F6CF6}"/>
    <cellStyle name="SAPBEXexcBad8 11 2 4" xfId="9771" xr:uid="{00000000-0005-0000-0000-000001270000}"/>
    <cellStyle name="SAPBEXexcBad8 11 2 4 2" xfId="20854" xr:uid="{E6A1737B-EAA8-4562-BF08-713DCBC88EF2}"/>
    <cellStyle name="SAPBEXexcBad8 11 2 5" xfId="9772" xr:uid="{00000000-0005-0000-0000-000002270000}"/>
    <cellStyle name="SAPBEXexcBad8 11 2 5 2" xfId="20855" xr:uid="{84276F8F-56AA-497F-A6DE-DA38C51E3E8F}"/>
    <cellStyle name="SAPBEXexcBad8 11 2 6" xfId="20851" xr:uid="{9ECAB62F-732B-485A-B927-EAAC7E643E23}"/>
    <cellStyle name="SAPBEXexcBad8 11 3" xfId="9773" xr:uid="{00000000-0005-0000-0000-000003270000}"/>
    <cellStyle name="SAPBEXexcBad8 11 3 2" xfId="20856" xr:uid="{3CE59D9D-1D56-4501-8C3E-3A716A7617DC}"/>
    <cellStyle name="SAPBEXexcBad8 11 4" xfId="9774" xr:uid="{00000000-0005-0000-0000-000004270000}"/>
    <cellStyle name="SAPBEXexcBad8 11 4 2" xfId="20857" xr:uid="{1E2D4C33-AF1F-47B8-BF52-7FFC9943CB6E}"/>
    <cellStyle name="SAPBEXexcBad8 11 5" xfId="9775" xr:uid="{00000000-0005-0000-0000-000005270000}"/>
    <cellStyle name="SAPBEXexcBad8 11 5 2" xfId="20858" xr:uid="{35EBCD40-6894-4011-8C08-D78CF4C14C85}"/>
    <cellStyle name="SAPBEXexcBad8 11 6" xfId="9776" xr:uid="{00000000-0005-0000-0000-000006270000}"/>
    <cellStyle name="SAPBEXexcBad8 11 6 2" xfId="20859" xr:uid="{86355D01-F234-47EB-B9A9-E0DECA9F165A}"/>
    <cellStyle name="SAPBEXexcBad8 11 7" xfId="20850" xr:uid="{06960F54-FFB6-451D-AE45-1A483801E34A}"/>
    <cellStyle name="SAPBEXexcBad8 12" xfId="9777" xr:uid="{00000000-0005-0000-0000-000007270000}"/>
    <cellStyle name="SAPBEXexcBad8 12 2" xfId="9778" xr:uid="{00000000-0005-0000-0000-000008270000}"/>
    <cellStyle name="SAPBEXexcBad8 12 2 2" xfId="9779" xr:uid="{00000000-0005-0000-0000-000009270000}"/>
    <cellStyle name="SAPBEXexcBad8 12 2 2 2" xfId="20862" xr:uid="{B5D15650-BFCE-4CD6-ADB7-F9EF694B0E22}"/>
    <cellStyle name="SAPBEXexcBad8 12 2 3" xfId="9780" xr:uid="{00000000-0005-0000-0000-00000A270000}"/>
    <cellStyle name="SAPBEXexcBad8 12 2 3 2" xfId="20863" xr:uid="{5E78736D-3A5D-4322-939A-32CFB8FA53D5}"/>
    <cellStyle name="SAPBEXexcBad8 12 2 4" xfId="9781" xr:uid="{00000000-0005-0000-0000-00000B270000}"/>
    <cellStyle name="SAPBEXexcBad8 12 2 4 2" xfId="20864" xr:uid="{FD043ECE-7FB4-4915-B3E3-8B84B837351A}"/>
    <cellStyle name="SAPBEXexcBad8 12 2 5" xfId="9782" xr:uid="{00000000-0005-0000-0000-00000C270000}"/>
    <cellStyle name="SAPBEXexcBad8 12 2 5 2" xfId="20865" xr:uid="{F09016F3-56DC-4F0D-8BE9-5BFF4AB3D1A8}"/>
    <cellStyle name="SAPBEXexcBad8 12 2 6" xfId="20861" xr:uid="{ACC9BCAE-1DEE-41AB-9156-548FC96C2A14}"/>
    <cellStyle name="SAPBEXexcBad8 12 3" xfId="9783" xr:uid="{00000000-0005-0000-0000-00000D270000}"/>
    <cellStyle name="SAPBEXexcBad8 12 3 2" xfId="20866" xr:uid="{7FD442FB-F9B1-443B-8A0D-F482DA6787F3}"/>
    <cellStyle name="SAPBEXexcBad8 12 4" xfId="9784" xr:uid="{00000000-0005-0000-0000-00000E270000}"/>
    <cellStyle name="SAPBEXexcBad8 12 4 2" xfId="20867" xr:uid="{36C35A91-6139-419B-8E58-75871EEB30C2}"/>
    <cellStyle name="SAPBEXexcBad8 12 5" xfId="9785" xr:uid="{00000000-0005-0000-0000-00000F270000}"/>
    <cellStyle name="SAPBEXexcBad8 12 5 2" xfId="20868" xr:uid="{04E5A95C-66CE-4DA4-A9B3-EB62916B8988}"/>
    <cellStyle name="SAPBEXexcBad8 12 6" xfId="9786" xr:uid="{00000000-0005-0000-0000-000010270000}"/>
    <cellStyle name="SAPBEXexcBad8 12 6 2" xfId="20869" xr:uid="{1253FC7E-1AF1-424E-9319-6664EB660716}"/>
    <cellStyle name="SAPBEXexcBad8 12 7" xfId="20860" xr:uid="{3D907B21-B126-461D-96F6-349406E3F90E}"/>
    <cellStyle name="SAPBEXexcBad8 13" xfId="9787" xr:uid="{00000000-0005-0000-0000-000011270000}"/>
    <cellStyle name="SAPBEXexcBad8 13 2" xfId="9788" xr:uid="{00000000-0005-0000-0000-000012270000}"/>
    <cellStyle name="SAPBEXexcBad8 13 2 2" xfId="9789" xr:uid="{00000000-0005-0000-0000-000013270000}"/>
    <cellStyle name="SAPBEXexcBad8 13 2 2 2" xfId="20872" xr:uid="{6F0A144F-6F19-4238-B7DF-E2AFE097612E}"/>
    <cellStyle name="SAPBEXexcBad8 13 2 3" xfId="9790" xr:uid="{00000000-0005-0000-0000-000014270000}"/>
    <cellStyle name="SAPBEXexcBad8 13 2 3 2" xfId="20873" xr:uid="{30EFFDCB-23E8-4B81-A4BA-DF734444C1F0}"/>
    <cellStyle name="SAPBEXexcBad8 13 2 4" xfId="9791" xr:uid="{00000000-0005-0000-0000-000015270000}"/>
    <cellStyle name="SAPBEXexcBad8 13 2 4 2" xfId="20874" xr:uid="{EDBF1FF6-89A9-4CDE-A761-02A3B861229A}"/>
    <cellStyle name="SAPBEXexcBad8 13 2 5" xfId="9792" xr:uid="{00000000-0005-0000-0000-000016270000}"/>
    <cellStyle name="SAPBEXexcBad8 13 2 5 2" xfId="20875" xr:uid="{2DDDA876-0CE3-4B16-9C1D-04C40E768754}"/>
    <cellStyle name="SAPBEXexcBad8 13 2 6" xfId="20871" xr:uid="{9333585E-5DF5-44D0-A744-F5FC358BC1CC}"/>
    <cellStyle name="SAPBEXexcBad8 13 3" xfId="9793" xr:uid="{00000000-0005-0000-0000-000017270000}"/>
    <cellStyle name="SAPBEXexcBad8 13 3 2" xfId="20876" xr:uid="{4C54998D-4907-4566-90F6-7F17B03A0BC4}"/>
    <cellStyle name="SAPBEXexcBad8 13 4" xfId="9794" xr:uid="{00000000-0005-0000-0000-000018270000}"/>
    <cellStyle name="SAPBEXexcBad8 13 4 2" xfId="20877" xr:uid="{C52BC930-B5C4-4854-A006-9DEB7B9FA969}"/>
    <cellStyle name="SAPBEXexcBad8 13 5" xfId="9795" xr:uid="{00000000-0005-0000-0000-000019270000}"/>
    <cellStyle name="SAPBEXexcBad8 13 5 2" xfId="20878" xr:uid="{4D23EF15-5455-45FF-A19A-2A821A81DFC2}"/>
    <cellStyle name="SAPBEXexcBad8 13 6" xfId="9796" xr:uid="{00000000-0005-0000-0000-00001A270000}"/>
    <cellStyle name="SAPBEXexcBad8 13 6 2" xfId="20879" xr:uid="{26509C15-2B6F-48AA-BA28-1BE6B059EC2C}"/>
    <cellStyle name="SAPBEXexcBad8 13 7" xfId="20870" xr:uid="{258993B7-4ACB-4CA0-8740-F91758FA281D}"/>
    <cellStyle name="SAPBEXexcBad8 14" xfId="9797" xr:uid="{00000000-0005-0000-0000-00001B270000}"/>
    <cellStyle name="SAPBEXexcBad8 14 2" xfId="9798" xr:uid="{00000000-0005-0000-0000-00001C270000}"/>
    <cellStyle name="SAPBEXexcBad8 14 2 2" xfId="9799" xr:uid="{00000000-0005-0000-0000-00001D270000}"/>
    <cellStyle name="SAPBEXexcBad8 14 2 2 2" xfId="20882" xr:uid="{A3CEED24-9690-4446-A026-1799F00123DE}"/>
    <cellStyle name="SAPBEXexcBad8 14 2 3" xfId="9800" xr:uid="{00000000-0005-0000-0000-00001E270000}"/>
    <cellStyle name="SAPBEXexcBad8 14 2 3 2" xfId="20883" xr:uid="{3578557F-F3CA-4385-A003-8E493512ECDB}"/>
    <cellStyle name="SAPBEXexcBad8 14 2 4" xfId="9801" xr:uid="{00000000-0005-0000-0000-00001F270000}"/>
    <cellStyle name="SAPBEXexcBad8 14 2 4 2" xfId="20884" xr:uid="{C6E4BD16-5D0A-4CA2-BB25-F74494BA2B36}"/>
    <cellStyle name="SAPBEXexcBad8 14 2 5" xfId="9802" xr:uid="{00000000-0005-0000-0000-000020270000}"/>
    <cellStyle name="SAPBEXexcBad8 14 2 5 2" xfId="20885" xr:uid="{279BCB79-D7AF-45D7-8FE5-ED29DCA603C0}"/>
    <cellStyle name="SAPBEXexcBad8 14 2 6" xfId="20881" xr:uid="{64FA7DF1-84DD-490B-90A6-75B7AA57D040}"/>
    <cellStyle name="SAPBEXexcBad8 14 3" xfId="9803" xr:uid="{00000000-0005-0000-0000-000021270000}"/>
    <cellStyle name="SAPBEXexcBad8 14 3 2" xfId="20886" xr:uid="{AB53ACB5-A86D-423F-8746-58E5753AE606}"/>
    <cellStyle name="SAPBEXexcBad8 14 4" xfId="9804" xr:uid="{00000000-0005-0000-0000-000022270000}"/>
    <cellStyle name="SAPBEXexcBad8 14 4 2" xfId="20887" xr:uid="{304EC357-FD9B-4624-8B6B-174DD9652A59}"/>
    <cellStyle name="SAPBEXexcBad8 14 5" xfId="9805" xr:uid="{00000000-0005-0000-0000-000023270000}"/>
    <cellStyle name="SAPBEXexcBad8 14 5 2" xfId="20888" xr:uid="{C1DF3574-A466-4563-89BF-48AA90F7C484}"/>
    <cellStyle name="SAPBEXexcBad8 14 6" xfId="9806" xr:uid="{00000000-0005-0000-0000-000024270000}"/>
    <cellStyle name="SAPBEXexcBad8 14 6 2" xfId="20889" xr:uid="{935D13BE-7ACE-437C-8160-9923FA38642C}"/>
    <cellStyle name="SAPBEXexcBad8 14 7" xfId="20880" xr:uid="{89455734-4FE9-45AE-B14A-1A8CCE319B3A}"/>
    <cellStyle name="SAPBEXexcBad8 15" xfId="9807" xr:uid="{00000000-0005-0000-0000-000025270000}"/>
    <cellStyle name="SAPBEXexcBad8 15 2" xfId="9808" xr:uid="{00000000-0005-0000-0000-000026270000}"/>
    <cellStyle name="SAPBEXexcBad8 15 2 2" xfId="9809" xr:uid="{00000000-0005-0000-0000-000027270000}"/>
    <cellStyle name="SAPBEXexcBad8 15 2 2 2" xfId="20892" xr:uid="{7EC14CBF-D927-4DD6-B8B3-9675BB1438D4}"/>
    <cellStyle name="SAPBEXexcBad8 15 2 3" xfId="9810" xr:uid="{00000000-0005-0000-0000-000028270000}"/>
    <cellStyle name="SAPBEXexcBad8 15 2 3 2" xfId="20893" xr:uid="{3AA9A4CA-27DE-472E-A2DA-585D61BF619C}"/>
    <cellStyle name="SAPBEXexcBad8 15 2 4" xfId="9811" xr:uid="{00000000-0005-0000-0000-000029270000}"/>
    <cellStyle name="SAPBEXexcBad8 15 2 4 2" xfId="20894" xr:uid="{FF02B2D4-C585-40B5-B7EC-3E511DAC98BA}"/>
    <cellStyle name="SAPBEXexcBad8 15 2 5" xfId="9812" xr:uid="{00000000-0005-0000-0000-00002A270000}"/>
    <cellStyle name="SAPBEXexcBad8 15 2 5 2" xfId="20895" xr:uid="{F26FC8CE-AC78-4812-8882-48B210479DFF}"/>
    <cellStyle name="SAPBEXexcBad8 15 2 6" xfId="20891" xr:uid="{3283FFC9-546F-4D90-9FF0-8908F0BBFF7F}"/>
    <cellStyle name="SAPBEXexcBad8 15 3" xfId="9813" xr:uid="{00000000-0005-0000-0000-00002B270000}"/>
    <cellStyle name="SAPBEXexcBad8 15 3 2" xfId="20896" xr:uid="{AB87B67A-B230-47E0-9DDC-7159042CED19}"/>
    <cellStyle name="SAPBEXexcBad8 15 4" xfId="9814" xr:uid="{00000000-0005-0000-0000-00002C270000}"/>
    <cellStyle name="SAPBEXexcBad8 15 4 2" xfId="20897" xr:uid="{9488644E-B8EE-4866-B3DC-BC9BF93D7CF1}"/>
    <cellStyle name="SAPBEXexcBad8 15 5" xfId="9815" xr:uid="{00000000-0005-0000-0000-00002D270000}"/>
    <cellStyle name="SAPBEXexcBad8 15 5 2" xfId="20898" xr:uid="{745E3E9F-1AAE-44FF-AE96-A4BA6B53400A}"/>
    <cellStyle name="SAPBEXexcBad8 15 6" xfId="9816" xr:uid="{00000000-0005-0000-0000-00002E270000}"/>
    <cellStyle name="SAPBEXexcBad8 15 6 2" xfId="20899" xr:uid="{E30C0D0C-38CE-4E8A-8758-4B3171CEB67A}"/>
    <cellStyle name="SAPBEXexcBad8 15 7" xfId="20890" xr:uid="{C7D67CBB-8B05-46A7-B3A4-C9479820ACDC}"/>
    <cellStyle name="SAPBEXexcBad8 16" xfId="9817" xr:uid="{00000000-0005-0000-0000-00002F270000}"/>
    <cellStyle name="SAPBEXexcBad8 16 2" xfId="20900" xr:uid="{53753BBB-6847-4257-97BC-179715F0D84A}"/>
    <cellStyle name="SAPBEXexcBad8 17" xfId="9818" xr:uid="{00000000-0005-0000-0000-000030270000}"/>
    <cellStyle name="SAPBEXexcBad8 17 2" xfId="20901" xr:uid="{84A94D5B-A8AB-42EB-8D30-7CFB24D56843}"/>
    <cellStyle name="SAPBEXexcBad8 18" xfId="9819" xr:uid="{00000000-0005-0000-0000-000031270000}"/>
    <cellStyle name="SAPBEXexcBad8 18 2" xfId="20902" xr:uid="{3065B814-04CF-4B10-B45F-B5266ACD5D14}"/>
    <cellStyle name="SAPBEXexcBad8 19" xfId="9820" xr:uid="{00000000-0005-0000-0000-000032270000}"/>
    <cellStyle name="SAPBEXexcBad8 19 2" xfId="20903" xr:uid="{3C0F401C-D3A9-4B0D-A627-D45F0E0C305E}"/>
    <cellStyle name="SAPBEXexcBad8 2" xfId="9821" xr:uid="{00000000-0005-0000-0000-000033270000}"/>
    <cellStyle name="SAPBEXexcBad8 2 2" xfId="9822" xr:uid="{00000000-0005-0000-0000-000034270000}"/>
    <cellStyle name="SAPBEXexcBad8 2 2 2" xfId="9823" xr:uid="{00000000-0005-0000-0000-000035270000}"/>
    <cellStyle name="SAPBEXexcBad8 2 2 2 2" xfId="20906" xr:uid="{936D3DE7-A821-4731-9201-21CC46382723}"/>
    <cellStyle name="SAPBEXexcBad8 2 2 3" xfId="9824" xr:uid="{00000000-0005-0000-0000-000036270000}"/>
    <cellStyle name="SAPBEXexcBad8 2 2 3 2" xfId="20907" xr:uid="{6BF360CD-5298-4A9B-B544-4892EE9EA017}"/>
    <cellStyle name="SAPBEXexcBad8 2 2 4" xfId="9825" xr:uid="{00000000-0005-0000-0000-000037270000}"/>
    <cellStyle name="SAPBEXexcBad8 2 2 4 2" xfId="20908" xr:uid="{B750B358-5B32-402B-8D01-F49E3FC27685}"/>
    <cellStyle name="SAPBEXexcBad8 2 2 5" xfId="9826" xr:uid="{00000000-0005-0000-0000-000038270000}"/>
    <cellStyle name="SAPBEXexcBad8 2 2 5 2" xfId="20909" xr:uid="{BFD9676A-65F2-4FBE-9228-6ADC88BCD4DD}"/>
    <cellStyle name="SAPBEXexcBad8 2 2 6" xfId="20905" xr:uid="{5C774583-04D7-4F6D-B322-9C18BC1AEB98}"/>
    <cellStyle name="SAPBEXexcBad8 2 3" xfId="9827" xr:uid="{00000000-0005-0000-0000-000039270000}"/>
    <cellStyle name="SAPBEXexcBad8 2 3 2" xfId="20910" xr:uid="{C625F020-EDA3-4306-8A5E-482381AADDFE}"/>
    <cellStyle name="SAPBEXexcBad8 2 4" xfId="9828" xr:uid="{00000000-0005-0000-0000-00003A270000}"/>
    <cellStyle name="SAPBEXexcBad8 2 4 2" xfId="20911" xr:uid="{4DE0B3E0-E6BC-47C4-9E18-35A3AC7937B5}"/>
    <cellStyle name="SAPBEXexcBad8 2 5" xfId="9829" xr:uid="{00000000-0005-0000-0000-00003B270000}"/>
    <cellStyle name="SAPBEXexcBad8 2 5 2" xfId="20912" xr:uid="{E17CADCB-1C13-4F5A-BD9B-6C9DDB471D68}"/>
    <cellStyle name="SAPBEXexcBad8 2 6" xfId="9830" xr:uid="{00000000-0005-0000-0000-00003C270000}"/>
    <cellStyle name="SAPBEXexcBad8 2 6 2" xfId="20913" xr:uid="{748D20D0-A173-4D79-BD15-2A3691300F01}"/>
    <cellStyle name="SAPBEXexcBad8 2 7" xfId="20904" xr:uid="{549004F8-1136-47F1-8FD0-BC494329A81D}"/>
    <cellStyle name="SAPBEXexcBad8 20" xfId="20839" xr:uid="{7A045A1C-1F1F-4CAC-9FB2-8E5D06A65445}"/>
    <cellStyle name="SAPBEXexcBad8 3" xfId="9831" xr:uid="{00000000-0005-0000-0000-00003D270000}"/>
    <cellStyle name="SAPBEXexcBad8 3 2" xfId="9832" xr:uid="{00000000-0005-0000-0000-00003E270000}"/>
    <cellStyle name="SAPBEXexcBad8 3 2 2" xfId="9833" xr:uid="{00000000-0005-0000-0000-00003F270000}"/>
    <cellStyle name="SAPBEXexcBad8 3 2 2 2" xfId="20916" xr:uid="{F03276BA-EA0F-4847-A62E-66D91ACB705B}"/>
    <cellStyle name="SAPBEXexcBad8 3 2 3" xfId="9834" xr:uid="{00000000-0005-0000-0000-000040270000}"/>
    <cellStyle name="SAPBEXexcBad8 3 2 3 2" xfId="20917" xr:uid="{44B1B2D5-5295-4622-8F7E-D870093E4E95}"/>
    <cellStyle name="SAPBEXexcBad8 3 2 4" xfId="9835" xr:uid="{00000000-0005-0000-0000-000041270000}"/>
    <cellStyle name="SAPBEXexcBad8 3 2 4 2" xfId="20918" xr:uid="{AB912736-4419-4023-ADD4-A4E4D8DDFF3B}"/>
    <cellStyle name="SAPBEXexcBad8 3 2 5" xfId="9836" xr:uid="{00000000-0005-0000-0000-000042270000}"/>
    <cellStyle name="SAPBEXexcBad8 3 2 5 2" xfId="20919" xr:uid="{FCDBC8D4-0B44-48EB-B6F5-BA997FB68D4B}"/>
    <cellStyle name="SAPBEXexcBad8 3 2 6" xfId="20915" xr:uid="{D0FB83AD-C88A-4524-86D9-7D20BC8CA8F6}"/>
    <cellStyle name="SAPBEXexcBad8 3 3" xfId="9837" xr:uid="{00000000-0005-0000-0000-000043270000}"/>
    <cellStyle name="SAPBEXexcBad8 3 3 2" xfId="20920" xr:uid="{20D1C246-ABAA-48DF-8D27-370CD7FFE02C}"/>
    <cellStyle name="SAPBEXexcBad8 3 4" xfId="9838" xr:uid="{00000000-0005-0000-0000-000044270000}"/>
    <cellStyle name="SAPBEXexcBad8 3 4 2" xfId="20921" xr:uid="{35BB73F0-0A5D-4915-84F9-C084784A8949}"/>
    <cellStyle name="SAPBEXexcBad8 3 5" xfId="9839" xr:uid="{00000000-0005-0000-0000-000045270000}"/>
    <cellStyle name="SAPBEXexcBad8 3 5 2" xfId="20922" xr:uid="{C34BD97A-337D-4D06-8EAC-74C726E8F374}"/>
    <cellStyle name="SAPBEXexcBad8 3 6" xfId="9840" xr:uid="{00000000-0005-0000-0000-000046270000}"/>
    <cellStyle name="SAPBEXexcBad8 3 6 2" xfId="20923" xr:uid="{F350873A-04AC-4135-A06D-8E449B0BB333}"/>
    <cellStyle name="SAPBEXexcBad8 3 7" xfId="20914" xr:uid="{70B9A161-21BD-4AB2-99F7-6B467AC6CFE2}"/>
    <cellStyle name="SAPBEXexcBad8 4" xfId="9841" xr:uid="{00000000-0005-0000-0000-000047270000}"/>
    <cellStyle name="SAPBEXexcBad8 4 2" xfId="9842" xr:uid="{00000000-0005-0000-0000-000048270000}"/>
    <cellStyle name="SAPBEXexcBad8 4 2 2" xfId="9843" xr:uid="{00000000-0005-0000-0000-000049270000}"/>
    <cellStyle name="SAPBEXexcBad8 4 2 2 2" xfId="20926" xr:uid="{D3FF58E4-8156-47B5-A8CD-9A43AD865C27}"/>
    <cellStyle name="SAPBEXexcBad8 4 2 3" xfId="9844" xr:uid="{00000000-0005-0000-0000-00004A270000}"/>
    <cellStyle name="SAPBEXexcBad8 4 2 3 2" xfId="20927" xr:uid="{DC778137-C59C-46A3-93B2-D65D89C4D390}"/>
    <cellStyle name="SAPBEXexcBad8 4 2 4" xfId="9845" xr:uid="{00000000-0005-0000-0000-00004B270000}"/>
    <cellStyle name="SAPBEXexcBad8 4 2 4 2" xfId="20928" xr:uid="{61CD165F-CFB7-4A67-BB0E-E0208FB53C04}"/>
    <cellStyle name="SAPBEXexcBad8 4 2 5" xfId="9846" xr:uid="{00000000-0005-0000-0000-00004C270000}"/>
    <cellStyle name="SAPBEXexcBad8 4 2 5 2" xfId="20929" xr:uid="{F2D1484F-F878-4EDB-A3B1-D38CA95DEB18}"/>
    <cellStyle name="SAPBEXexcBad8 4 2 6" xfId="20925" xr:uid="{9035837A-849E-4CF7-89A4-46D93330B41A}"/>
    <cellStyle name="SAPBEXexcBad8 4 3" xfId="9847" xr:uid="{00000000-0005-0000-0000-00004D270000}"/>
    <cellStyle name="SAPBEXexcBad8 4 3 2" xfId="20930" xr:uid="{D3F371D9-8D7E-49AB-947D-CC65DECF1A1F}"/>
    <cellStyle name="SAPBEXexcBad8 4 4" xfId="9848" xr:uid="{00000000-0005-0000-0000-00004E270000}"/>
    <cellStyle name="SAPBEXexcBad8 4 4 2" xfId="20931" xr:uid="{C61F14DA-2B46-4F6B-BFA0-0DB06D3DB5E2}"/>
    <cellStyle name="SAPBEXexcBad8 4 5" xfId="9849" xr:uid="{00000000-0005-0000-0000-00004F270000}"/>
    <cellStyle name="SAPBEXexcBad8 4 5 2" xfId="20932" xr:uid="{8DAFC10A-06B1-4905-A4BC-B4B52F1D02B4}"/>
    <cellStyle name="SAPBEXexcBad8 4 6" xfId="9850" xr:uid="{00000000-0005-0000-0000-000050270000}"/>
    <cellStyle name="SAPBEXexcBad8 4 6 2" xfId="20933" xr:uid="{B361C1CB-AF05-4F6F-86A1-8F7EBAAC79B3}"/>
    <cellStyle name="SAPBEXexcBad8 4 7" xfId="20924" xr:uid="{48FF9F61-8A9F-4701-AFA2-9CDE47C3C4C7}"/>
    <cellStyle name="SAPBEXexcBad8 5" xfId="9851" xr:uid="{00000000-0005-0000-0000-000051270000}"/>
    <cellStyle name="SAPBEXexcBad8 5 2" xfId="9852" xr:uid="{00000000-0005-0000-0000-000052270000}"/>
    <cellStyle name="SAPBEXexcBad8 5 2 2" xfId="9853" xr:uid="{00000000-0005-0000-0000-000053270000}"/>
    <cellStyle name="SAPBEXexcBad8 5 2 2 2" xfId="20936" xr:uid="{4B8F0CB0-DD5D-493F-A8A9-F00E7055A26E}"/>
    <cellStyle name="SAPBEXexcBad8 5 2 3" xfId="9854" xr:uid="{00000000-0005-0000-0000-000054270000}"/>
    <cellStyle name="SAPBEXexcBad8 5 2 3 2" xfId="20937" xr:uid="{A4539214-6D74-4235-A865-4468F83AA1AD}"/>
    <cellStyle name="SAPBEXexcBad8 5 2 4" xfId="9855" xr:uid="{00000000-0005-0000-0000-000055270000}"/>
    <cellStyle name="SAPBEXexcBad8 5 2 4 2" xfId="20938" xr:uid="{D335F08F-8202-4D01-B06F-026901003C3C}"/>
    <cellStyle name="SAPBEXexcBad8 5 2 5" xfId="9856" xr:uid="{00000000-0005-0000-0000-000056270000}"/>
    <cellStyle name="SAPBEXexcBad8 5 2 5 2" xfId="20939" xr:uid="{293DEEE5-4495-4F6F-85D2-2038258B5923}"/>
    <cellStyle name="SAPBEXexcBad8 5 2 6" xfId="20935" xr:uid="{60765FB2-B026-45E5-A85C-A014334A69DA}"/>
    <cellStyle name="SAPBEXexcBad8 5 3" xfId="9857" xr:uid="{00000000-0005-0000-0000-000057270000}"/>
    <cellStyle name="SAPBEXexcBad8 5 3 2" xfId="20940" xr:uid="{5764C566-C65D-48AD-B0D7-C7C0FE0ABBE9}"/>
    <cellStyle name="SAPBEXexcBad8 5 4" xfId="9858" xr:uid="{00000000-0005-0000-0000-000058270000}"/>
    <cellStyle name="SAPBEXexcBad8 5 4 2" xfId="20941" xr:uid="{76B57EE5-4A2E-4402-9C98-F98E618F786A}"/>
    <cellStyle name="SAPBEXexcBad8 5 5" xfId="9859" xr:uid="{00000000-0005-0000-0000-000059270000}"/>
    <cellStyle name="SAPBEXexcBad8 5 5 2" xfId="20942" xr:uid="{D5F88E79-A570-4025-AE30-AA700B45D55A}"/>
    <cellStyle name="SAPBEXexcBad8 5 6" xfId="9860" xr:uid="{00000000-0005-0000-0000-00005A270000}"/>
    <cellStyle name="SAPBEXexcBad8 5 6 2" xfId="20943" xr:uid="{21A8F3FA-9377-4F12-B092-6EC746D6778E}"/>
    <cellStyle name="SAPBEXexcBad8 5 7" xfId="20934" xr:uid="{FC296F7B-EBE3-4206-ADA2-114EE4C0A458}"/>
    <cellStyle name="SAPBEXexcBad8 6" xfId="9861" xr:uid="{00000000-0005-0000-0000-00005B270000}"/>
    <cellStyle name="SAPBEXexcBad8 6 2" xfId="9862" xr:uid="{00000000-0005-0000-0000-00005C270000}"/>
    <cellStyle name="SAPBEXexcBad8 6 2 2" xfId="9863" xr:uid="{00000000-0005-0000-0000-00005D270000}"/>
    <cellStyle name="SAPBEXexcBad8 6 2 2 2" xfId="20946" xr:uid="{FE0BEE15-74A7-4DA8-9A2A-0F58A24AC963}"/>
    <cellStyle name="SAPBEXexcBad8 6 2 3" xfId="9864" xr:uid="{00000000-0005-0000-0000-00005E270000}"/>
    <cellStyle name="SAPBEXexcBad8 6 2 3 2" xfId="20947" xr:uid="{C1E4CA3F-588B-4E4E-B2E8-2C837AA8F7FA}"/>
    <cellStyle name="SAPBEXexcBad8 6 2 4" xfId="9865" xr:uid="{00000000-0005-0000-0000-00005F270000}"/>
    <cellStyle name="SAPBEXexcBad8 6 2 4 2" xfId="20948" xr:uid="{C25DBE7B-BDC4-43F4-B1F9-2E50DF20202A}"/>
    <cellStyle name="SAPBEXexcBad8 6 2 5" xfId="9866" xr:uid="{00000000-0005-0000-0000-000060270000}"/>
    <cellStyle name="SAPBEXexcBad8 6 2 5 2" xfId="20949" xr:uid="{0220CFB9-C3B3-4550-B9A1-5FA62F962399}"/>
    <cellStyle name="SAPBEXexcBad8 6 2 6" xfId="20945" xr:uid="{A245E254-6F00-4738-B0D7-FC583C8FAF63}"/>
    <cellStyle name="SAPBEXexcBad8 6 3" xfId="9867" xr:uid="{00000000-0005-0000-0000-000061270000}"/>
    <cellStyle name="SAPBEXexcBad8 6 3 2" xfId="20950" xr:uid="{C27F1520-8ACE-4A83-B940-0E4553C24A94}"/>
    <cellStyle name="SAPBEXexcBad8 6 4" xfId="9868" xr:uid="{00000000-0005-0000-0000-000062270000}"/>
    <cellStyle name="SAPBEXexcBad8 6 4 2" xfId="20951" xr:uid="{9707495C-99CF-456C-A566-51779201BBF6}"/>
    <cellStyle name="SAPBEXexcBad8 6 5" xfId="9869" xr:uid="{00000000-0005-0000-0000-000063270000}"/>
    <cellStyle name="SAPBEXexcBad8 6 5 2" xfId="20952" xr:uid="{BCE137B7-972C-4632-A565-8AFD2D7A7073}"/>
    <cellStyle name="SAPBEXexcBad8 6 6" xfId="9870" xr:uid="{00000000-0005-0000-0000-000064270000}"/>
    <cellStyle name="SAPBEXexcBad8 6 6 2" xfId="20953" xr:uid="{F87B1AD3-2379-409B-A189-C5F4F1CF751F}"/>
    <cellStyle name="SAPBEXexcBad8 6 7" xfId="20944" xr:uid="{A261A407-1F50-46A6-8FA7-2B9564D47902}"/>
    <cellStyle name="SAPBEXexcBad8 7" xfId="9871" xr:uid="{00000000-0005-0000-0000-000065270000}"/>
    <cellStyle name="SAPBEXexcBad8 7 2" xfId="9872" xr:uid="{00000000-0005-0000-0000-000066270000}"/>
    <cellStyle name="SAPBEXexcBad8 7 2 2" xfId="9873" xr:uid="{00000000-0005-0000-0000-000067270000}"/>
    <cellStyle name="SAPBEXexcBad8 7 2 2 2" xfId="20956" xr:uid="{D3D88D96-C768-4CBD-9D90-B62CE2313E86}"/>
    <cellStyle name="SAPBEXexcBad8 7 2 3" xfId="9874" xr:uid="{00000000-0005-0000-0000-000068270000}"/>
    <cellStyle name="SAPBEXexcBad8 7 2 3 2" xfId="20957" xr:uid="{9663FEC3-DFCB-42B7-8990-752944B358C9}"/>
    <cellStyle name="SAPBEXexcBad8 7 2 4" xfId="9875" xr:uid="{00000000-0005-0000-0000-000069270000}"/>
    <cellStyle name="SAPBEXexcBad8 7 2 4 2" xfId="20958" xr:uid="{6FA39E09-57B6-4B91-8EC1-8FA6B39F49BA}"/>
    <cellStyle name="SAPBEXexcBad8 7 2 5" xfId="9876" xr:uid="{00000000-0005-0000-0000-00006A270000}"/>
    <cellStyle name="SAPBEXexcBad8 7 2 5 2" xfId="20959" xr:uid="{D9E17F23-45FF-478F-A8BD-E8F51AEE0A83}"/>
    <cellStyle name="SAPBEXexcBad8 7 2 6" xfId="20955" xr:uid="{9B86572C-66EB-4038-9FD7-924610F30EE3}"/>
    <cellStyle name="SAPBEXexcBad8 7 3" xfId="9877" xr:uid="{00000000-0005-0000-0000-00006B270000}"/>
    <cellStyle name="SAPBEXexcBad8 7 3 2" xfId="20960" xr:uid="{85FAA93F-3984-48B6-B271-98476F75C9AA}"/>
    <cellStyle name="SAPBEXexcBad8 7 4" xfId="9878" xr:uid="{00000000-0005-0000-0000-00006C270000}"/>
    <cellStyle name="SAPBEXexcBad8 7 4 2" xfId="20961" xr:uid="{FF281C89-F151-4012-B21C-1E380BFEA5AE}"/>
    <cellStyle name="SAPBEXexcBad8 7 5" xfId="9879" xr:uid="{00000000-0005-0000-0000-00006D270000}"/>
    <cellStyle name="SAPBEXexcBad8 7 5 2" xfId="20962" xr:uid="{46F2E54C-17D8-4D1E-8A44-80C2D0DBEB82}"/>
    <cellStyle name="SAPBEXexcBad8 7 6" xfId="9880" xr:uid="{00000000-0005-0000-0000-00006E270000}"/>
    <cellStyle name="SAPBEXexcBad8 7 6 2" xfId="20963" xr:uid="{BEFEC77C-F3F0-418A-9C57-D6B2160677ED}"/>
    <cellStyle name="SAPBEXexcBad8 7 7" xfId="20954" xr:uid="{975F3B29-DE48-488E-910E-9871C9D4611F}"/>
    <cellStyle name="SAPBEXexcBad8 8" xfId="9881" xr:uid="{00000000-0005-0000-0000-00006F270000}"/>
    <cellStyle name="SAPBEXexcBad8 8 2" xfId="9882" xr:uid="{00000000-0005-0000-0000-000070270000}"/>
    <cellStyle name="SAPBEXexcBad8 8 2 2" xfId="9883" xr:uid="{00000000-0005-0000-0000-000071270000}"/>
    <cellStyle name="SAPBEXexcBad8 8 2 2 2" xfId="20966" xr:uid="{56185132-FB30-4A29-82A9-938247EA7C5E}"/>
    <cellStyle name="SAPBEXexcBad8 8 2 3" xfId="9884" xr:uid="{00000000-0005-0000-0000-000072270000}"/>
    <cellStyle name="SAPBEXexcBad8 8 2 3 2" xfId="20967" xr:uid="{344DB1BB-C769-4E73-8E8A-735F64BDEC07}"/>
    <cellStyle name="SAPBEXexcBad8 8 2 4" xfId="9885" xr:uid="{00000000-0005-0000-0000-000073270000}"/>
    <cellStyle name="SAPBEXexcBad8 8 2 4 2" xfId="20968" xr:uid="{B4B1253C-8105-45F1-9609-50E07B8A8FBC}"/>
    <cellStyle name="SAPBEXexcBad8 8 2 5" xfId="9886" xr:uid="{00000000-0005-0000-0000-000074270000}"/>
    <cellStyle name="SAPBEXexcBad8 8 2 5 2" xfId="20969" xr:uid="{D45BBE9F-6E29-428F-A040-197B374864EB}"/>
    <cellStyle name="SAPBEXexcBad8 8 2 6" xfId="20965" xr:uid="{35F10A05-EAE4-4900-9314-640250CBCF8E}"/>
    <cellStyle name="SAPBEXexcBad8 8 3" xfId="9887" xr:uid="{00000000-0005-0000-0000-000075270000}"/>
    <cellStyle name="SAPBEXexcBad8 8 3 2" xfId="20970" xr:uid="{C00460FA-757F-4E18-A539-33FE50A6CE00}"/>
    <cellStyle name="SAPBEXexcBad8 8 4" xfId="9888" xr:uid="{00000000-0005-0000-0000-000076270000}"/>
    <cellStyle name="SAPBEXexcBad8 8 4 2" xfId="20971" xr:uid="{EED6B229-499C-4FE2-83F8-990AB94BE177}"/>
    <cellStyle name="SAPBEXexcBad8 8 5" xfId="9889" xr:uid="{00000000-0005-0000-0000-000077270000}"/>
    <cellStyle name="SAPBEXexcBad8 8 5 2" xfId="20972" xr:uid="{8463BAAA-BF02-4BEA-8851-91E6F894FBD3}"/>
    <cellStyle name="SAPBEXexcBad8 8 6" xfId="9890" xr:uid="{00000000-0005-0000-0000-000078270000}"/>
    <cellStyle name="SAPBEXexcBad8 8 6 2" xfId="20973" xr:uid="{C667D4FE-8E6A-4A0D-BEE8-2BC95E6F618A}"/>
    <cellStyle name="SAPBEXexcBad8 8 7" xfId="20964" xr:uid="{32CBD374-F267-4526-B954-B7A21B0DF5DB}"/>
    <cellStyle name="SAPBEXexcBad8 9" xfId="9891" xr:uid="{00000000-0005-0000-0000-000079270000}"/>
    <cellStyle name="SAPBEXexcBad8 9 2" xfId="9892" xr:uid="{00000000-0005-0000-0000-00007A270000}"/>
    <cellStyle name="SAPBEXexcBad8 9 2 2" xfId="9893" xr:uid="{00000000-0005-0000-0000-00007B270000}"/>
    <cellStyle name="SAPBEXexcBad8 9 2 2 2" xfId="20976" xr:uid="{B97EC653-BFED-4360-93D7-47A7C22C8475}"/>
    <cellStyle name="SAPBEXexcBad8 9 2 3" xfId="9894" xr:uid="{00000000-0005-0000-0000-00007C270000}"/>
    <cellStyle name="SAPBEXexcBad8 9 2 3 2" xfId="20977" xr:uid="{7FFEE0B1-EF3F-4B1B-97B0-A1EDD337C159}"/>
    <cellStyle name="SAPBEXexcBad8 9 2 4" xfId="9895" xr:uid="{00000000-0005-0000-0000-00007D270000}"/>
    <cellStyle name="SAPBEXexcBad8 9 2 4 2" xfId="20978" xr:uid="{95588FC9-A289-4FA1-9493-5D7D20EDC997}"/>
    <cellStyle name="SAPBEXexcBad8 9 2 5" xfId="9896" xr:uid="{00000000-0005-0000-0000-00007E270000}"/>
    <cellStyle name="SAPBEXexcBad8 9 2 5 2" xfId="20979" xr:uid="{8F70CFE8-0A5A-4A49-B096-E61D36E58583}"/>
    <cellStyle name="SAPBEXexcBad8 9 2 6" xfId="20975" xr:uid="{57A3C364-B24A-4EB8-923D-201828BB94DD}"/>
    <cellStyle name="SAPBEXexcBad8 9 3" xfId="9897" xr:uid="{00000000-0005-0000-0000-00007F270000}"/>
    <cellStyle name="SAPBEXexcBad8 9 3 2" xfId="20980" xr:uid="{9AFA6506-204F-488E-A79B-42FD71AEFD8F}"/>
    <cellStyle name="SAPBEXexcBad8 9 4" xfId="9898" xr:uid="{00000000-0005-0000-0000-000080270000}"/>
    <cellStyle name="SAPBEXexcBad8 9 4 2" xfId="20981" xr:uid="{01DB75B2-408E-468B-87F0-8E8890F717B1}"/>
    <cellStyle name="SAPBEXexcBad8 9 5" xfId="9899" xr:uid="{00000000-0005-0000-0000-000081270000}"/>
    <cellStyle name="SAPBEXexcBad8 9 5 2" xfId="20982" xr:uid="{6985DD93-3290-4DFA-A101-024161F32B8E}"/>
    <cellStyle name="SAPBEXexcBad8 9 6" xfId="9900" xr:uid="{00000000-0005-0000-0000-000082270000}"/>
    <cellStyle name="SAPBEXexcBad8 9 6 2" xfId="20983" xr:uid="{6315248D-1A65-4C0D-B492-D4395D5CDDAB}"/>
    <cellStyle name="SAPBEXexcBad8 9 7" xfId="20974" xr:uid="{72B370EF-DA4E-4245-AEC8-C4E2469C3710}"/>
    <cellStyle name="SAPBEXexcBad8_KTR An-Abflug" xfId="14801" xr:uid="{00000000-0005-0000-0000-000083270000}"/>
    <cellStyle name="SAPBEXexcBad9" xfId="9901" xr:uid="{00000000-0005-0000-0000-000084270000}"/>
    <cellStyle name="SAPBEXexcBad9 10" xfId="9902" xr:uid="{00000000-0005-0000-0000-000085270000}"/>
    <cellStyle name="SAPBEXexcBad9 10 2" xfId="9903" xr:uid="{00000000-0005-0000-0000-000086270000}"/>
    <cellStyle name="SAPBEXexcBad9 10 2 2" xfId="9904" xr:uid="{00000000-0005-0000-0000-000087270000}"/>
    <cellStyle name="SAPBEXexcBad9 10 2 2 2" xfId="20987" xr:uid="{FAD4A365-A357-467A-B1FC-6F132CE95E94}"/>
    <cellStyle name="SAPBEXexcBad9 10 2 3" xfId="9905" xr:uid="{00000000-0005-0000-0000-000088270000}"/>
    <cellStyle name="SAPBEXexcBad9 10 2 3 2" xfId="20988" xr:uid="{775C71E8-2CA9-4B6F-A530-24196B3D575E}"/>
    <cellStyle name="SAPBEXexcBad9 10 2 4" xfId="9906" xr:uid="{00000000-0005-0000-0000-000089270000}"/>
    <cellStyle name="SAPBEXexcBad9 10 2 4 2" xfId="20989" xr:uid="{B2711B70-E6C8-49B1-887E-C403D582279D}"/>
    <cellStyle name="SAPBEXexcBad9 10 2 5" xfId="9907" xr:uid="{00000000-0005-0000-0000-00008A270000}"/>
    <cellStyle name="SAPBEXexcBad9 10 2 5 2" xfId="20990" xr:uid="{02EAE7C0-4D7A-43E1-BA8B-95B7209C61E3}"/>
    <cellStyle name="SAPBEXexcBad9 10 2 6" xfId="20986" xr:uid="{EE7656EF-C931-4C76-96E8-378F23CF7198}"/>
    <cellStyle name="SAPBEXexcBad9 10 3" xfId="9908" xr:uid="{00000000-0005-0000-0000-00008B270000}"/>
    <cellStyle name="SAPBEXexcBad9 10 3 2" xfId="20991" xr:uid="{957D7D97-91C7-4F4C-9EAE-F9F707448AF5}"/>
    <cellStyle name="SAPBEXexcBad9 10 4" xfId="9909" xr:uid="{00000000-0005-0000-0000-00008C270000}"/>
    <cellStyle name="SAPBEXexcBad9 10 4 2" xfId="20992" xr:uid="{58901DFF-9833-453D-B739-25700D6315A7}"/>
    <cellStyle name="SAPBEXexcBad9 10 5" xfId="9910" xr:uid="{00000000-0005-0000-0000-00008D270000}"/>
    <cellStyle name="SAPBEXexcBad9 10 5 2" xfId="20993" xr:uid="{0FA0872F-AF79-4865-88E3-A699493B7A20}"/>
    <cellStyle name="SAPBEXexcBad9 10 6" xfId="9911" xr:uid="{00000000-0005-0000-0000-00008E270000}"/>
    <cellStyle name="SAPBEXexcBad9 10 6 2" xfId="20994" xr:uid="{D74663F7-CAD4-4934-9573-380AA1558061}"/>
    <cellStyle name="SAPBEXexcBad9 10 7" xfId="20985" xr:uid="{E3203E83-BDD5-4B63-A0FC-6FF39EADD6CD}"/>
    <cellStyle name="SAPBEXexcBad9 11" xfId="9912" xr:uid="{00000000-0005-0000-0000-00008F270000}"/>
    <cellStyle name="SAPBEXexcBad9 11 2" xfId="9913" xr:uid="{00000000-0005-0000-0000-000090270000}"/>
    <cellStyle name="SAPBEXexcBad9 11 2 2" xfId="9914" xr:uid="{00000000-0005-0000-0000-000091270000}"/>
    <cellStyle name="SAPBEXexcBad9 11 2 2 2" xfId="20997" xr:uid="{4F0D46CD-CC31-47F7-B5D5-12F52FBB9593}"/>
    <cellStyle name="SAPBEXexcBad9 11 2 3" xfId="9915" xr:uid="{00000000-0005-0000-0000-000092270000}"/>
    <cellStyle name="SAPBEXexcBad9 11 2 3 2" xfId="20998" xr:uid="{E84223AE-827E-40E2-85B3-93E398748F3A}"/>
    <cellStyle name="SAPBEXexcBad9 11 2 4" xfId="9916" xr:uid="{00000000-0005-0000-0000-000093270000}"/>
    <cellStyle name="SAPBEXexcBad9 11 2 4 2" xfId="20999" xr:uid="{21EBED59-F970-4645-AFCE-8B374D79FEB7}"/>
    <cellStyle name="SAPBEXexcBad9 11 2 5" xfId="9917" xr:uid="{00000000-0005-0000-0000-000094270000}"/>
    <cellStyle name="SAPBEXexcBad9 11 2 5 2" xfId="21000" xr:uid="{AB65F67C-C987-4176-B9E6-06C065EB44CC}"/>
    <cellStyle name="SAPBEXexcBad9 11 2 6" xfId="20996" xr:uid="{C6EBFFA5-66A1-47C9-870A-A808E72A009A}"/>
    <cellStyle name="SAPBEXexcBad9 11 3" xfId="9918" xr:uid="{00000000-0005-0000-0000-000095270000}"/>
    <cellStyle name="SAPBEXexcBad9 11 3 2" xfId="21001" xr:uid="{3F68FBB1-B49D-4653-AC02-430892A847E6}"/>
    <cellStyle name="SAPBEXexcBad9 11 4" xfId="9919" xr:uid="{00000000-0005-0000-0000-000096270000}"/>
    <cellStyle name="SAPBEXexcBad9 11 4 2" xfId="21002" xr:uid="{27055AAB-9CD2-456D-98FD-CFF3F2DC7795}"/>
    <cellStyle name="SAPBEXexcBad9 11 5" xfId="9920" xr:uid="{00000000-0005-0000-0000-000097270000}"/>
    <cellStyle name="SAPBEXexcBad9 11 5 2" xfId="21003" xr:uid="{C20267BD-BA68-4D18-93CB-345624A5C810}"/>
    <cellStyle name="SAPBEXexcBad9 11 6" xfId="9921" xr:uid="{00000000-0005-0000-0000-000098270000}"/>
    <cellStyle name="SAPBEXexcBad9 11 6 2" xfId="21004" xr:uid="{B067E689-EDC9-43CB-9781-BDD79BD68E12}"/>
    <cellStyle name="SAPBEXexcBad9 11 7" xfId="20995" xr:uid="{7EF32F91-5515-46A6-8C09-F9488BD6D7D2}"/>
    <cellStyle name="SAPBEXexcBad9 12" xfId="9922" xr:uid="{00000000-0005-0000-0000-000099270000}"/>
    <cellStyle name="SAPBEXexcBad9 12 2" xfId="9923" xr:uid="{00000000-0005-0000-0000-00009A270000}"/>
    <cellStyle name="SAPBEXexcBad9 12 2 2" xfId="9924" xr:uid="{00000000-0005-0000-0000-00009B270000}"/>
    <cellStyle name="SAPBEXexcBad9 12 2 2 2" xfId="21007" xr:uid="{197F4C8A-5903-4CD1-88C4-1F259EF40E04}"/>
    <cellStyle name="SAPBEXexcBad9 12 2 3" xfId="9925" xr:uid="{00000000-0005-0000-0000-00009C270000}"/>
    <cellStyle name="SAPBEXexcBad9 12 2 3 2" xfId="21008" xr:uid="{255423F4-5945-4CAD-9065-8B97452FFBEA}"/>
    <cellStyle name="SAPBEXexcBad9 12 2 4" xfId="9926" xr:uid="{00000000-0005-0000-0000-00009D270000}"/>
    <cellStyle name="SAPBEXexcBad9 12 2 4 2" xfId="21009" xr:uid="{4ED23BD6-10E2-4927-9D9C-C4235FADB6D7}"/>
    <cellStyle name="SAPBEXexcBad9 12 2 5" xfId="9927" xr:uid="{00000000-0005-0000-0000-00009E270000}"/>
    <cellStyle name="SAPBEXexcBad9 12 2 5 2" xfId="21010" xr:uid="{B9FA4AB6-E1A3-44D3-9A70-8E28E1297E7B}"/>
    <cellStyle name="SAPBEXexcBad9 12 2 6" xfId="21006" xr:uid="{9639DFDE-822D-40AC-A2BA-86D3DA95922D}"/>
    <cellStyle name="SAPBEXexcBad9 12 3" xfId="9928" xr:uid="{00000000-0005-0000-0000-00009F270000}"/>
    <cellStyle name="SAPBEXexcBad9 12 3 2" xfId="21011" xr:uid="{964E030A-0137-43AC-8579-9BD6212C5FE8}"/>
    <cellStyle name="SAPBEXexcBad9 12 4" xfId="9929" xr:uid="{00000000-0005-0000-0000-0000A0270000}"/>
    <cellStyle name="SAPBEXexcBad9 12 4 2" xfId="21012" xr:uid="{4CCB6C03-410D-4BD6-8475-6F56F50E223B}"/>
    <cellStyle name="SAPBEXexcBad9 12 5" xfId="9930" xr:uid="{00000000-0005-0000-0000-0000A1270000}"/>
    <cellStyle name="SAPBEXexcBad9 12 5 2" xfId="21013" xr:uid="{C99B4A20-015D-4EC0-86B8-8175BCCD3F43}"/>
    <cellStyle name="SAPBEXexcBad9 12 6" xfId="9931" xr:uid="{00000000-0005-0000-0000-0000A2270000}"/>
    <cellStyle name="SAPBEXexcBad9 12 6 2" xfId="21014" xr:uid="{8A8865C3-73A2-4D0B-9A6B-25B60791CB4E}"/>
    <cellStyle name="SAPBEXexcBad9 12 7" xfId="21005" xr:uid="{FB93AA39-140F-4E1D-A192-EF2C7F0BAFFB}"/>
    <cellStyle name="SAPBEXexcBad9 13" xfId="9932" xr:uid="{00000000-0005-0000-0000-0000A3270000}"/>
    <cellStyle name="SAPBEXexcBad9 13 2" xfId="9933" xr:uid="{00000000-0005-0000-0000-0000A4270000}"/>
    <cellStyle name="SAPBEXexcBad9 13 2 2" xfId="9934" xr:uid="{00000000-0005-0000-0000-0000A5270000}"/>
    <cellStyle name="SAPBEXexcBad9 13 2 2 2" xfId="21017" xr:uid="{B22A603A-935F-41CA-8B75-163EA34BF02F}"/>
    <cellStyle name="SAPBEXexcBad9 13 2 3" xfId="9935" xr:uid="{00000000-0005-0000-0000-0000A6270000}"/>
    <cellStyle name="SAPBEXexcBad9 13 2 3 2" xfId="21018" xr:uid="{F50CC77B-14EE-422C-851D-E20112AEBCF6}"/>
    <cellStyle name="SAPBEXexcBad9 13 2 4" xfId="9936" xr:uid="{00000000-0005-0000-0000-0000A7270000}"/>
    <cellStyle name="SAPBEXexcBad9 13 2 4 2" xfId="21019" xr:uid="{9DE61F87-96FE-4143-A1D0-C99F502BD48A}"/>
    <cellStyle name="SAPBEXexcBad9 13 2 5" xfId="9937" xr:uid="{00000000-0005-0000-0000-0000A8270000}"/>
    <cellStyle name="SAPBEXexcBad9 13 2 5 2" xfId="21020" xr:uid="{483B0629-9675-480D-A28B-33B4045F4C80}"/>
    <cellStyle name="SAPBEXexcBad9 13 2 6" xfId="21016" xr:uid="{FD4F07DC-1272-415C-80B9-AFB3ECE9265E}"/>
    <cellStyle name="SAPBEXexcBad9 13 3" xfId="9938" xr:uid="{00000000-0005-0000-0000-0000A9270000}"/>
    <cellStyle name="SAPBEXexcBad9 13 3 2" xfId="21021" xr:uid="{AC2E1B60-AA75-45AE-868B-BCFE9DDEF5FE}"/>
    <cellStyle name="SAPBEXexcBad9 13 4" xfId="9939" xr:uid="{00000000-0005-0000-0000-0000AA270000}"/>
    <cellStyle name="SAPBEXexcBad9 13 4 2" xfId="21022" xr:uid="{82F5F7B6-3659-44E8-9B01-B227CF6950C5}"/>
    <cellStyle name="SAPBEXexcBad9 13 5" xfId="9940" xr:uid="{00000000-0005-0000-0000-0000AB270000}"/>
    <cellStyle name="SAPBEXexcBad9 13 5 2" xfId="21023" xr:uid="{96B96469-663A-4FD3-A80C-2AF13FF499AE}"/>
    <cellStyle name="SAPBEXexcBad9 13 6" xfId="9941" xr:uid="{00000000-0005-0000-0000-0000AC270000}"/>
    <cellStyle name="SAPBEXexcBad9 13 6 2" xfId="21024" xr:uid="{40C1C953-5C4B-4B0F-9C70-15C613ACE22F}"/>
    <cellStyle name="SAPBEXexcBad9 13 7" xfId="21015" xr:uid="{F17A186E-5239-4661-975F-3C4E0DAE6481}"/>
    <cellStyle name="SAPBEXexcBad9 14" xfId="9942" xr:uid="{00000000-0005-0000-0000-0000AD270000}"/>
    <cellStyle name="SAPBEXexcBad9 14 2" xfId="9943" xr:uid="{00000000-0005-0000-0000-0000AE270000}"/>
    <cellStyle name="SAPBEXexcBad9 14 2 2" xfId="9944" xr:uid="{00000000-0005-0000-0000-0000AF270000}"/>
    <cellStyle name="SAPBEXexcBad9 14 2 2 2" xfId="21027" xr:uid="{3D5B3066-EAB7-4F0E-ACB0-0A8DC0023B0E}"/>
    <cellStyle name="SAPBEXexcBad9 14 2 3" xfId="9945" xr:uid="{00000000-0005-0000-0000-0000B0270000}"/>
    <cellStyle name="SAPBEXexcBad9 14 2 3 2" xfId="21028" xr:uid="{A55C4BC6-7235-49D0-87EE-8AD2EC38047D}"/>
    <cellStyle name="SAPBEXexcBad9 14 2 4" xfId="9946" xr:uid="{00000000-0005-0000-0000-0000B1270000}"/>
    <cellStyle name="SAPBEXexcBad9 14 2 4 2" xfId="21029" xr:uid="{DD20BF69-6526-4AFA-AE61-AF3B24DA501E}"/>
    <cellStyle name="SAPBEXexcBad9 14 2 5" xfId="9947" xr:uid="{00000000-0005-0000-0000-0000B2270000}"/>
    <cellStyle name="SAPBEXexcBad9 14 2 5 2" xfId="21030" xr:uid="{0E92C5BD-8A20-4A6F-AF64-35D18528FA6A}"/>
    <cellStyle name="SAPBEXexcBad9 14 2 6" xfId="21026" xr:uid="{CD1FCC1B-AB86-4CC4-BE8E-F9BAE327E236}"/>
    <cellStyle name="SAPBEXexcBad9 14 3" xfId="9948" xr:uid="{00000000-0005-0000-0000-0000B3270000}"/>
    <cellStyle name="SAPBEXexcBad9 14 3 2" xfId="21031" xr:uid="{1BF27096-60F7-4662-991C-00321F56BB62}"/>
    <cellStyle name="SAPBEXexcBad9 14 4" xfId="9949" xr:uid="{00000000-0005-0000-0000-0000B4270000}"/>
    <cellStyle name="SAPBEXexcBad9 14 4 2" xfId="21032" xr:uid="{5D914056-98C0-4643-A651-F41C591588A1}"/>
    <cellStyle name="SAPBEXexcBad9 14 5" xfId="9950" xr:uid="{00000000-0005-0000-0000-0000B5270000}"/>
    <cellStyle name="SAPBEXexcBad9 14 5 2" xfId="21033" xr:uid="{CCE014A0-F139-4E37-921D-E9BDD6EE3029}"/>
    <cellStyle name="SAPBEXexcBad9 14 6" xfId="9951" xr:uid="{00000000-0005-0000-0000-0000B6270000}"/>
    <cellStyle name="SAPBEXexcBad9 14 6 2" xfId="21034" xr:uid="{6F95AD75-2DA0-4411-8D4F-522B0649125E}"/>
    <cellStyle name="SAPBEXexcBad9 14 7" xfId="21025" xr:uid="{6ADDFBF8-1377-4F12-9897-0652DB1189EF}"/>
    <cellStyle name="SAPBEXexcBad9 15" xfId="9952" xr:uid="{00000000-0005-0000-0000-0000B7270000}"/>
    <cellStyle name="SAPBEXexcBad9 15 2" xfId="9953" xr:uid="{00000000-0005-0000-0000-0000B8270000}"/>
    <cellStyle name="SAPBEXexcBad9 15 2 2" xfId="9954" xr:uid="{00000000-0005-0000-0000-0000B9270000}"/>
    <cellStyle name="SAPBEXexcBad9 15 2 2 2" xfId="21037" xr:uid="{E3C8CD7B-CEE8-4263-8C90-0A174693C3F8}"/>
    <cellStyle name="SAPBEXexcBad9 15 2 3" xfId="9955" xr:uid="{00000000-0005-0000-0000-0000BA270000}"/>
    <cellStyle name="SAPBEXexcBad9 15 2 3 2" xfId="21038" xr:uid="{94569AD7-7C71-4650-927C-3266B186FB7A}"/>
    <cellStyle name="SAPBEXexcBad9 15 2 4" xfId="9956" xr:uid="{00000000-0005-0000-0000-0000BB270000}"/>
    <cellStyle name="SAPBEXexcBad9 15 2 4 2" xfId="21039" xr:uid="{6011F264-0B61-42CF-9A8A-A5911EC1A1F6}"/>
    <cellStyle name="SAPBEXexcBad9 15 2 5" xfId="9957" xr:uid="{00000000-0005-0000-0000-0000BC270000}"/>
    <cellStyle name="SAPBEXexcBad9 15 2 5 2" xfId="21040" xr:uid="{3AAF2123-E979-42AC-9B6A-B8AE34ABEDE3}"/>
    <cellStyle name="SAPBEXexcBad9 15 2 6" xfId="21036" xr:uid="{7C14EE6B-F8D7-4A70-85F6-1CAC6D7B22AC}"/>
    <cellStyle name="SAPBEXexcBad9 15 3" xfId="9958" xr:uid="{00000000-0005-0000-0000-0000BD270000}"/>
    <cellStyle name="SAPBEXexcBad9 15 3 2" xfId="21041" xr:uid="{A4687190-4801-4D71-89FA-2A1B8EF3C2E3}"/>
    <cellStyle name="SAPBEXexcBad9 15 4" xfId="9959" xr:uid="{00000000-0005-0000-0000-0000BE270000}"/>
    <cellStyle name="SAPBEXexcBad9 15 4 2" xfId="21042" xr:uid="{62B49330-F52B-4A51-9829-281C14AE445E}"/>
    <cellStyle name="SAPBEXexcBad9 15 5" xfId="9960" xr:uid="{00000000-0005-0000-0000-0000BF270000}"/>
    <cellStyle name="SAPBEXexcBad9 15 5 2" xfId="21043" xr:uid="{EA0546EE-E932-4B11-9ABD-C037EACC1B96}"/>
    <cellStyle name="SAPBEXexcBad9 15 6" xfId="9961" xr:uid="{00000000-0005-0000-0000-0000C0270000}"/>
    <cellStyle name="SAPBEXexcBad9 15 6 2" xfId="21044" xr:uid="{2B068CE6-10DC-48DF-A5D4-4638E1E6802D}"/>
    <cellStyle name="SAPBEXexcBad9 15 7" xfId="21035" xr:uid="{300B082D-25B3-4BB5-BA87-59240B04AB44}"/>
    <cellStyle name="SAPBEXexcBad9 16" xfId="9962" xr:uid="{00000000-0005-0000-0000-0000C1270000}"/>
    <cellStyle name="SAPBEXexcBad9 16 2" xfId="21045" xr:uid="{2C2AE376-B719-466F-A23C-0DB208B30793}"/>
    <cellStyle name="SAPBEXexcBad9 17" xfId="9963" xr:uid="{00000000-0005-0000-0000-0000C2270000}"/>
    <cellStyle name="SAPBEXexcBad9 17 2" xfId="21046" xr:uid="{A41C26CB-CD33-4DB4-A8EC-6ECD2F6B8F94}"/>
    <cellStyle name="SAPBEXexcBad9 18" xfId="9964" xr:uid="{00000000-0005-0000-0000-0000C3270000}"/>
    <cellStyle name="SAPBEXexcBad9 18 2" xfId="21047" xr:uid="{4CA0A42E-25ED-4BDD-B76E-DD51A6BCC7D6}"/>
    <cellStyle name="SAPBEXexcBad9 19" xfId="9965" xr:uid="{00000000-0005-0000-0000-0000C4270000}"/>
    <cellStyle name="SAPBEXexcBad9 19 2" xfId="21048" xr:uid="{658FA6AF-A0F9-4B5E-932E-ADF8014546B7}"/>
    <cellStyle name="SAPBEXexcBad9 2" xfId="9966" xr:uid="{00000000-0005-0000-0000-0000C5270000}"/>
    <cellStyle name="SAPBEXexcBad9 2 2" xfId="9967" xr:uid="{00000000-0005-0000-0000-0000C6270000}"/>
    <cellStyle name="SAPBEXexcBad9 2 2 2" xfId="9968" xr:uid="{00000000-0005-0000-0000-0000C7270000}"/>
    <cellStyle name="SAPBEXexcBad9 2 2 2 2" xfId="21051" xr:uid="{E7F3BCA8-1D6C-43F9-97CF-4DAA62A491C8}"/>
    <cellStyle name="SAPBEXexcBad9 2 2 3" xfId="9969" xr:uid="{00000000-0005-0000-0000-0000C8270000}"/>
    <cellStyle name="SAPBEXexcBad9 2 2 3 2" xfId="21052" xr:uid="{4BEF6215-C4CF-447E-8D6A-F9E31B8F46D7}"/>
    <cellStyle name="SAPBEXexcBad9 2 2 4" xfId="9970" xr:uid="{00000000-0005-0000-0000-0000C9270000}"/>
    <cellStyle name="SAPBEXexcBad9 2 2 4 2" xfId="21053" xr:uid="{0A624779-13BE-4DB2-9535-E81271404D7E}"/>
    <cellStyle name="SAPBEXexcBad9 2 2 5" xfId="9971" xr:uid="{00000000-0005-0000-0000-0000CA270000}"/>
    <cellStyle name="SAPBEXexcBad9 2 2 5 2" xfId="21054" xr:uid="{D423D39B-C89A-4170-9941-441E1FB66BAE}"/>
    <cellStyle name="SAPBEXexcBad9 2 2 6" xfId="21050" xr:uid="{24F318C2-9460-482A-BBC7-802C74965107}"/>
    <cellStyle name="SAPBEXexcBad9 2 3" xfId="9972" xr:uid="{00000000-0005-0000-0000-0000CB270000}"/>
    <cellStyle name="SAPBEXexcBad9 2 3 2" xfId="21055" xr:uid="{FA2E9F91-F358-4B1E-BCDF-61740450A801}"/>
    <cellStyle name="SAPBEXexcBad9 2 4" xfId="9973" xr:uid="{00000000-0005-0000-0000-0000CC270000}"/>
    <cellStyle name="SAPBEXexcBad9 2 4 2" xfId="21056" xr:uid="{EA6800C5-DAE7-447C-8D36-86F30E401A1D}"/>
    <cellStyle name="SAPBEXexcBad9 2 5" xfId="9974" xr:uid="{00000000-0005-0000-0000-0000CD270000}"/>
    <cellStyle name="SAPBEXexcBad9 2 5 2" xfId="21057" xr:uid="{3F5A3AA2-D65A-49C3-8012-D754C0C39750}"/>
    <cellStyle name="SAPBEXexcBad9 2 6" xfId="9975" xr:uid="{00000000-0005-0000-0000-0000CE270000}"/>
    <cellStyle name="SAPBEXexcBad9 2 6 2" xfId="21058" xr:uid="{073AC2C8-6F05-4284-A422-50F721035048}"/>
    <cellStyle name="SAPBEXexcBad9 2 7" xfId="21049" xr:uid="{7D76E2A8-6AE0-4800-A138-2943171EE17E}"/>
    <cellStyle name="SAPBEXexcBad9 20" xfId="20984" xr:uid="{B9E2AE9D-0911-407E-81FB-6CD0534C884B}"/>
    <cellStyle name="SAPBEXexcBad9 3" xfId="9976" xr:uid="{00000000-0005-0000-0000-0000CF270000}"/>
    <cellStyle name="SAPBEXexcBad9 3 2" xfId="9977" xr:uid="{00000000-0005-0000-0000-0000D0270000}"/>
    <cellStyle name="SAPBEXexcBad9 3 2 2" xfId="9978" xr:uid="{00000000-0005-0000-0000-0000D1270000}"/>
    <cellStyle name="SAPBEXexcBad9 3 2 2 2" xfId="21061" xr:uid="{EEFE6675-6C24-41A0-BE5A-8666AD7F5BA3}"/>
    <cellStyle name="SAPBEXexcBad9 3 2 3" xfId="9979" xr:uid="{00000000-0005-0000-0000-0000D2270000}"/>
    <cellStyle name="SAPBEXexcBad9 3 2 3 2" xfId="21062" xr:uid="{C161B122-F834-4724-A931-DA7B3EAF3CA2}"/>
    <cellStyle name="SAPBEXexcBad9 3 2 4" xfId="9980" xr:uid="{00000000-0005-0000-0000-0000D3270000}"/>
    <cellStyle name="SAPBEXexcBad9 3 2 4 2" xfId="21063" xr:uid="{99478085-C31B-4501-9DF3-C5E7F869FD30}"/>
    <cellStyle name="SAPBEXexcBad9 3 2 5" xfId="9981" xr:uid="{00000000-0005-0000-0000-0000D4270000}"/>
    <cellStyle name="SAPBEXexcBad9 3 2 5 2" xfId="21064" xr:uid="{6D708635-2E38-4A3C-B761-1C618AD9C059}"/>
    <cellStyle name="SAPBEXexcBad9 3 2 6" xfId="21060" xr:uid="{31E3B5D5-A77F-4B44-A46F-2F6E1009750D}"/>
    <cellStyle name="SAPBEXexcBad9 3 3" xfId="9982" xr:uid="{00000000-0005-0000-0000-0000D5270000}"/>
    <cellStyle name="SAPBEXexcBad9 3 3 2" xfId="21065" xr:uid="{86E1B0ED-90BC-49B4-BA2B-84DF4AE86CB0}"/>
    <cellStyle name="SAPBEXexcBad9 3 4" xfId="9983" xr:uid="{00000000-0005-0000-0000-0000D6270000}"/>
    <cellStyle name="SAPBEXexcBad9 3 4 2" xfId="21066" xr:uid="{E4AFFD70-FA1E-45D1-A904-28AE0C61F88B}"/>
    <cellStyle name="SAPBEXexcBad9 3 5" xfId="9984" xr:uid="{00000000-0005-0000-0000-0000D7270000}"/>
    <cellStyle name="SAPBEXexcBad9 3 5 2" xfId="21067" xr:uid="{E0D70FC1-A7DC-4EC4-9B6C-AD37044349E2}"/>
    <cellStyle name="SAPBEXexcBad9 3 6" xfId="9985" xr:uid="{00000000-0005-0000-0000-0000D8270000}"/>
    <cellStyle name="SAPBEXexcBad9 3 6 2" xfId="21068" xr:uid="{3018FA4D-BE69-4279-95D3-A74548539382}"/>
    <cellStyle name="SAPBEXexcBad9 3 7" xfId="21059" xr:uid="{BA0DB0D3-59C8-44A8-B6EE-47E599F06137}"/>
    <cellStyle name="SAPBEXexcBad9 4" xfId="9986" xr:uid="{00000000-0005-0000-0000-0000D9270000}"/>
    <cellStyle name="SAPBEXexcBad9 4 2" xfId="9987" xr:uid="{00000000-0005-0000-0000-0000DA270000}"/>
    <cellStyle name="SAPBEXexcBad9 4 2 2" xfId="9988" xr:uid="{00000000-0005-0000-0000-0000DB270000}"/>
    <cellStyle name="SAPBEXexcBad9 4 2 2 2" xfId="21071" xr:uid="{E1C4D10E-1356-4FC8-8325-A672C3EFD646}"/>
    <cellStyle name="SAPBEXexcBad9 4 2 3" xfId="9989" xr:uid="{00000000-0005-0000-0000-0000DC270000}"/>
    <cellStyle name="SAPBEXexcBad9 4 2 3 2" xfId="21072" xr:uid="{126A154A-6AF1-4168-A145-50CA0C1F49FF}"/>
    <cellStyle name="SAPBEXexcBad9 4 2 4" xfId="9990" xr:uid="{00000000-0005-0000-0000-0000DD270000}"/>
    <cellStyle name="SAPBEXexcBad9 4 2 4 2" xfId="21073" xr:uid="{470AF354-66F4-4904-9E5D-1200289DE608}"/>
    <cellStyle name="SAPBEXexcBad9 4 2 5" xfId="9991" xr:uid="{00000000-0005-0000-0000-0000DE270000}"/>
    <cellStyle name="SAPBEXexcBad9 4 2 5 2" xfId="21074" xr:uid="{048A0749-5165-4716-9E18-B537749A3C1F}"/>
    <cellStyle name="SAPBEXexcBad9 4 2 6" xfId="21070" xr:uid="{E6E6856A-AC28-484F-B941-D0E8AF85704D}"/>
    <cellStyle name="SAPBEXexcBad9 4 3" xfId="9992" xr:uid="{00000000-0005-0000-0000-0000DF270000}"/>
    <cellStyle name="SAPBEXexcBad9 4 3 2" xfId="21075" xr:uid="{8B56F700-DBEC-4826-914A-9F0FF8A61A4E}"/>
    <cellStyle name="SAPBEXexcBad9 4 4" xfId="9993" xr:uid="{00000000-0005-0000-0000-0000E0270000}"/>
    <cellStyle name="SAPBEXexcBad9 4 4 2" xfId="21076" xr:uid="{F0B20649-5B38-4017-B9D1-83D5FC4AA241}"/>
    <cellStyle name="SAPBEXexcBad9 4 5" xfId="9994" xr:uid="{00000000-0005-0000-0000-0000E1270000}"/>
    <cellStyle name="SAPBEXexcBad9 4 5 2" xfId="21077" xr:uid="{C4B3F632-C29F-4543-AE67-7E28C2F70C97}"/>
    <cellStyle name="SAPBEXexcBad9 4 6" xfId="9995" xr:uid="{00000000-0005-0000-0000-0000E2270000}"/>
    <cellStyle name="SAPBEXexcBad9 4 6 2" xfId="21078" xr:uid="{0299DE82-44A0-4825-8744-E5FB3CB9DAB3}"/>
    <cellStyle name="SAPBEXexcBad9 4 7" xfId="21069" xr:uid="{7ED9292B-07A1-487A-A74C-248A7C749614}"/>
    <cellStyle name="SAPBEXexcBad9 5" xfId="9996" xr:uid="{00000000-0005-0000-0000-0000E3270000}"/>
    <cellStyle name="SAPBEXexcBad9 5 2" xfId="9997" xr:uid="{00000000-0005-0000-0000-0000E4270000}"/>
    <cellStyle name="SAPBEXexcBad9 5 2 2" xfId="9998" xr:uid="{00000000-0005-0000-0000-0000E5270000}"/>
    <cellStyle name="SAPBEXexcBad9 5 2 2 2" xfId="21081" xr:uid="{BA0EE5A7-1816-4E70-AF84-546034AC6398}"/>
    <cellStyle name="SAPBEXexcBad9 5 2 3" xfId="9999" xr:uid="{00000000-0005-0000-0000-0000E6270000}"/>
    <cellStyle name="SAPBEXexcBad9 5 2 3 2" xfId="21082" xr:uid="{DAA61596-ABC9-493C-87F6-1757A7C2E8CF}"/>
    <cellStyle name="SAPBEXexcBad9 5 2 4" xfId="10000" xr:uid="{00000000-0005-0000-0000-0000E7270000}"/>
    <cellStyle name="SAPBEXexcBad9 5 2 4 2" xfId="21083" xr:uid="{9C6CA8D2-67AE-4100-9C60-1B2B194580F0}"/>
    <cellStyle name="SAPBEXexcBad9 5 2 5" xfId="10001" xr:uid="{00000000-0005-0000-0000-0000E8270000}"/>
    <cellStyle name="SAPBEXexcBad9 5 2 5 2" xfId="21084" xr:uid="{817BAA61-BAD9-44FE-8FBE-6EB369625710}"/>
    <cellStyle name="SAPBEXexcBad9 5 2 6" xfId="21080" xr:uid="{F3ACA316-DCEB-4F61-B0A6-9DBCF14099C6}"/>
    <cellStyle name="SAPBEXexcBad9 5 3" xfId="10002" xr:uid="{00000000-0005-0000-0000-0000E9270000}"/>
    <cellStyle name="SAPBEXexcBad9 5 3 2" xfId="21085" xr:uid="{099CE760-669B-4F21-96F8-9F40E0CFBD54}"/>
    <cellStyle name="SAPBEXexcBad9 5 4" xfId="10003" xr:uid="{00000000-0005-0000-0000-0000EA270000}"/>
    <cellStyle name="SAPBEXexcBad9 5 4 2" xfId="21086" xr:uid="{BA6FF5BE-EE4C-4EF0-91BB-776866031FF3}"/>
    <cellStyle name="SAPBEXexcBad9 5 5" xfId="10004" xr:uid="{00000000-0005-0000-0000-0000EB270000}"/>
    <cellStyle name="SAPBEXexcBad9 5 5 2" xfId="21087" xr:uid="{705F3A42-E020-49D3-A892-221B958642C8}"/>
    <cellStyle name="SAPBEXexcBad9 5 6" xfId="10005" xr:uid="{00000000-0005-0000-0000-0000EC270000}"/>
    <cellStyle name="SAPBEXexcBad9 5 6 2" xfId="21088" xr:uid="{057600A3-8512-4BDC-ABA2-6E844FD1D421}"/>
    <cellStyle name="SAPBEXexcBad9 5 7" xfId="21079" xr:uid="{B042BBAB-8F1F-484A-8A9D-66A70792C5EE}"/>
    <cellStyle name="SAPBEXexcBad9 6" xfId="10006" xr:uid="{00000000-0005-0000-0000-0000ED270000}"/>
    <cellStyle name="SAPBEXexcBad9 6 2" xfId="10007" xr:uid="{00000000-0005-0000-0000-0000EE270000}"/>
    <cellStyle name="SAPBEXexcBad9 6 2 2" xfId="10008" xr:uid="{00000000-0005-0000-0000-0000EF270000}"/>
    <cellStyle name="SAPBEXexcBad9 6 2 2 2" xfId="21091" xr:uid="{49794554-B859-443D-A8FE-C30C363CAA1A}"/>
    <cellStyle name="SAPBEXexcBad9 6 2 3" xfId="10009" xr:uid="{00000000-0005-0000-0000-0000F0270000}"/>
    <cellStyle name="SAPBEXexcBad9 6 2 3 2" xfId="21092" xr:uid="{3EBB6A52-4C94-4997-B648-54C021C78A3C}"/>
    <cellStyle name="SAPBEXexcBad9 6 2 4" xfId="10010" xr:uid="{00000000-0005-0000-0000-0000F1270000}"/>
    <cellStyle name="SAPBEXexcBad9 6 2 4 2" xfId="21093" xr:uid="{02D6D6C7-B2C1-48E9-A9D8-7877ED14C6AA}"/>
    <cellStyle name="SAPBEXexcBad9 6 2 5" xfId="10011" xr:uid="{00000000-0005-0000-0000-0000F2270000}"/>
    <cellStyle name="SAPBEXexcBad9 6 2 5 2" xfId="21094" xr:uid="{3BF7F451-196F-4727-AAC7-E22657928C15}"/>
    <cellStyle name="SAPBEXexcBad9 6 2 6" xfId="21090" xr:uid="{01C66FFA-D819-4843-A24D-71B867EF0BCB}"/>
    <cellStyle name="SAPBEXexcBad9 6 3" xfId="10012" xr:uid="{00000000-0005-0000-0000-0000F3270000}"/>
    <cellStyle name="SAPBEXexcBad9 6 3 2" xfId="21095" xr:uid="{61D6D2F2-B841-4A57-AB7C-C039F9B9D42C}"/>
    <cellStyle name="SAPBEXexcBad9 6 4" xfId="10013" xr:uid="{00000000-0005-0000-0000-0000F4270000}"/>
    <cellStyle name="SAPBEXexcBad9 6 4 2" xfId="21096" xr:uid="{74BE6916-38DC-4D95-A1BB-3F15FF6E44BE}"/>
    <cellStyle name="SAPBEXexcBad9 6 5" xfId="10014" xr:uid="{00000000-0005-0000-0000-0000F5270000}"/>
    <cellStyle name="SAPBEXexcBad9 6 5 2" xfId="21097" xr:uid="{0DE2CAB9-B639-48B7-B267-BAAFB2667B89}"/>
    <cellStyle name="SAPBEXexcBad9 6 6" xfId="10015" xr:uid="{00000000-0005-0000-0000-0000F6270000}"/>
    <cellStyle name="SAPBEXexcBad9 6 6 2" xfId="21098" xr:uid="{2E86B670-8ABC-457A-BD70-E96BC8B54F97}"/>
    <cellStyle name="SAPBEXexcBad9 6 7" xfId="21089" xr:uid="{45B77FCA-31FB-4048-8C34-8DF3F47D0A42}"/>
    <cellStyle name="SAPBEXexcBad9 7" xfId="10016" xr:uid="{00000000-0005-0000-0000-0000F7270000}"/>
    <cellStyle name="SAPBEXexcBad9 7 2" xfId="10017" xr:uid="{00000000-0005-0000-0000-0000F8270000}"/>
    <cellStyle name="SAPBEXexcBad9 7 2 2" xfId="10018" xr:uid="{00000000-0005-0000-0000-0000F9270000}"/>
    <cellStyle name="SAPBEXexcBad9 7 2 2 2" xfId="21101" xr:uid="{9CA92851-B940-438C-81CC-346BBE280112}"/>
    <cellStyle name="SAPBEXexcBad9 7 2 3" xfId="10019" xr:uid="{00000000-0005-0000-0000-0000FA270000}"/>
    <cellStyle name="SAPBEXexcBad9 7 2 3 2" xfId="21102" xr:uid="{28678D50-B098-4663-B153-0017E6FB2EAB}"/>
    <cellStyle name="SAPBEXexcBad9 7 2 4" xfId="10020" xr:uid="{00000000-0005-0000-0000-0000FB270000}"/>
    <cellStyle name="SAPBEXexcBad9 7 2 4 2" xfId="21103" xr:uid="{B94F98D7-C8F1-4C87-B2BC-5BD633107F80}"/>
    <cellStyle name="SAPBEXexcBad9 7 2 5" xfId="10021" xr:uid="{00000000-0005-0000-0000-0000FC270000}"/>
    <cellStyle name="SAPBEXexcBad9 7 2 5 2" xfId="21104" xr:uid="{47BCF9EC-F362-41EA-89F5-82BCE80F3560}"/>
    <cellStyle name="SAPBEXexcBad9 7 2 6" xfId="21100" xr:uid="{4901F98F-902C-4452-8B47-9C82E344DCC9}"/>
    <cellStyle name="SAPBEXexcBad9 7 3" xfId="10022" xr:uid="{00000000-0005-0000-0000-0000FD270000}"/>
    <cellStyle name="SAPBEXexcBad9 7 3 2" xfId="21105" xr:uid="{00ABA800-4359-4089-AD17-954FA8C96AA2}"/>
    <cellStyle name="SAPBEXexcBad9 7 4" xfId="10023" xr:uid="{00000000-0005-0000-0000-0000FE270000}"/>
    <cellStyle name="SAPBEXexcBad9 7 4 2" xfId="21106" xr:uid="{40512BD6-DB93-4D07-8C79-8F148E4ED258}"/>
    <cellStyle name="SAPBEXexcBad9 7 5" xfId="10024" xr:uid="{00000000-0005-0000-0000-0000FF270000}"/>
    <cellStyle name="SAPBEXexcBad9 7 5 2" xfId="21107" xr:uid="{EF9C2446-1BE2-4F75-AAB4-2E9BA92D9F78}"/>
    <cellStyle name="SAPBEXexcBad9 7 6" xfId="10025" xr:uid="{00000000-0005-0000-0000-000000280000}"/>
    <cellStyle name="SAPBEXexcBad9 7 6 2" xfId="21108" xr:uid="{1BC36663-0D20-4370-AD89-098249409D73}"/>
    <cellStyle name="SAPBEXexcBad9 7 7" xfId="21099" xr:uid="{E1261C2D-E879-4A0C-9F90-917B54E8AED5}"/>
    <cellStyle name="SAPBEXexcBad9 8" xfId="10026" xr:uid="{00000000-0005-0000-0000-000001280000}"/>
    <cellStyle name="SAPBEXexcBad9 8 2" xfId="10027" xr:uid="{00000000-0005-0000-0000-000002280000}"/>
    <cellStyle name="SAPBEXexcBad9 8 2 2" xfId="10028" xr:uid="{00000000-0005-0000-0000-000003280000}"/>
    <cellStyle name="SAPBEXexcBad9 8 2 2 2" xfId="21111" xr:uid="{C07214FF-2A11-4654-B72A-BC813A268E2B}"/>
    <cellStyle name="SAPBEXexcBad9 8 2 3" xfId="10029" xr:uid="{00000000-0005-0000-0000-000004280000}"/>
    <cellStyle name="SAPBEXexcBad9 8 2 3 2" xfId="21112" xr:uid="{CED90031-D988-44AC-A390-9DC3B5F7069C}"/>
    <cellStyle name="SAPBEXexcBad9 8 2 4" xfId="10030" xr:uid="{00000000-0005-0000-0000-000005280000}"/>
    <cellStyle name="SAPBEXexcBad9 8 2 4 2" xfId="21113" xr:uid="{5657BD02-9E60-417C-85EA-66F4E711A483}"/>
    <cellStyle name="SAPBEXexcBad9 8 2 5" xfId="10031" xr:uid="{00000000-0005-0000-0000-000006280000}"/>
    <cellStyle name="SAPBEXexcBad9 8 2 5 2" xfId="21114" xr:uid="{D3DF9BCA-D9EA-471D-B4A6-641159C7467C}"/>
    <cellStyle name="SAPBEXexcBad9 8 2 6" xfId="21110" xr:uid="{F1463F8D-CB06-4C76-91C4-53EA7FBF30AC}"/>
    <cellStyle name="SAPBEXexcBad9 8 3" xfId="10032" xr:uid="{00000000-0005-0000-0000-000007280000}"/>
    <cellStyle name="SAPBEXexcBad9 8 3 2" xfId="21115" xr:uid="{E0B8BB81-5923-495C-9FBC-CA381D734416}"/>
    <cellStyle name="SAPBEXexcBad9 8 4" xfId="10033" xr:uid="{00000000-0005-0000-0000-000008280000}"/>
    <cellStyle name="SAPBEXexcBad9 8 4 2" xfId="21116" xr:uid="{6D78CBDE-21BB-4E26-9859-A9D50048200F}"/>
    <cellStyle name="SAPBEXexcBad9 8 5" xfId="10034" xr:uid="{00000000-0005-0000-0000-000009280000}"/>
    <cellStyle name="SAPBEXexcBad9 8 5 2" xfId="21117" xr:uid="{01995A0E-6AA2-46FD-850A-F44E6533F3AC}"/>
    <cellStyle name="SAPBEXexcBad9 8 6" xfId="10035" xr:uid="{00000000-0005-0000-0000-00000A280000}"/>
    <cellStyle name="SAPBEXexcBad9 8 6 2" xfId="21118" xr:uid="{1E37F4E5-A6AC-4914-A400-A3328CC0C4C9}"/>
    <cellStyle name="SAPBEXexcBad9 8 7" xfId="21109" xr:uid="{8FE8C514-58CE-41EE-9CC4-0F716FE7F9F9}"/>
    <cellStyle name="SAPBEXexcBad9 9" xfId="10036" xr:uid="{00000000-0005-0000-0000-00000B280000}"/>
    <cellStyle name="SAPBEXexcBad9 9 2" xfId="10037" xr:uid="{00000000-0005-0000-0000-00000C280000}"/>
    <cellStyle name="SAPBEXexcBad9 9 2 2" xfId="10038" xr:uid="{00000000-0005-0000-0000-00000D280000}"/>
    <cellStyle name="SAPBEXexcBad9 9 2 2 2" xfId="21121" xr:uid="{E21781A5-E920-4386-87E7-0E9193C7B26F}"/>
    <cellStyle name="SAPBEXexcBad9 9 2 3" xfId="10039" xr:uid="{00000000-0005-0000-0000-00000E280000}"/>
    <cellStyle name="SAPBEXexcBad9 9 2 3 2" xfId="21122" xr:uid="{4D4FF81C-1996-487F-B278-9FA70BE7FAD0}"/>
    <cellStyle name="SAPBEXexcBad9 9 2 4" xfId="10040" xr:uid="{00000000-0005-0000-0000-00000F280000}"/>
    <cellStyle name="SAPBEXexcBad9 9 2 4 2" xfId="21123" xr:uid="{6F9740B8-8F2D-4B01-9726-6C1E26965ADF}"/>
    <cellStyle name="SAPBEXexcBad9 9 2 5" xfId="10041" xr:uid="{00000000-0005-0000-0000-000010280000}"/>
    <cellStyle name="SAPBEXexcBad9 9 2 5 2" xfId="21124" xr:uid="{1AA703FE-F705-413E-B0BF-974030B73452}"/>
    <cellStyle name="SAPBEXexcBad9 9 2 6" xfId="21120" xr:uid="{FB94F749-E619-4318-9D06-F97606C70D3D}"/>
    <cellStyle name="SAPBEXexcBad9 9 3" xfId="10042" xr:uid="{00000000-0005-0000-0000-000011280000}"/>
    <cellStyle name="SAPBEXexcBad9 9 3 2" xfId="21125" xr:uid="{E8D7B95A-7509-41AE-AB48-E97B7FB14C0D}"/>
    <cellStyle name="SAPBEXexcBad9 9 4" xfId="10043" xr:uid="{00000000-0005-0000-0000-000012280000}"/>
    <cellStyle name="SAPBEXexcBad9 9 4 2" xfId="21126" xr:uid="{55A920D5-E4BC-4037-97BD-772C37A6BCF8}"/>
    <cellStyle name="SAPBEXexcBad9 9 5" xfId="10044" xr:uid="{00000000-0005-0000-0000-000013280000}"/>
    <cellStyle name="SAPBEXexcBad9 9 5 2" xfId="21127" xr:uid="{85AB06A5-20E3-485F-A531-E828E33CE9DF}"/>
    <cellStyle name="SAPBEXexcBad9 9 6" xfId="10045" xr:uid="{00000000-0005-0000-0000-000014280000}"/>
    <cellStyle name="SAPBEXexcBad9 9 6 2" xfId="21128" xr:uid="{D792D80F-7010-48B0-B281-6E9072050E74}"/>
    <cellStyle name="SAPBEXexcBad9 9 7" xfId="21119" xr:uid="{6A4A1BD3-E529-435D-9D5F-1711A4F4001B}"/>
    <cellStyle name="SAPBEXexcBad9_KTR An-Abflug" xfId="14808" xr:uid="{00000000-0005-0000-0000-000015280000}"/>
    <cellStyle name="SAPBEXexcCritical4" xfId="10046" xr:uid="{00000000-0005-0000-0000-000016280000}"/>
    <cellStyle name="SAPBEXexcCritical4 10" xfId="10047" xr:uid="{00000000-0005-0000-0000-000017280000}"/>
    <cellStyle name="SAPBEXexcCritical4 10 2" xfId="10048" xr:uid="{00000000-0005-0000-0000-000018280000}"/>
    <cellStyle name="SAPBEXexcCritical4 10 2 2" xfId="10049" xr:uid="{00000000-0005-0000-0000-000019280000}"/>
    <cellStyle name="SAPBEXexcCritical4 10 2 2 2" xfId="21132" xr:uid="{AD78FADE-E87B-4E0B-A3C1-CF0D96FF88A3}"/>
    <cellStyle name="SAPBEXexcCritical4 10 2 3" xfId="10050" xr:uid="{00000000-0005-0000-0000-00001A280000}"/>
    <cellStyle name="SAPBEXexcCritical4 10 2 3 2" xfId="21133" xr:uid="{A31027F3-F8F1-49D9-A6D6-883A1F04BD38}"/>
    <cellStyle name="SAPBEXexcCritical4 10 2 4" xfId="10051" xr:uid="{00000000-0005-0000-0000-00001B280000}"/>
    <cellStyle name="SAPBEXexcCritical4 10 2 4 2" xfId="21134" xr:uid="{D8A47A6C-0C67-45A9-BFBB-66C03D8F8775}"/>
    <cellStyle name="SAPBEXexcCritical4 10 2 5" xfId="10052" xr:uid="{00000000-0005-0000-0000-00001C280000}"/>
    <cellStyle name="SAPBEXexcCritical4 10 2 5 2" xfId="21135" xr:uid="{A2D556A8-18E7-4462-9D6C-F7580E488865}"/>
    <cellStyle name="SAPBEXexcCritical4 10 2 6" xfId="21131" xr:uid="{3635D886-EDE7-4403-B398-B1F2B171FFF1}"/>
    <cellStyle name="SAPBEXexcCritical4 10 3" xfId="10053" xr:uid="{00000000-0005-0000-0000-00001D280000}"/>
    <cellStyle name="SAPBEXexcCritical4 10 3 2" xfId="21136" xr:uid="{E878779B-86FE-4BE4-B0B9-AEBC6519D5DC}"/>
    <cellStyle name="SAPBEXexcCritical4 10 4" xfId="10054" xr:uid="{00000000-0005-0000-0000-00001E280000}"/>
    <cellStyle name="SAPBEXexcCritical4 10 4 2" xfId="21137" xr:uid="{A2556BBA-5E46-468E-B2B5-FDCB7B463ED3}"/>
    <cellStyle name="SAPBEXexcCritical4 10 5" xfId="10055" xr:uid="{00000000-0005-0000-0000-00001F280000}"/>
    <cellStyle name="SAPBEXexcCritical4 10 5 2" xfId="21138" xr:uid="{6C68BD0D-3A0F-4690-96CD-681A2C5FEAD1}"/>
    <cellStyle name="SAPBEXexcCritical4 10 6" xfId="10056" xr:uid="{00000000-0005-0000-0000-000020280000}"/>
    <cellStyle name="SAPBEXexcCritical4 10 6 2" xfId="21139" xr:uid="{B74EDBDB-18C5-4535-89C3-5042559DC537}"/>
    <cellStyle name="SAPBEXexcCritical4 10 7" xfId="21130" xr:uid="{2B5521EF-947B-48E0-89E0-7D3270EB89B4}"/>
    <cellStyle name="SAPBEXexcCritical4 11" xfId="10057" xr:uid="{00000000-0005-0000-0000-000021280000}"/>
    <cellStyle name="SAPBEXexcCritical4 11 2" xfId="10058" xr:uid="{00000000-0005-0000-0000-000022280000}"/>
    <cellStyle name="SAPBEXexcCritical4 11 2 2" xfId="10059" xr:uid="{00000000-0005-0000-0000-000023280000}"/>
    <cellStyle name="SAPBEXexcCritical4 11 2 2 2" xfId="21142" xr:uid="{77138C36-1B35-43A7-A6B7-EA5F514CF381}"/>
    <cellStyle name="SAPBEXexcCritical4 11 2 3" xfId="10060" xr:uid="{00000000-0005-0000-0000-000024280000}"/>
    <cellStyle name="SAPBEXexcCritical4 11 2 3 2" xfId="21143" xr:uid="{6903456E-DF99-44FE-8D8D-147CA128E664}"/>
    <cellStyle name="SAPBEXexcCritical4 11 2 4" xfId="10061" xr:uid="{00000000-0005-0000-0000-000025280000}"/>
    <cellStyle name="SAPBEXexcCritical4 11 2 4 2" xfId="21144" xr:uid="{44C64A4F-4A3C-4E06-8AC2-B569ADA1AD4E}"/>
    <cellStyle name="SAPBEXexcCritical4 11 2 5" xfId="10062" xr:uid="{00000000-0005-0000-0000-000026280000}"/>
    <cellStyle name="SAPBEXexcCritical4 11 2 5 2" xfId="21145" xr:uid="{812AE159-6084-4489-9554-F180D82E5C05}"/>
    <cellStyle name="SAPBEXexcCritical4 11 2 6" xfId="21141" xr:uid="{2BC1DD0D-4418-44F9-A130-4E0089A2FEE8}"/>
    <cellStyle name="SAPBEXexcCritical4 11 3" xfId="10063" xr:uid="{00000000-0005-0000-0000-000027280000}"/>
    <cellStyle name="SAPBEXexcCritical4 11 3 2" xfId="21146" xr:uid="{1B9A7B77-9EFC-468F-A4FA-E3DE3FB16C15}"/>
    <cellStyle name="SAPBEXexcCritical4 11 4" xfId="10064" xr:uid="{00000000-0005-0000-0000-000028280000}"/>
    <cellStyle name="SAPBEXexcCritical4 11 4 2" xfId="21147" xr:uid="{B0F7C09E-863A-4D06-951D-70C51FB34E74}"/>
    <cellStyle name="SAPBEXexcCritical4 11 5" xfId="10065" xr:uid="{00000000-0005-0000-0000-000029280000}"/>
    <cellStyle name="SAPBEXexcCritical4 11 5 2" xfId="21148" xr:uid="{E3A89D2C-AA84-4A2B-8AAF-4F6502125E63}"/>
    <cellStyle name="SAPBEXexcCritical4 11 6" xfId="10066" xr:uid="{00000000-0005-0000-0000-00002A280000}"/>
    <cellStyle name="SAPBEXexcCritical4 11 6 2" xfId="21149" xr:uid="{C9848A31-E96C-4F0B-8F57-BAEA7875759D}"/>
    <cellStyle name="SAPBEXexcCritical4 11 7" xfId="21140" xr:uid="{ABEDF88C-D820-4DC4-A69E-078EE7F72D96}"/>
    <cellStyle name="SAPBEXexcCritical4 12" xfId="10067" xr:uid="{00000000-0005-0000-0000-00002B280000}"/>
    <cellStyle name="SAPBEXexcCritical4 12 2" xfId="10068" xr:uid="{00000000-0005-0000-0000-00002C280000}"/>
    <cellStyle name="SAPBEXexcCritical4 12 2 2" xfId="10069" xr:uid="{00000000-0005-0000-0000-00002D280000}"/>
    <cellStyle name="SAPBEXexcCritical4 12 2 2 2" xfId="21152" xr:uid="{925C33FD-227C-49E0-A8E3-803693FF75AD}"/>
    <cellStyle name="SAPBEXexcCritical4 12 2 3" xfId="10070" xr:uid="{00000000-0005-0000-0000-00002E280000}"/>
    <cellStyle name="SAPBEXexcCritical4 12 2 3 2" xfId="21153" xr:uid="{77A5B6B2-BAC1-4F26-B10D-7C5419B48B18}"/>
    <cellStyle name="SAPBEXexcCritical4 12 2 4" xfId="10071" xr:uid="{00000000-0005-0000-0000-00002F280000}"/>
    <cellStyle name="SAPBEXexcCritical4 12 2 4 2" xfId="21154" xr:uid="{CEF62D19-7920-4166-AAE7-B5414DC3B9B3}"/>
    <cellStyle name="SAPBEXexcCritical4 12 2 5" xfId="10072" xr:uid="{00000000-0005-0000-0000-000030280000}"/>
    <cellStyle name="SAPBEXexcCritical4 12 2 5 2" xfId="21155" xr:uid="{26DD8BF9-FC0B-4499-A414-28E1F6CD9843}"/>
    <cellStyle name="SAPBEXexcCritical4 12 2 6" xfId="21151" xr:uid="{E4366E4A-0B75-4F7E-AAEC-49974E0E3470}"/>
    <cellStyle name="SAPBEXexcCritical4 12 3" xfId="10073" xr:uid="{00000000-0005-0000-0000-000031280000}"/>
    <cellStyle name="SAPBEXexcCritical4 12 3 2" xfId="21156" xr:uid="{6130C681-09E5-4B13-8311-BA303B4AC4BC}"/>
    <cellStyle name="SAPBEXexcCritical4 12 4" xfId="10074" xr:uid="{00000000-0005-0000-0000-000032280000}"/>
    <cellStyle name="SAPBEXexcCritical4 12 4 2" xfId="21157" xr:uid="{5D14F6D5-4D12-4399-94F2-344C2F27FE2C}"/>
    <cellStyle name="SAPBEXexcCritical4 12 5" xfId="10075" xr:uid="{00000000-0005-0000-0000-000033280000}"/>
    <cellStyle name="SAPBEXexcCritical4 12 5 2" xfId="21158" xr:uid="{E8B51889-AABA-4646-A980-FE97379A1CFE}"/>
    <cellStyle name="SAPBEXexcCritical4 12 6" xfId="10076" xr:uid="{00000000-0005-0000-0000-000034280000}"/>
    <cellStyle name="SAPBEXexcCritical4 12 6 2" xfId="21159" xr:uid="{26C2CEF6-9EFD-435F-ABFF-3D808F54C1C6}"/>
    <cellStyle name="SAPBEXexcCritical4 12 7" xfId="21150" xr:uid="{6D308939-6B66-4B05-B30D-8D366000A6B5}"/>
    <cellStyle name="SAPBEXexcCritical4 13" xfId="10077" xr:uid="{00000000-0005-0000-0000-000035280000}"/>
    <cellStyle name="SAPBEXexcCritical4 13 2" xfId="10078" xr:uid="{00000000-0005-0000-0000-000036280000}"/>
    <cellStyle name="SAPBEXexcCritical4 13 2 2" xfId="10079" xr:uid="{00000000-0005-0000-0000-000037280000}"/>
    <cellStyle name="SAPBEXexcCritical4 13 2 2 2" xfId="21162" xr:uid="{1AC579CA-46FC-41B4-B217-A75DA5DC8BFE}"/>
    <cellStyle name="SAPBEXexcCritical4 13 2 3" xfId="10080" xr:uid="{00000000-0005-0000-0000-000038280000}"/>
    <cellStyle name="SAPBEXexcCritical4 13 2 3 2" xfId="21163" xr:uid="{90C6DF51-B766-4E66-AEF8-CA8E28FD6034}"/>
    <cellStyle name="SAPBEXexcCritical4 13 2 4" xfId="10081" xr:uid="{00000000-0005-0000-0000-000039280000}"/>
    <cellStyle name="SAPBEXexcCritical4 13 2 4 2" xfId="21164" xr:uid="{42977948-FBF0-4978-8974-A55B0B1FDE7A}"/>
    <cellStyle name="SAPBEXexcCritical4 13 2 5" xfId="10082" xr:uid="{00000000-0005-0000-0000-00003A280000}"/>
    <cellStyle name="SAPBEXexcCritical4 13 2 5 2" xfId="21165" xr:uid="{E4D34753-E055-4AD8-99F1-719FEA9E638A}"/>
    <cellStyle name="SAPBEXexcCritical4 13 2 6" xfId="21161" xr:uid="{675ED43A-CFA7-4F25-A23A-5200B7C1EDA0}"/>
    <cellStyle name="SAPBEXexcCritical4 13 3" xfId="10083" xr:uid="{00000000-0005-0000-0000-00003B280000}"/>
    <cellStyle name="SAPBEXexcCritical4 13 3 2" xfId="21166" xr:uid="{8F7EDDE5-9946-4D46-BDD0-5BCB5998F9C1}"/>
    <cellStyle name="SAPBEXexcCritical4 13 4" xfId="10084" xr:uid="{00000000-0005-0000-0000-00003C280000}"/>
    <cellStyle name="SAPBEXexcCritical4 13 4 2" xfId="21167" xr:uid="{0E4341A5-D137-4B03-B09C-48771C7C3294}"/>
    <cellStyle name="SAPBEXexcCritical4 13 5" xfId="10085" xr:uid="{00000000-0005-0000-0000-00003D280000}"/>
    <cellStyle name="SAPBEXexcCritical4 13 5 2" xfId="21168" xr:uid="{758CEE2F-5C73-4FE5-BF43-C29C40B13A95}"/>
    <cellStyle name="SAPBEXexcCritical4 13 6" xfId="10086" xr:uid="{00000000-0005-0000-0000-00003E280000}"/>
    <cellStyle name="SAPBEXexcCritical4 13 6 2" xfId="21169" xr:uid="{2E2DFFF1-BCB1-45A1-92E4-A053C4E2BF21}"/>
    <cellStyle name="SAPBEXexcCritical4 13 7" xfId="21160" xr:uid="{AC920DA0-60D9-4DC3-974A-DCC4967EC34A}"/>
    <cellStyle name="SAPBEXexcCritical4 14" xfId="10087" xr:uid="{00000000-0005-0000-0000-00003F280000}"/>
    <cellStyle name="SAPBEXexcCritical4 14 2" xfId="10088" xr:uid="{00000000-0005-0000-0000-000040280000}"/>
    <cellStyle name="SAPBEXexcCritical4 14 2 2" xfId="10089" xr:uid="{00000000-0005-0000-0000-000041280000}"/>
    <cellStyle name="SAPBEXexcCritical4 14 2 2 2" xfId="21172" xr:uid="{5CB389E8-D148-478B-A03C-D81786F11D3B}"/>
    <cellStyle name="SAPBEXexcCritical4 14 2 3" xfId="10090" xr:uid="{00000000-0005-0000-0000-000042280000}"/>
    <cellStyle name="SAPBEXexcCritical4 14 2 3 2" xfId="21173" xr:uid="{FBA87DC7-72B9-4E68-A92D-F2F7E4203951}"/>
    <cellStyle name="SAPBEXexcCritical4 14 2 4" xfId="10091" xr:uid="{00000000-0005-0000-0000-000043280000}"/>
    <cellStyle name="SAPBEXexcCritical4 14 2 4 2" xfId="21174" xr:uid="{0D5575F4-F35B-47F0-A882-B2C68F3D75C5}"/>
    <cellStyle name="SAPBEXexcCritical4 14 2 5" xfId="10092" xr:uid="{00000000-0005-0000-0000-000044280000}"/>
    <cellStyle name="SAPBEXexcCritical4 14 2 5 2" xfId="21175" xr:uid="{6D711EAF-9AB2-4ED0-B72E-F90B6621F25E}"/>
    <cellStyle name="SAPBEXexcCritical4 14 2 6" xfId="21171" xr:uid="{41CFF43B-5996-487C-B6D9-B96B8A147EAC}"/>
    <cellStyle name="SAPBEXexcCritical4 14 3" xfId="10093" xr:uid="{00000000-0005-0000-0000-000045280000}"/>
    <cellStyle name="SAPBEXexcCritical4 14 3 2" xfId="21176" xr:uid="{F4B81DE3-E13E-4FF5-BF7A-89600344D5F5}"/>
    <cellStyle name="SAPBEXexcCritical4 14 4" xfId="10094" xr:uid="{00000000-0005-0000-0000-000046280000}"/>
    <cellStyle name="SAPBEXexcCritical4 14 4 2" xfId="21177" xr:uid="{6542D975-B19E-4298-8194-3DBD99AAF377}"/>
    <cellStyle name="SAPBEXexcCritical4 14 5" xfId="10095" xr:uid="{00000000-0005-0000-0000-000047280000}"/>
    <cellStyle name="SAPBEXexcCritical4 14 5 2" xfId="21178" xr:uid="{78E51179-B65A-4AA1-AFC2-07C1EC55B37D}"/>
    <cellStyle name="SAPBEXexcCritical4 14 6" xfId="10096" xr:uid="{00000000-0005-0000-0000-000048280000}"/>
    <cellStyle name="SAPBEXexcCritical4 14 6 2" xfId="21179" xr:uid="{0F30E81B-CDDE-4E1D-BB77-ABFAE1174AB2}"/>
    <cellStyle name="SAPBEXexcCritical4 14 7" xfId="21170" xr:uid="{4BA370FF-8395-41ED-9807-90A169FBE13B}"/>
    <cellStyle name="SAPBEXexcCritical4 15" xfId="10097" xr:uid="{00000000-0005-0000-0000-000049280000}"/>
    <cellStyle name="SAPBEXexcCritical4 15 2" xfId="10098" xr:uid="{00000000-0005-0000-0000-00004A280000}"/>
    <cellStyle name="SAPBEXexcCritical4 15 2 2" xfId="10099" xr:uid="{00000000-0005-0000-0000-00004B280000}"/>
    <cellStyle name="SAPBEXexcCritical4 15 2 2 2" xfId="21182" xr:uid="{7D869416-0E5D-4943-B50E-3DDA279A7D57}"/>
    <cellStyle name="SAPBEXexcCritical4 15 2 3" xfId="10100" xr:uid="{00000000-0005-0000-0000-00004C280000}"/>
    <cellStyle name="SAPBEXexcCritical4 15 2 3 2" xfId="21183" xr:uid="{5CA454C6-9827-42A0-87CC-A321584DB8FF}"/>
    <cellStyle name="SAPBEXexcCritical4 15 2 4" xfId="10101" xr:uid="{00000000-0005-0000-0000-00004D280000}"/>
    <cellStyle name="SAPBEXexcCritical4 15 2 4 2" xfId="21184" xr:uid="{B9E31E3A-F18F-4A1B-8DDE-8BA5C0EB8DB8}"/>
    <cellStyle name="SAPBEXexcCritical4 15 2 5" xfId="10102" xr:uid="{00000000-0005-0000-0000-00004E280000}"/>
    <cellStyle name="SAPBEXexcCritical4 15 2 5 2" xfId="21185" xr:uid="{BA243AC0-282C-45FC-8283-F6B4F65C69C7}"/>
    <cellStyle name="SAPBEXexcCritical4 15 2 6" xfId="21181" xr:uid="{5AD2777C-811D-4167-BB05-C53A02BB494A}"/>
    <cellStyle name="SAPBEXexcCritical4 15 3" xfId="10103" xr:uid="{00000000-0005-0000-0000-00004F280000}"/>
    <cellStyle name="SAPBEXexcCritical4 15 3 2" xfId="21186" xr:uid="{B93E31CD-A244-4956-8B09-E11371329619}"/>
    <cellStyle name="SAPBEXexcCritical4 15 4" xfId="10104" xr:uid="{00000000-0005-0000-0000-000050280000}"/>
    <cellStyle name="SAPBEXexcCritical4 15 4 2" xfId="21187" xr:uid="{34900F1C-0378-4EEF-9CC2-EF90DE3C3E3B}"/>
    <cellStyle name="SAPBEXexcCritical4 15 5" xfId="10105" xr:uid="{00000000-0005-0000-0000-000051280000}"/>
    <cellStyle name="SAPBEXexcCritical4 15 5 2" xfId="21188" xr:uid="{3234EFEC-106A-4EF1-8CDC-31EFFC7FA6C7}"/>
    <cellStyle name="SAPBEXexcCritical4 15 6" xfId="10106" xr:uid="{00000000-0005-0000-0000-000052280000}"/>
    <cellStyle name="SAPBEXexcCritical4 15 6 2" xfId="21189" xr:uid="{3775C47A-920F-4997-A0E8-8290F6F11D98}"/>
    <cellStyle name="SAPBEXexcCritical4 15 7" xfId="21180" xr:uid="{DC4C3B36-FB7A-4D03-987B-0BE144C7994F}"/>
    <cellStyle name="SAPBEXexcCritical4 16" xfId="10107" xr:uid="{00000000-0005-0000-0000-000053280000}"/>
    <cellStyle name="SAPBEXexcCritical4 16 2" xfId="21190" xr:uid="{DA541F4D-EBF8-4468-9907-5AFB4A9F8263}"/>
    <cellStyle name="SAPBEXexcCritical4 17" xfId="10108" xr:uid="{00000000-0005-0000-0000-000054280000}"/>
    <cellStyle name="SAPBEXexcCritical4 17 2" xfId="21191" xr:uid="{509E8F84-822F-4E51-8868-EDE6D7B4907F}"/>
    <cellStyle name="SAPBEXexcCritical4 18" xfId="10109" xr:uid="{00000000-0005-0000-0000-000055280000}"/>
    <cellStyle name="SAPBEXexcCritical4 18 2" xfId="21192" xr:uid="{D19BA04C-2AE7-45E4-99DA-96070931112C}"/>
    <cellStyle name="SAPBEXexcCritical4 19" xfId="10110" xr:uid="{00000000-0005-0000-0000-000056280000}"/>
    <cellStyle name="SAPBEXexcCritical4 19 2" xfId="21193" xr:uid="{A0FDC8F9-225E-460B-9BB0-9F7C19779F67}"/>
    <cellStyle name="SAPBEXexcCritical4 2" xfId="10111" xr:uid="{00000000-0005-0000-0000-000057280000}"/>
    <cellStyle name="SAPBEXexcCritical4 2 2" xfId="10112" xr:uid="{00000000-0005-0000-0000-000058280000}"/>
    <cellStyle name="SAPBEXexcCritical4 2 2 2" xfId="10113" xr:uid="{00000000-0005-0000-0000-000059280000}"/>
    <cellStyle name="SAPBEXexcCritical4 2 2 2 2" xfId="21196" xr:uid="{616BB69C-7D68-4E54-9C29-A55610B6201A}"/>
    <cellStyle name="SAPBEXexcCritical4 2 2 3" xfId="10114" xr:uid="{00000000-0005-0000-0000-00005A280000}"/>
    <cellStyle name="SAPBEXexcCritical4 2 2 3 2" xfId="21197" xr:uid="{BF76E7B3-5FEF-4D1A-AB6E-FDACF29F3122}"/>
    <cellStyle name="SAPBEXexcCritical4 2 2 4" xfId="10115" xr:uid="{00000000-0005-0000-0000-00005B280000}"/>
    <cellStyle name="SAPBEXexcCritical4 2 2 4 2" xfId="21198" xr:uid="{3651A75F-52D3-460F-9480-7B7743178937}"/>
    <cellStyle name="SAPBEXexcCritical4 2 2 5" xfId="10116" xr:uid="{00000000-0005-0000-0000-00005C280000}"/>
    <cellStyle name="SAPBEXexcCritical4 2 2 5 2" xfId="21199" xr:uid="{D051A895-EC79-4B95-B583-EEA63A5837B1}"/>
    <cellStyle name="SAPBEXexcCritical4 2 2 6" xfId="21195" xr:uid="{3DFAA977-E418-4D94-A8AE-75ACF899A69E}"/>
    <cellStyle name="SAPBEXexcCritical4 2 3" xfId="10117" xr:uid="{00000000-0005-0000-0000-00005D280000}"/>
    <cellStyle name="SAPBEXexcCritical4 2 3 2" xfId="21200" xr:uid="{C55DBF5D-33BD-430F-AB9C-8D34B2C7F1F0}"/>
    <cellStyle name="SAPBEXexcCritical4 2 4" xfId="10118" xr:uid="{00000000-0005-0000-0000-00005E280000}"/>
    <cellStyle name="SAPBEXexcCritical4 2 4 2" xfId="21201" xr:uid="{0273B804-EDA6-45FB-B854-AED52763059A}"/>
    <cellStyle name="SAPBEXexcCritical4 2 5" xfId="10119" xr:uid="{00000000-0005-0000-0000-00005F280000}"/>
    <cellStyle name="SAPBEXexcCritical4 2 5 2" xfId="21202" xr:uid="{1B4B267E-7F08-4F4E-925B-724AD3D0B2AE}"/>
    <cellStyle name="SAPBEXexcCritical4 2 6" xfId="10120" xr:uid="{00000000-0005-0000-0000-000060280000}"/>
    <cellStyle name="SAPBEXexcCritical4 2 6 2" xfId="21203" xr:uid="{0048028E-751F-4843-972F-93C9D8961E40}"/>
    <cellStyle name="SAPBEXexcCritical4 2 7" xfId="21194" xr:uid="{FCA416A4-5B65-47D2-BDF4-6D3D25DE6279}"/>
    <cellStyle name="SAPBEXexcCritical4 20" xfId="21129" xr:uid="{0EF88F81-E438-4F87-BD00-BB10862AB4C3}"/>
    <cellStyle name="SAPBEXexcCritical4 3" xfId="10121" xr:uid="{00000000-0005-0000-0000-000061280000}"/>
    <cellStyle name="SAPBEXexcCritical4 3 2" xfId="10122" xr:uid="{00000000-0005-0000-0000-000062280000}"/>
    <cellStyle name="SAPBEXexcCritical4 3 2 2" xfId="10123" xr:uid="{00000000-0005-0000-0000-000063280000}"/>
    <cellStyle name="SAPBEXexcCritical4 3 2 2 2" xfId="21206" xr:uid="{E6CA0BC9-6F98-4FE4-8FAD-C7AD62A81507}"/>
    <cellStyle name="SAPBEXexcCritical4 3 2 3" xfId="10124" xr:uid="{00000000-0005-0000-0000-000064280000}"/>
    <cellStyle name="SAPBEXexcCritical4 3 2 3 2" xfId="21207" xr:uid="{216A96F8-BC84-4AFA-BE09-D9B796B8BB00}"/>
    <cellStyle name="SAPBEXexcCritical4 3 2 4" xfId="10125" xr:uid="{00000000-0005-0000-0000-000065280000}"/>
    <cellStyle name="SAPBEXexcCritical4 3 2 4 2" xfId="21208" xr:uid="{490FEC6B-0DA7-4482-B85F-CC91A12E5790}"/>
    <cellStyle name="SAPBEXexcCritical4 3 2 5" xfId="10126" xr:uid="{00000000-0005-0000-0000-000066280000}"/>
    <cellStyle name="SAPBEXexcCritical4 3 2 5 2" xfId="21209" xr:uid="{0024022F-9F90-40F9-A3DD-556ECEE2F924}"/>
    <cellStyle name="SAPBEXexcCritical4 3 2 6" xfId="21205" xr:uid="{81A5AC70-6DC1-481B-8501-226724E265E5}"/>
    <cellStyle name="SAPBEXexcCritical4 3 3" xfId="10127" xr:uid="{00000000-0005-0000-0000-000067280000}"/>
    <cellStyle name="SAPBEXexcCritical4 3 3 2" xfId="21210" xr:uid="{58CE6ED0-BB29-44E2-BDC5-7F5F90E50ED5}"/>
    <cellStyle name="SAPBEXexcCritical4 3 4" xfId="10128" xr:uid="{00000000-0005-0000-0000-000068280000}"/>
    <cellStyle name="SAPBEXexcCritical4 3 4 2" xfId="21211" xr:uid="{E18CAE79-570C-4C66-ABD8-4BD0AD73B854}"/>
    <cellStyle name="SAPBEXexcCritical4 3 5" xfId="10129" xr:uid="{00000000-0005-0000-0000-000069280000}"/>
    <cellStyle name="SAPBEXexcCritical4 3 5 2" xfId="21212" xr:uid="{E2289412-2AAB-4A8D-9AC7-AB38B9A42ACE}"/>
    <cellStyle name="SAPBEXexcCritical4 3 6" xfId="10130" xr:uid="{00000000-0005-0000-0000-00006A280000}"/>
    <cellStyle name="SAPBEXexcCritical4 3 6 2" xfId="21213" xr:uid="{A6DE8F80-E9D5-4792-9335-9676E862192A}"/>
    <cellStyle name="SAPBEXexcCritical4 3 7" xfId="21204" xr:uid="{46C3E1A3-562B-458C-A754-2703AD5C8E4A}"/>
    <cellStyle name="SAPBEXexcCritical4 4" xfId="10131" xr:uid="{00000000-0005-0000-0000-00006B280000}"/>
    <cellStyle name="SAPBEXexcCritical4 4 2" xfId="10132" xr:uid="{00000000-0005-0000-0000-00006C280000}"/>
    <cellStyle name="SAPBEXexcCritical4 4 2 2" xfId="10133" xr:uid="{00000000-0005-0000-0000-00006D280000}"/>
    <cellStyle name="SAPBEXexcCritical4 4 2 2 2" xfId="21216" xr:uid="{6EF7DA9A-1295-41CC-8127-21464358878C}"/>
    <cellStyle name="SAPBEXexcCritical4 4 2 3" xfId="10134" xr:uid="{00000000-0005-0000-0000-00006E280000}"/>
    <cellStyle name="SAPBEXexcCritical4 4 2 3 2" xfId="21217" xr:uid="{95DD7A0E-CCCF-4378-A15F-40DED352E6FF}"/>
    <cellStyle name="SAPBEXexcCritical4 4 2 4" xfId="10135" xr:uid="{00000000-0005-0000-0000-00006F280000}"/>
    <cellStyle name="SAPBEXexcCritical4 4 2 4 2" xfId="21218" xr:uid="{1F3AFBF7-4A55-4252-ACB1-312105455F42}"/>
    <cellStyle name="SAPBEXexcCritical4 4 2 5" xfId="10136" xr:uid="{00000000-0005-0000-0000-000070280000}"/>
    <cellStyle name="SAPBEXexcCritical4 4 2 5 2" xfId="21219" xr:uid="{3C636A5A-9258-4ED3-9F94-AA85225E2A82}"/>
    <cellStyle name="SAPBEXexcCritical4 4 2 6" xfId="21215" xr:uid="{90644D25-8E9F-4EB8-8EEE-5A3D9E7F5B53}"/>
    <cellStyle name="SAPBEXexcCritical4 4 3" xfId="10137" xr:uid="{00000000-0005-0000-0000-000071280000}"/>
    <cellStyle name="SAPBEXexcCritical4 4 3 2" xfId="21220" xr:uid="{DD749DB5-CDD1-426B-9ACE-8E84F4485ED4}"/>
    <cellStyle name="SAPBEXexcCritical4 4 4" xfId="10138" xr:uid="{00000000-0005-0000-0000-000072280000}"/>
    <cellStyle name="SAPBEXexcCritical4 4 4 2" xfId="21221" xr:uid="{FD9673CF-C758-4B5E-88F3-3A82BB4083E6}"/>
    <cellStyle name="SAPBEXexcCritical4 4 5" xfId="10139" xr:uid="{00000000-0005-0000-0000-000073280000}"/>
    <cellStyle name="SAPBEXexcCritical4 4 5 2" xfId="21222" xr:uid="{25FC6AB5-EE2E-4AC9-A732-3A1A8F1EA26F}"/>
    <cellStyle name="SAPBEXexcCritical4 4 6" xfId="10140" xr:uid="{00000000-0005-0000-0000-000074280000}"/>
    <cellStyle name="SAPBEXexcCritical4 4 6 2" xfId="21223" xr:uid="{42E76DDA-8110-4665-BA5A-92A27E85C832}"/>
    <cellStyle name="SAPBEXexcCritical4 4 7" xfId="21214" xr:uid="{D54A93A3-F5DB-4B25-9D78-B0E860E520CD}"/>
    <cellStyle name="SAPBEXexcCritical4 5" xfId="10141" xr:uid="{00000000-0005-0000-0000-000075280000}"/>
    <cellStyle name="SAPBEXexcCritical4 5 2" xfId="10142" xr:uid="{00000000-0005-0000-0000-000076280000}"/>
    <cellStyle name="SAPBEXexcCritical4 5 2 2" xfId="10143" xr:uid="{00000000-0005-0000-0000-000077280000}"/>
    <cellStyle name="SAPBEXexcCritical4 5 2 2 2" xfId="21226" xr:uid="{6BA868AD-E3EB-45F1-9B82-67F9219029B0}"/>
    <cellStyle name="SAPBEXexcCritical4 5 2 3" xfId="10144" xr:uid="{00000000-0005-0000-0000-000078280000}"/>
    <cellStyle name="SAPBEXexcCritical4 5 2 3 2" xfId="21227" xr:uid="{097C43C2-9CF4-4F86-B29A-B27CDC5E4AFE}"/>
    <cellStyle name="SAPBEXexcCritical4 5 2 4" xfId="10145" xr:uid="{00000000-0005-0000-0000-000079280000}"/>
    <cellStyle name="SAPBEXexcCritical4 5 2 4 2" xfId="21228" xr:uid="{AFAFEDD4-8C82-49DF-92A6-01454F64A8F1}"/>
    <cellStyle name="SAPBEXexcCritical4 5 2 5" xfId="10146" xr:uid="{00000000-0005-0000-0000-00007A280000}"/>
    <cellStyle name="SAPBEXexcCritical4 5 2 5 2" xfId="21229" xr:uid="{883B6425-BEB2-443D-AB24-317F3F866564}"/>
    <cellStyle name="SAPBEXexcCritical4 5 2 6" xfId="21225" xr:uid="{D0030857-93A1-4663-BE60-D93E3402CD7A}"/>
    <cellStyle name="SAPBEXexcCritical4 5 3" xfId="10147" xr:uid="{00000000-0005-0000-0000-00007B280000}"/>
    <cellStyle name="SAPBEXexcCritical4 5 3 2" xfId="21230" xr:uid="{F0794ABE-010F-42BA-B0C3-92BFFF3F301A}"/>
    <cellStyle name="SAPBEXexcCritical4 5 4" xfId="10148" xr:uid="{00000000-0005-0000-0000-00007C280000}"/>
    <cellStyle name="SAPBEXexcCritical4 5 4 2" xfId="21231" xr:uid="{682C21D6-BD78-4E79-AB89-0391C5E07F28}"/>
    <cellStyle name="SAPBEXexcCritical4 5 5" xfId="10149" xr:uid="{00000000-0005-0000-0000-00007D280000}"/>
    <cellStyle name="SAPBEXexcCritical4 5 5 2" xfId="21232" xr:uid="{1142470F-23D1-48AF-81B8-77CD633CE1C2}"/>
    <cellStyle name="SAPBEXexcCritical4 5 6" xfId="10150" xr:uid="{00000000-0005-0000-0000-00007E280000}"/>
    <cellStyle name="SAPBEXexcCritical4 5 6 2" xfId="21233" xr:uid="{A594BFFB-ADCB-4426-AAA0-1AB2D924FAF3}"/>
    <cellStyle name="SAPBEXexcCritical4 5 7" xfId="21224" xr:uid="{74BF0648-6206-45B9-8E68-D056795DB069}"/>
    <cellStyle name="SAPBEXexcCritical4 6" xfId="10151" xr:uid="{00000000-0005-0000-0000-00007F280000}"/>
    <cellStyle name="SAPBEXexcCritical4 6 2" xfId="10152" xr:uid="{00000000-0005-0000-0000-000080280000}"/>
    <cellStyle name="SAPBEXexcCritical4 6 2 2" xfId="10153" xr:uid="{00000000-0005-0000-0000-000081280000}"/>
    <cellStyle name="SAPBEXexcCritical4 6 2 2 2" xfId="21236" xr:uid="{F2FC6339-704D-4964-A5A8-0DF48FC2B9DD}"/>
    <cellStyle name="SAPBEXexcCritical4 6 2 3" xfId="10154" xr:uid="{00000000-0005-0000-0000-000082280000}"/>
    <cellStyle name="SAPBEXexcCritical4 6 2 3 2" xfId="21237" xr:uid="{4B280A43-148A-44E1-87D6-632E9AA74191}"/>
    <cellStyle name="SAPBEXexcCritical4 6 2 4" xfId="10155" xr:uid="{00000000-0005-0000-0000-000083280000}"/>
    <cellStyle name="SAPBEXexcCritical4 6 2 4 2" xfId="21238" xr:uid="{CDF468A6-2C96-4A90-84D9-E9A737C61A59}"/>
    <cellStyle name="SAPBEXexcCritical4 6 2 5" xfId="10156" xr:uid="{00000000-0005-0000-0000-000084280000}"/>
    <cellStyle name="SAPBEXexcCritical4 6 2 5 2" xfId="21239" xr:uid="{A970F2FB-B04E-4D68-AD90-4BE8A34796E1}"/>
    <cellStyle name="SAPBEXexcCritical4 6 2 6" xfId="21235" xr:uid="{FA49C096-8BF9-448E-A7D5-E3B7697DFC6E}"/>
    <cellStyle name="SAPBEXexcCritical4 6 3" xfId="10157" xr:uid="{00000000-0005-0000-0000-000085280000}"/>
    <cellStyle name="SAPBEXexcCritical4 6 3 2" xfId="21240" xr:uid="{63C7936D-8791-48BE-A95B-03FCEA81EE5E}"/>
    <cellStyle name="SAPBEXexcCritical4 6 4" xfId="10158" xr:uid="{00000000-0005-0000-0000-000086280000}"/>
    <cellStyle name="SAPBEXexcCritical4 6 4 2" xfId="21241" xr:uid="{52B3E7E9-A853-42F1-AF43-637C8B914E46}"/>
    <cellStyle name="SAPBEXexcCritical4 6 5" xfId="10159" xr:uid="{00000000-0005-0000-0000-000087280000}"/>
    <cellStyle name="SAPBEXexcCritical4 6 5 2" xfId="21242" xr:uid="{848F66A0-E99A-4D84-A029-FFC67C3CF94C}"/>
    <cellStyle name="SAPBEXexcCritical4 6 6" xfId="10160" xr:uid="{00000000-0005-0000-0000-000088280000}"/>
    <cellStyle name="SAPBEXexcCritical4 6 6 2" xfId="21243" xr:uid="{54B81E91-4807-413D-A8FC-DB388A882946}"/>
    <cellStyle name="SAPBEXexcCritical4 6 7" xfId="21234" xr:uid="{ACD718CD-F3F8-45EC-B4B6-04DE71FA2FF5}"/>
    <cellStyle name="SAPBEXexcCritical4 7" xfId="10161" xr:uid="{00000000-0005-0000-0000-000089280000}"/>
    <cellStyle name="SAPBEXexcCritical4 7 2" xfId="10162" xr:uid="{00000000-0005-0000-0000-00008A280000}"/>
    <cellStyle name="SAPBEXexcCritical4 7 2 2" xfId="10163" xr:uid="{00000000-0005-0000-0000-00008B280000}"/>
    <cellStyle name="SAPBEXexcCritical4 7 2 2 2" xfId="21246" xr:uid="{DFF9D979-7592-4AD2-B815-D70ABF130895}"/>
    <cellStyle name="SAPBEXexcCritical4 7 2 3" xfId="10164" xr:uid="{00000000-0005-0000-0000-00008C280000}"/>
    <cellStyle name="SAPBEXexcCritical4 7 2 3 2" xfId="21247" xr:uid="{80D53F3D-D06A-44E2-A66A-DE4F0EAFBF7C}"/>
    <cellStyle name="SAPBEXexcCritical4 7 2 4" xfId="10165" xr:uid="{00000000-0005-0000-0000-00008D280000}"/>
    <cellStyle name="SAPBEXexcCritical4 7 2 4 2" xfId="21248" xr:uid="{F38341F9-5E5B-4E4A-AFED-B89523198D72}"/>
    <cellStyle name="SAPBEXexcCritical4 7 2 5" xfId="10166" xr:uid="{00000000-0005-0000-0000-00008E280000}"/>
    <cellStyle name="SAPBEXexcCritical4 7 2 5 2" xfId="21249" xr:uid="{31AFD75D-9922-4F86-BDC7-81338BF0B4CA}"/>
    <cellStyle name="SAPBEXexcCritical4 7 2 6" xfId="21245" xr:uid="{A88E0622-B68E-448D-B58C-4C5D80FE6FCE}"/>
    <cellStyle name="SAPBEXexcCritical4 7 3" xfId="10167" xr:uid="{00000000-0005-0000-0000-00008F280000}"/>
    <cellStyle name="SAPBEXexcCritical4 7 3 2" xfId="21250" xr:uid="{9E217E7A-2562-4F45-9D39-114E7CB3AACF}"/>
    <cellStyle name="SAPBEXexcCritical4 7 4" xfId="10168" xr:uid="{00000000-0005-0000-0000-000090280000}"/>
    <cellStyle name="SAPBEXexcCritical4 7 4 2" xfId="21251" xr:uid="{0D5C49C8-A86F-463B-B8B1-C5B333604108}"/>
    <cellStyle name="SAPBEXexcCritical4 7 5" xfId="10169" xr:uid="{00000000-0005-0000-0000-000091280000}"/>
    <cellStyle name="SAPBEXexcCritical4 7 5 2" xfId="21252" xr:uid="{2263091A-3E5E-432D-93D2-B957E677CC0D}"/>
    <cellStyle name="SAPBEXexcCritical4 7 6" xfId="10170" xr:uid="{00000000-0005-0000-0000-000092280000}"/>
    <cellStyle name="SAPBEXexcCritical4 7 6 2" xfId="21253" xr:uid="{FF0AD829-182F-4E38-A4D6-33611EDC0D85}"/>
    <cellStyle name="SAPBEXexcCritical4 7 7" xfId="21244" xr:uid="{72B596A1-29B7-43C4-A4A3-83C96BBD2933}"/>
    <cellStyle name="SAPBEXexcCritical4 8" xfId="10171" xr:uid="{00000000-0005-0000-0000-000093280000}"/>
    <cellStyle name="SAPBEXexcCritical4 8 2" xfId="10172" xr:uid="{00000000-0005-0000-0000-000094280000}"/>
    <cellStyle name="SAPBEXexcCritical4 8 2 2" xfId="10173" xr:uid="{00000000-0005-0000-0000-000095280000}"/>
    <cellStyle name="SAPBEXexcCritical4 8 2 2 2" xfId="21256" xr:uid="{A97A4513-8969-416D-BE96-0B98C3FE31C3}"/>
    <cellStyle name="SAPBEXexcCritical4 8 2 3" xfId="10174" xr:uid="{00000000-0005-0000-0000-000096280000}"/>
    <cellStyle name="SAPBEXexcCritical4 8 2 3 2" xfId="21257" xr:uid="{038C02F4-EBC2-4DC4-84B3-1DC3EFA38B08}"/>
    <cellStyle name="SAPBEXexcCritical4 8 2 4" xfId="10175" xr:uid="{00000000-0005-0000-0000-000097280000}"/>
    <cellStyle name="SAPBEXexcCritical4 8 2 4 2" xfId="21258" xr:uid="{0834E435-5207-4B0D-913B-1BB51B83394D}"/>
    <cellStyle name="SAPBEXexcCritical4 8 2 5" xfId="10176" xr:uid="{00000000-0005-0000-0000-000098280000}"/>
    <cellStyle name="SAPBEXexcCritical4 8 2 5 2" xfId="21259" xr:uid="{F6913594-1A4D-427F-80FE-9E8726E290EA}"/>
    <cellStyle name="SAPBEXexcCritical4 8 2 6" xfId="21255" xr:uid="{7852F28E-6AE5-4A3B-AA89-5D3AAA81493C}"/>
    <cellStyle name="SAPBEXexcCritical4 8 3" xfId="10177" xr:uid="{00000000-0005-0000-0000-000099280000}"/>
    <cellStyle name="SAPBEXexcCritical4 8 3 2" xfId="21260" xr:uid="{D994763F-520C-45AD-A920-BBC0F65FE0A1}"/>
    <cellStyle name="SAPBEXexcCritical4 8 4" xfId="10178" xr:uid="{00000000-0005-0000-0000-00009A280000}"/>
    <cellStyle name="SAPBEXexcCritical4 8 4 2" xfId="21261" xr:uid="{F3925A5E-9708-432D-8363-EE3E20E82533}"/>
    <cellStyle name="SAPBEXexcCritical4 8 5" xfId="10179" xr:uid="{00000000-0005-0000-0000-00009B280000}"/>
    <cellStyle name="SAPBEXexcCritical4 8 5 2" xfId="21262" xr:uid="{7B81C193-C208-4483-8B12-D36CFFBDB10D}"/>
    <cellStyle name="SAPBEXexcCritical4 8 6" xfId="10180" xr:uid="{00000000-0005-0000-0000-00009C280000}"/>
    <cellStyle name="SAPBEXexcCritical4 8 6 2" xfId="21263" xr:uid="{CA869BE5-0782-416B-98A8-6FA95571382D}"/>
    <cellStyle name="SAPBEXexcCritical4 8 7" xfId="21254" xr:uid="{62B4D285-24F7-4AC7-9082-78AFE03E0FC6}"/>
    <cellStyle name="SAPBEXexcCritical4 9" xfId="10181" xr:uid="{00000000-0005-0000-0000-00009D280000}"/>
    <cellStyle name="SAPBEXexcCritical4 9 2" xfId="10182" xr:uid="{00000000-0005-0000-0000-00009E280000}"/>
    <cellStyle name="SAPBEXexcCritical4 9 2 2" xfId="10183" xr:uid="{00000000-0005-0000-0000-00009F280000}"/>
    <cellStyle name="SAPBEXexcCritical4 9 2 2 2" xfId="21266" xr:uid="{AC937921-A784-4246-8A73-1755FC196D2B}"/>
    <cellStyle name="SAPBEXexcCritical4 9 2 3" xfId="10184" xr:uid="{00000000-0005-0000-0000-0000A0280000}"/>
    <cellStyle name="SAPBEXexcCritical4 9 2 3 2" xfId="21267" xr:uid="{3C777B1E-BDFE-47D6-8023-1CFC62D2D8D0}"/>
    <cellStyle name="SAPBEXexcCritical4 9 2 4" xfId="10185" xr:uid="{00000000-0005-0000-0000-0000A1280000}"/>
    <cellStyle name="SAPBEXexcCritical4 9 2 4 2" xfId="21268" xr:uid="{96495C03-1FF8-456D-970C-46A0B3535B1B}"/>
    <cellStyle name="SAPBEXexcCritical4 9 2 5" xfId="10186" xr:uid="{00000000-0005-0000-0000-0000A2280000}"/>
    <cellStyle name="SAPBEXexcCritical4 9 2 5 2" xfId="21269" xr:uid="{3A57DAFC-1801-41D2-8DB4-E363BF6707CD}"/>
    <cellStyle name="SAPBEXexcCritical4 9 2 6" xfId="21265" xr:uid="{2345933D-47A6-4B41-8407-4039C4E1519F}"/>
    <cellStyle name="SAPBEXexcCritical4 9 3" xfId="10187" xr:uid="{00000000-0005-0000-0000-0000A3280000}"/>
    <cellStyle name="SAPBEXexcCritical4 9 3 2" xfId="21270" xr:uid="{2452B173-8433-45B8-98CC-4E7707731F86}"/>
    <cellStyle name="SAPBEXexcCritical4 9 4" xfId="10188" xr:uid="{00000000-0005-0000-0000-0000A4280000}"/>
    <cellStyle name="SAPBEXexcCritical4 9 4 2" xfId="21271" xr:uid="{AA5C666E-6314-4BD8-B9F6-492963AACCF6}"/>
    <cellStyle name="SAPBEXexcCritical4 9 5" xfId="10189" xr:uid="{00000000-0005-0000-0000-0000A5280000}"/>
    <cellStyle name="SAPBEXexcCritical4 9 5 2" xfId="21272" xr:uid="{7A46BDF4-15C7-48BE-9BD9-A9CBB0107748}"/>
    <cellStyle name="SAPBEXexcCritical4 9 6" xfId="10190" xr:uid="{00000000-0005-0000-0000-0000A6280000}"/>
    <cellStyle name="SAPBEXexcCritical4 9 6 2" xfId="21273" xr:uid="{602B1DF2-6A96-47FD-88C8-9358093E2EB5}"/>
    <cellStyle name="SAPBEXexcCritical4 9 7" xfId="21264" xr:uid="{356EE4F2-1C60-45AA-8FDD-094DDEE41A80}"/>
    <cellStyle name="SAPBEXexcCritical4_KTR An-Abflug" xfId="14850" xr:uid="{00000000-0005-0000-0000-0000A7280000}"/>
    <cellStyle name="SAPBEXexcCritical5" xfId="10191" xr:uid="{00000000-0005-0000-0000-0000A8280000}"/>
    <cellStyle name="SAPBEXexcCritical5 10" xfId="10192" xr:uid="{00000000-0005-0000-0000-0000A9280000}"/>
    <cellStyle name="SAPBEXexcCritical5 10 2" xfId="10193" xr:uid="{00000000-0005-0000-0000-0000AA280000}"/>
    <cellStyle name="SAPBEXexcCritical5 10 2 2" xfId="10194" xr:uid="{00000000-0005-0000-0000-0000AB280000}"/>
    <cellStyle name="SAPBEXexcCritical5 10 2 2 2" xfId="21277" xr:uid="{EC2C32E8-A577-45E1-BBCC-77F97F2FEF02}"/>
    <cellStyle name="SAPBEXexcCritical5 10 2 3" xfId="10195" xr:uid="{00000000-0005-0000-0000-0000AC280000}"/>
    <cellStyle name="SAPBEXexcCritical5 10 2 3 2" xfId="21278" xr:uid="{057D5F1B-98BF-49EB-BCA8-90518E0037A4}"/>
    <cellStyle name="SAPBEXexcCritical5 10 2 4" xfId="10196" xr:uid="{00000000-0005-0000-0000-0000AD280000}"/>
    <cellStyle name="SAPBEXexcCritical5 10 2 4 2" xfId="21279" xr:uid="{23231018-D018-4C98-BF8B-8C3625ACE5BE}"/>
    <cellStyle name="SAPBEXexcCritical5 10 2 5" xfId="10197" xr:uid="{00000000-0005-0000-0000-0000AE280000}"/>
    <cellStyle name="SAPBEXexcCritical5 10 2 5 2" xfId="21280" xr:uid="{8D37E93D-96FE-47CA-9BED-30B5FA9BBC40}"/>
    <cellStyle name="SAPBEXexcCritical5 10 2 6" xfId="21276" xr:uid="{0E6D8C78-8F5F-4EAB-8A36-76CBB2212AA9}"/>
    <cellStyle name="SAPBEXexcCritical5 10 3" xfId="10198" xr:uid="{00000000-0005-0000-0000-0000AF280000}"/>
    <cellStyle name="SAPBEXexcCritical5 10 3 2" xfId="21281" xr:uid="{0228F504-A6C8-491F-8562-1D695199CCF2}"/>
    <cellStyle name="SAPBEXexcCritical5 10 4" xfId="10199" xr:uid="{00000000-0005-0000-0000-0000B0280000}"/>
    <cellStyle name="SAPBEXexcCritical5 10 4 2" xfId="21282" xr:uid="{AAAFF900-EAE4-41F1-A4B2-77644143BEA3}"/>
    <cellStyle name="SAPBEXexcCritical5 10 5" xfId="10200" xr:uid="{00000000-0005-0000-0000-0000B1280000}"/>
    <cellStyle name="SAPBEXexcCritical5 10 5 2" xfId="21283" xr:uid="{6AA52979-AB87-4B33-8915-50D69C257184}"/>
    <cellStyle name="SAPBEXexcCritical5 10 6" xfId="10201" xr:uid="{00000000-0005-0000-0000-0000B2280000}"/>
    <cellStyle name="SAPBEXexcCritical5 10 6 2" xfId="21284" xr:uid="{48C3D153-7B1A-4658-81C8-9763694D3DBE}"/>
    <cellStyle name="SAPBEXexcCritical5 10 7" xfId="21275" xr:uid="{48394AB2-7E7A-4F2F-9F16-39963E29F50B}"/>
    <cellStyle name="SAPBEXexcCritical5 11" xfId="10202" xr:uid="{00000000-0005-0000-0000-0000B3280000}"/>
    <cellStyle name="SAPBEXexcCritical5 11 2" xfId="10203" xr:uid="{00000000-0005-0000-0000-0000B4280000}"/>
    <cellStyle name="SAPBEXexcCritical5 11 2 2" xfId="10204" xr:uid="{00000000-0005-0000-0000-0000B5280000}"/>
    <cellStyle name="SAPBEXexcCritical5 11 2 2 2" xfId="21287" xr:uid="{7ABD631D-9ED2-428E-BC44-D424D2F4423C}"/>
    <cellStyle name="SAPBEXexcCritical5 11 2 3" xfId="10205" xr:uid="{00000000-0005-0000-0000-0000B6280000}"/>
    <cellStyle name="SAPBEXexcCritical5 11 2 3 2" xfId="21288" xr:uid="{B81B6799-DA1C-4658-BF1F-C95FE86FEDA6}"/>
    <cellStyle name="SAPBEXexcCritical5 11 2 4" xfId="10206" xr:uid="{00000000-0005-0000-0000-0000B7280000}"/>
    <cellStyle name="SAPBEXexcCritical5 11 2 4 2" xfId="21289" xr:uid="{84090CA9-4547-4EF0-8ED4-4DADED78B79D}"/>
    <cellStyle name="SAPBEXexcCritical5 11 2 5" xfId="10207" xr:uid="{00000000-0005-0000-0000-0000B8280000}"/>
    <cellStyle name="SAPBEXexcCritical5 11 2 5 2" xfId="21290" xr:uid="{453FF211-60FE-40FB-9DF5-302D831573FF}"/>
    <cellStyle name="SAPBEXexcCritical5 11 2 6" xfId="21286" xr:uid="{2953ADB0-BA43-44A7-B682-8DE2650C892A}"/>
    <cellStyle name="SAPBEXexcCritical5 11 3" xfId="10208" xr:uid="{00000000-0005-0000-0000-0000B9280000}"/>
    <cellStyle name="SAPBEXexcCritical5 11 3 2" xfId="21291" xr:uid="{D6B2A831-EC3B-4134-9C96-4A00B7E707B1}"/>
    <cellStyle name="SAPBEXexcCritical5 11 4" xfId="10209" xr:uid="{00000000-0005-0000-0000-0000BA280000}"/>
    <cellStyle name="SAPBEXexcCritical5 11 4 2" xfId="21292" xr:uid="{B0D2F950-F2EB-4084-897B-1666DF884E9F}"/>
    <cellStyle name="SAPBEXexcCritical5 11 5" xfId="10210" xr:uid="{00000000-0005-0000-0000-0000BB280000}"/>
    <cellStyle name="SAPBEXexcCritical5 11 5 2" xfId="21293" xr:uid="{0C543E52-8386-4E09-8231-CA84932B713F}"/>
    <cellStyle name="SAPBEXexcCritical5 11 6" xfId="10211" xr:uid="{00000000-0005-0000-0000-0000BC280000}"/>
    <cellStyle name="SAPBEXexcCritical5 11 6 2" xfId="21294" xr:uid="{4B6AE014-CECC-4BC1-AF33-AE4F5F7C48F1}"/>
    <cellStyle name="SAPBEXexcCritical5 11 7" xfId="21285" xr:uid="{89EDD319-58DE-4C90-A273-1F2CD3F51BA2}"/>
    <cellStyle name="SAPBEXexcCritical5 12" xfId="10212" xr:uid="{00000000-0005-0000-0000-0000BD280000}"/>
    <cellStyle name="SAPBEXexcCritical5 12 2" xfId="10213" xr:uid="{00000000-0005-0000-0000-0000BE280000}"/>
    <cellStyle name="SAPBEXexcCritical5 12 2 2" xfId="10214" xr:uid="{00000000-0005-0000-0000-0000BF280000}"/>
    <cellStyle name="SAPBEXexcCritical5 12 2 2 2" xfId="21297" xr:uid="{E849A525-C1A7-4121-9C72-5EECB2DDEFC9}"/>
    <cellStyle name="SAPBEXexcCritical5 12 2 3" xfId="10215" xr:uid="{00000000-0005-0000-0000-0000C0280000}"/>
    <cellStyle name="SAPBEXexcCritical5 12 2 3 2" xfId="21298" xr:uid="{A64EEA2D-02FB-4041-B58C-4F1F6803465D}"/>
    <cellStyle name="SAPBEXexcCritical5 12 2 4" xfId="10216" xr:uid="{00000000-0005-0000-0000-0000C1280000}"/>
    <cellStyle name="SAPBEXexcCritical5 12 2 4 2" xfId="21299" xr:uid="{D58B77DC-671D-4F6F-915F-E993999021F6}"/>
    <cellStyle name="SAPBEXexcCritical5 12 2 5" xfId="10217" xr:uid="{00000000-0005-0000-0000-0000C2280000}"/>
    <cellStyle name="SAPBEXexcCritical5 12 2 5 2" xfId="21300" xr:uid="{DAAD7102-9C2A-454A-8CD7-D5BF5FC3DA5C}"/>
    <cellStyle name="SAPBEXexcCritical5 12 2 6" xfId="21296" xr:uid="{910898F2-2E04-4B2A-AAF8-A8B81801973B}"/>
    <cellStyle name="SAPBEXexcCritical5 12 3" xfId="10218" xr:uid="{00000000-0005-0000-0000-0000C3280000}"/>
    <cellStyle name="SAPBEXexcCritical5 12 3 2" xfId="21301" xr:uid="{A1553774-AB1D-42C8-9E43-A852C516668D}"/>
    <cellStyle name="SAPBEXexcCritical5 12 4" xfId="10219" xr:uid="{00000000-0005-0000-0000-0000C4280000}"/>
    <cellStyle name="SAPBEXexcCritical5 12 4 2" xfId="21302" xr:uid="{25877F25-46D4-459A-B928-92E41AA41935}"/>
    <cellStyle name="SAPBEXexcCritical5 12 5" xfId="10220" xr:uid="{00000000-0005-0000-0000-0000C5280000}"/>
    <cellStyle name="SAPBEXexcCritical5 12 5 2" xfId="21303" xr:uid="{4E9A97F2-A4AF-43E0-9994-0AFA373D72B9}"/>
    <cellStyle name="SAPBEXexcCritical5 12 6" xfId="10221" xr:uid="{00000000-0005-0000-0000-0000C6280000}"/>
    <cellStyle name="SAPBEXexcCritical5 12 6 2" xfId="21304" xr:uid="{0A2F9DB6-C09E-403E-961F-2AC8D322A623}"/>
    <cellStyle name="SAPBEXexcCritical5 12 7" xfId="21295" xr:uid="{B3A6A99B-FEFA-4F6C-951D-28C1B4ABC71F}"/>
    <cellStyle name="SAPBEXexcCritical5 13" xfId="10222" xr:uid="{00000000-0005-0000-0000-0000C7280000}"/>
    <cellStyle name="SAPBEXexcCritical5 13 2" xfId="10223" xr:uid="{00000000-0005-0000-0000-0000C8280000}"/>
    <cellStyle name="SAPBEXexcCritical5 13 2 2" xfId="10224" xr:uid="{00000000-0005-0000-0000-0000C9280000}"/>
    <cellStyle name="SAPBEXexcCritical5 13 2 2 2" xfId="21307" xr:uid="{7DA35FFD-FFC6-406B-9419-A0A229B54317}"/>
    <cellStyle name="SAPBEXexcCritical5 13 2 3" xfId="10225" xr:uid="{00000000-0005-0000-0000-0000CA280000}"/>
    <cellStyle name="SAPBEXexcCritical5 13 2 3 2" xfId="21308" xr:uid="{737371DB-FF1C-4477-9B05-7BD4E6D0A344}"/>
    <cellStyle name="SAPBEXexcCritical5 13 2 4" xfId="10226" xr:uid="{00000000-0005-0000-0000-0000CB280000}"/>
    <cellStyle name="SAPBEXexcCritical5 13 2 4 2" xfId="21309" xr:uid="{6507D7D7-57AA-4B60-ACFA-F524763EA70F}"/>
    <cellStyle name="SAPBEXexcCritical5 13 2 5" xfId="10227" xr:uid="{00000000-0005-0000-0000-0000CC280000}"/>
    <cellStyle name="SAPBEXexcCritical5 13 2 5 2" xfId="21310" xr:uid="{02D95F00-882B-4215-9A17-D8FCEC17C8B5}"/>
    <cellStyle name="SAPBEXexcCritical5 13 2 6" xfId="21306" xr:uid="{C3C3103C-7DF6-4896-9531-1397E15DCAF7}"/>
    <cellStyle name="SAPBEXexcCritical5 13 3" xfId="10228" xr:uid="{00000000-0005-0000-0000-0000CD280000}"/>
    <cellStyle name="SAPBEXexcCritical5 13 3 2" xfId="21311" xr:uid="{6D8929EF-A3FD-410F-92F2-C2AC2AB6740D}"/>
    <cellStyle name="SAPBEXexcCritical5 13 4" xfId="10229" xr:uid="{00000000-0005-0000-0000-0000CE280000}"/>
    <cellStyle name="SAPBEXexcCritical5 13 4 2" xfId="21312" xr:uid="{583E55F2-6BCA-4D41-9D26-C7E8919DEDEE}"/>
    <cellStyle name="SAPBEXexcCritical5 13 5" xfId="10230" xr:uid="{00000000-0005-0000-0000-0000CF280000}"/>
    <cellStyle name="SAPBEXexcCritical5 13 5 2" xfId="21313" xr:uid="{E0BE48E7-3666-49AD-91FA-8B2E2C304D0B}"/>
    <cellStyle name="SAPBEXexcCritical5 13 6" xfId="10231" xr:uid="{00000000-0005-0000-0000-0000D0280000}"/>
    <cellStyle name="SAPBEXexcCritical5 13 6 2" xfId="21314" xr:uid="{014E6613-4CD3-478E-A4CE-6C0244DF1F41}"/>
    <cellStyle name="SAPBEXexcCritical5 13 7" xfId="21305" xr:uid="{91F7903A-FBDB-4D61-8A85-26D01973BFE6}"/>
    <cellStyle name="SAPBEXexcCritical5 14" xfId="10232" xr:uid="{00000000-0005-0000-0000-0000D1280000}"/>
    <cellStyle name="SAPBEXexcCritical5 14 2" xfId="10233" xr:uid="{00000000-0005-0000-0000-0000D2280000}"/>
    <cellStyle name="SAPBEXexcCritical5 14 2 2" xfId="10234" xr:uid="{00000000-0005-0000-0000-0000D3280000}"/>
    <cellStyle name="SAPBEXexcCritical5 14 2 2 2" xfId="21317" xr:uid="{56037D62-87A1-44BC-A1DD-F175B6C48F29}"/>
    <cellStyle name="SAPBEXexcCritical5 14 2 3" xfId="10235" xr:uid="{00000000-0005-0000-0000-0000D4280000}"/>
    <cellStyle name="SAPBEXexcCritical5 14 2 3 2" xfId="21318" xr:uid="{B3EE207B-13D4-4413-9FF9-51F11408D072}"/>
    <cellStyle name="SAPBEXexcCritical5 14 2 4" xfId="10236" xr:uid="{00000000-0005-0000-0000-0000D5280000}"/>
    <cellStyle name="SAPBEXexcCritical5 14 2 4 2" xfId="21319" xr:uid="{4EC5CDDA-677B-4B98-B98E-01E9B14E1B3D}"/>
    <cellStyle name="SAPBEXexcCritical5 14 2 5" xfId="10237" xr:uid="{00000000-0005-0000-0000-0000D6280000}"/>
    <cellStyle name="SAPBEXexcCritical5 14 2 5 2" xfId="21320" xr:uid="{27B6F6F5-34D3-4D19-A5DD-3DB8F432EC98}"/>
    <cellStyle name="SAPBEXexcCritical5 14 2 6" xfId="21316" xr:uid="{5A8BC6ED-A543-4A46-A88D-1129807B2882}"/>
    <cellStyle name="SAPBEXexcCritical5 14 3" xfId="10238" xr:uid="{00000000-0005-0000-0000-0000D7280000}"/>
    <cellStyle name="SAPBEXexcCritical5 14 3 2" xfId="21321" xr:uid="{695DCD4E-370F-4195-B9D9-4AA2D86CEEED}"/>
    <cellStyle name="SAPBEXexcCritical5 14 4" xfId="10239" xr:uid="{00000000-0005-0000-0000-0000D8280000}"/>
    <cellStyle name="SAPBEXexcCritical5 14 4 2" xfId="21322" xr:uid="{C5420894-FF87-4631-A198-EAD8BA730B50}"/>
    <cellStyle name="SAPBEXexcCritical5 14 5" xfId="10240" xr:uid="{00000000-0005-0000-0000-0000D9280000}"/>
    <cellStyle name="SAPBEXexcCritical5 14 5 2" xfId="21323" xr:uid="{BFBAFD33-815B-429E-8BC2-04EB726626F2}"/>
    <cellStyle name="SAPBEXexcCritical5 14 6" xfId="10241" xr:uid="{00000000-0005-0000-0000-0000DA280000}"/>
    <cellStyle name="SAPBEXexcCritical5 14 6 2" xfId="21324" xr:uid="{9E816C82-D167-490B-9AD4-4CD2DF1C7BC9}"/>
    <cellStyle name="SAPBEXexcCritical5 14 7" xfId="21315" xr:uid="{B8B5F733-460B-4E8C-A289-F87293A3A280}"/>
    <cellStyle name="SAPBEXexcCritical5 15" xfId="10242" xr:uid="{00000000-0005-0000-0000-0000DB280000}"/>
    <cellStyle name="SAPBEXexcCritical5 15 2" xfId="10243" xr:uid="{00000000-0005-0000-0000-0000DC280000}"/>
    <cellStyle name="SAPBEXexcCritical5 15 2 2" xfId="10244" xr:uid="{00000000-0005-0000-0000-0000DD280000}"/>
    <cellStyle name="SAPBEXexcCritical5 15 2 2 2" xfId="21327" xr:uid="{1E32D216-C745-416D-A785-66DC147D15A6}"/>
    <cellStyle name="SAPBEXexcCritical5 15 2 3" xfId="10245" xr:uid="{00000000-0005-0000-0000-0000DE280000}"/>
    <cellStyle name="SAPBEXexcCritical5 15 2 3 2" xfId="21328" xr:uid="{6D36EE17-E160-4678-A35E-BA481B61A5B2}"/>
    <cellStyle name="SAPBEXexcCritical5 15 2 4" xfId="10246" xr:uid="{00000000-0005-0000-0000-0000DF280000}"/>
    <cellStyle name="SAPBEXexcCritical5 15 2 4 2" xfId="21329" xr:uid="{27C2A15B-0A69-44D8-AD9B-C196F8BEE253}"/>
    <cellStyle name="SAPBEXexcCritical5 15 2 5" xfId="10247" xr:uid="{00000000-0005-0000-0000-0000E0280000}"/>
    <cellStyle name="SAPBEXexcCritical5 15 2 5 2" xfId="21330" xr:uid="{7604B4AA-CDF9-4A70-81D4-4FD098FBD4B1}"/>
    <cellStyle name="SAPBEXexcCritical5 15 2 6" xfId="21326" xr:uid="{69B2C03D-B79A-4DB4-B870-2077E8BCEE98}"/>
    <cellStyle name="SAPBEXexcCritical5 15 3" xfId="10248" xr:uid="{00000000-0005-0000-0000-0000E1280000}"/>
    <cellStyle name="SAPBEXexcCritical5 15 3 2" xfId="21331" xr:uid="{D593B2F8-12EB-4705-B8E1-486DB333F14B}"/>
    <cellStyle name="SAPBEXexcCritical5 15 4" xfId="10249" xr:uid="{00000000-0005-0000-0000-0000E2280000}"/>
    <cellStyle name="SAPBEXexcCritical5 15 4 2" xfId="21332" xr:uid="{C6DEBCE7-2A57-4F4A-B948-7ED7D142A76A}"/>
    <cellStyle name="SAPBEXexcCritical5 15 5" xfId="10250" xr:uid="{00000000-0005-0000-0000-0000E3280000}"/>
    <cellStyle name="SAPBEXexcCritical5 15 5 2" xfId="21333" xr:uid="{3D91B43F-7634-4392-8FC1-2FF0D8E109D4}"/>
    <cellStyle name="SAPBEXexcCritical5 15 6" xfId="10251" xr:uid="{00000000-0005-0000-0000-0000E4280000}"/>
    <cellStyle name="SAPBEXexcCritical5 15 6 2" xfId="21334" xr:uid="{6B0788EC-42B3-46F0-AAD0-C13B99C893DE}"/>
    <cellStyle name="SAPBEXexcCritical5 15 7" xfId="21325" xr:uid="{CE2E5AE8-9F25-4C68-8962-9CA52D475617}"/>
    <cellStyle name="SAPBEXexcCritical5 16" xfId="10252" xr:uid="{00000000-0005-0000-0000-0000E5280000}"/>
    <cellStyle name="SAPBEXexcCritical5 16 2" xfId="21335" xr:uid="{4ADB9107-E1AB-4746-863C-3EB5AF77448F}"/>
    <cellStyle name="SAPBEXexcCritical5 17" xfId="10253" xr:uid="{00000000-0005-0000-0000-0000E6280000}"/>
    <cellStyle name="SAPBEXexcCritical5 17 2" xfId="21336" xr:uid="{B0821A57-4BC0-4CFD-80E2-1569B0DE9F02}"/>
    <cellStyle name="SAPBEXexcCritical5 18" xfId="10254" xr:uid="{00000000-0005-0000-0000-0000E7280000}"/>
    <cellStyle name="SAPBEXexcCritical5 18 2" xfId="21337" xr:uid="{A2ADB5E0-350C-48E0-B0CF-8FFF7664B697}"/>
    <cellStyle name="SAPBEXexcCritical5 19" xfId="10255" xr:uid="{00000000-0005-0000-0000-0000E8280000}"/>
    <cellStyle name="SAPBEXexcCritical5 19 2" xfId="21338" xr:uid="{1383EEE6-557B-4375-B672-63B274208CDF}"/>
    <cellStyle name="SAPBEXexcCritical5 2" xfId="10256" xr:uid="{00000000-0005-0000-0000-0000E9280000}"/>
    <cellStyle name="SAPBEXexcCritical5 2 2" xfId="10257" xr:uid="{00000000-0005-0000-0000-0000EA280000}"/>
    <cellStyle name="SAPBEXexcCritical5 2 2 2" xfId="10258" xr:uid="{00000000-0005-0000-0000-0000EB280000}"/>
    <cellStyle name="SAPBEXexcCritical5 2 2 2 2" xfId="21341" xr:uid="{B051105A-DB74-4968-9E12-DFAD0B7BC552}"/>
    <cellStyle name="SAPBEXexcCritical5 2 2 3" xfId="10259" xr:uid="{00000000-0005-0000-0000-0000EC280000}"/>
    <cellStyle name="SAPBEXexcCritical5 2 2 3 2" xfId="21342" xr:uid="{F5AADE4F-B6DD-4913-9948-203DD7F8819A}"/>
    <cellStyle name="SAPBEXexcCritical5 2 2 4" xfId="10260" xr:uid="{00000000-0005-0000-0000-0000ED280000}"/>
    <cellStyle name="SAPBEXexcCritical5 2 2 4 2" xfId="21343" xr:uid="{C7680994-8F36-4100-8A09-5150616DC0B0}"/>
    <cellStyle name="SAPBEXexcCritical5 2 2 5" xfId="10261" xr:uid="{00000000-0005-0000-0000-0000EE280000}"/>
    <cellStyle name="SAPBEXexcCritical5 2 2 5 2" xfId="21344" xr:uid="{F0B5E42B-F1D2-4E7F-9172-0D2D0330B22C}"/>
    <cellStyle name="SAPBEXexcCritical5 2 2 6" xfId="21340" xr:uid="{4275B4D5-35B6-4032-ADA2-1F9F48BDA407}"/>
    <cellStyle name="SAPBEXexcCritical5 2 3" xfId="10262" xr:uid="{00000000-0005-0000-0000-0000EF280000}"/>
    <cellStyle name="SAPBEXexcCritical5 2 3 2" xfId="21345" xr:uid="{8539DCEA-627B-4AAA-A4A8-CBB3EC3F997F}"/>
    <cellStyle name="SAPBEXexcCritical5 2 4" xfId="10263" xr:uid="{00000000-0005-0000-0000-0000F0280000}"/>
    <cellStyle name="SAPBEXexcCritical5 2 4 2" xfId="21346" xr:uid="{08ED2602-89CC-4684-98E9-AA03CB14D034}"/>
    <cellStyle name="SAPBEXexcCritical5 2 5" xfId="10264" xr:uid="{00000000-0005-0000-0000-0000F1280000}"/>
    <cellStyle name="SAPBEXexcCritical5 2 5 2" xfId="21347" xr:uid="{D57C3FE1-9573-4139-B928-1B1B253AC07D}"/>
    <cellStyle name="SAPBEXexcCritical5 2 6" xfId="10265" xr:uid="{00000000-0005-0000-0000-0000F2280000}"/>
    <cellStyle name="SAPBEXexcCritical5 2 6 2" xfId="21348" xr:uid="{50200AD9-50C5-4CD1-A02E-69E92C25891D}"/>
    <cellStyle name="SAPBEXexcCritical5 2 7" xfId="21339" xr:uid="{834082B2-DC51-4005-A685-D2F909D4506C}"/>
    <cellStyle name="SAPBEXexcCritical5 20" xfId="21274" xr:uid="{5448D460-158E-4219-BD9F-88099E8D1A91}"/>
    <cellStyle name="SAPBEXexcCritical5 3" xfId="10266" xr:uid="{00000000-0005-0000-0000-0000F3280000}"/>
    <cellStyle name="SAPBEXexcCritical5 3 2" xfId="10267" xr:uid="{00000000-0005-0000-0000-0000F4280000}"/>
    <cellStyle name="SAPBEXexcCritical5 3 2 2" xfId="10268" xr:uid="{00000000-0005-0000-0000-0000F5280000}"/>
    <cellStyle name="SAPBEXexcCritical5 3 2 2 2" xfId="21351" xr:uid="{1BCA4383-09E7-4B09-9D27-48875CFC93BE}"/>
    <cellStyle name="SAPBEXexcCritical5 3 2 3" xfId="10269" xr:uid="{00000000-0005-0000-0000-0000F6280000}"/>
    <cellStyle name="SAPBEXexcCritical5 3 2 3 2" xfId="21352" xr:uid="{D902B7F8-895D-418E-89AF-EB111D44880C}"/>
    <cellStyle name="SAPBEXexcCritical5 3 2 4" xfId="10270" xr:uid="{00000000-0005-0000-0000-0000F7280000}"/>
    <cellStyle name="SAPBEXexcCritical5 3 2 4 2" xfId="21353" xr:uid="{F2CCD91C-D3D4-4E02-BE84-FDD248B0EE2E}"/>
    <cellStyle name="SAPBEXexcCritical5 3 2 5" xfId="10271" xr:uid="{00000000-0005-0000-0000-0000F8280000}"/>
    <cellStyle name="SAPBEXexcCritical5 3 2 5 2" xfId="21354" xr:uid="{72991245-8296-4C96-954B-9ABB98DCFFE6}"/>
    <cellStyle name="SAPBEXexcCritical5 3 2 6" xfId="21350" xr:uid="{56E18CB8-5E36-402D-A646-CEC5449A686B}"/>
    <cellStyle name="SAPBEXexcCritical5 3 3" xfId="10272" xr:uid="{00000000-0005-0000-0000-0000F9280000}"/>
    <cellStyle name="SAPBEXexcCritical5 3 3 2" xfId="21355" xr:uid="{389FDF86-ED8D-482D-B271-0B9F06FB3DA2}"/>
    <cellStyle name="SAPBEXexcCritical5 3 4" xfId="10273" xr:uid="{00000000-0005-0000-0000-0000FA280000}"/>
    <cellStyle name="SAPBEXexcCritical5 3 4 2" xfId="21356" xr:uid="{6ABC4DDE-96AD-4E2F-BE16-BF427287FF18}"/>
    <cellStyle name="SAPBEXexcCritical5 3 5" xfId="10274" xr:uid="{00000000-0005-0000-0000-0000FB280000}"/>
    <cellStyle name="SAPBEXexcCritical5 3 5 2" xfId="21357" xr:uid="{E933A8B9-A0FA-4D7B-A7F7-5464D69D6E79}"/>
    <cellStyle name="SAPBEXexcCritical5 3 6" xfId="10275" xr:uid="{00000000-0005-0000-0000-0000FC280000}"/>
    <cellStyle name="SAPBEXexcCritical5 3 6 2" xfId="21358" xr:uid="{8995CEA9-1396-449C-B668-E20FEDEA1444}"/>
    <cellStyle name="SAPBEXexcCritical5 3 7" xfId="21349" xr:uid="{F84D69A6-F636-414F-9717-088F8A9D4B31}"/>
    <cellStyle name="SAPBEXexcCritical5 4" xfId="10276" xr:uid="{00000000-0005-0000-0000-0000FD280000}"/>
    <cellStyle name="SAPBEXexcCritical5 4 2" xfId="10277" xr:uid="{00000000-0005-0000-0000-0000FE280000}"/>
    <cellStyle name="SAPBEXexcCritical5 4 2 2" xfId="10278" xr:uid="{00000000-0005-0000-0000-0000FF280000}"/>
    <cellStyle name="SAPBEXexcCritical5 4 2 2 2" xfId="21361" xr:uid="{043D8DC6-C278-4412-9CC3-4E3FFDEF423B}"/>
    <cellStyle name="SAPBEXexcCritical5 4 2 3" xfId="10279" xr:uid="{00000000-0005-0000-0000-000000290000}"/>
    <cellStyle name="SAPBEXexcCritical5 4 2 3 2" xfId="21362" xr:uid="{BFE8A0D9-8222-451C-B7AF-537675EA39E4}"/>
    <cellStyle name="SAPBEXexcCritical5 4 2 4" xfId="10280" xr:uid="{00000000-0005-0000-0000-000001290000}"/>
    <cellStyle name="SAPBEXexcCritical5 4 2 4 2" xfId="21363" xr:uid="{147FF897-318E-404C-97D1-0AC42749FF93}"/>
    <cellStyle name="SAPBEXexcCritical5 4 2 5" xfId="10281" xr:uid="{00000000-0005-0000-0000-000002290000}"/>
    <cellStyle name="SAPBEXexcCritical5 4 2 5 2" xfId="21364" xr:uid="{BA6D6CD6-153E-49FF-9D98-E7BA149F0C0D}"/>
    <cellStyle name="SAPBEXexcCritical5 4 2 6" xfId="21360" xr:uid="{DEADA187-CEEB-4013-ACE7-9785DFDD656C}"/>
    <cellStyle name="SAPBEXexcCritical5 4 3" xfId="10282" xr:uid="{00000000-0005-0000-0000-000003290000}"/>
    <cellStyle name="SAPBEXexcCritical5 4 3 2" xfId="21365" xr:uid="{77358AD1-2A97-4A0A-A577-12CF7CEA1596}"/>
    <cellStyle name="SAPBEXexcCritical5 4 4" xfId="10283" xr:uid="{00000000-0005-0000-0000-000004290000}"/>
    <cellStyle name="SAPBEXexcCritical5 4 4 2" xfId="21366" xr:uid="{2D15C481-2456-4629-9DF6-143C10B5AC93}"/>
    <cellStyle name="SAPBEXexcCritical5 4 5" xfId="10284" xr:uid="{00000000-0005-0000-0000-000005290000}"/>
    <cellStyle name="SAPBEXexcCritical5 4 5 2" xfId="21367" xr:uid="{B89132CC-8837-405D-B40A-DC8B2FCB5074}"/>
    <cellStyle name="SAPBEXexcCritical5 4 6" xfId="10285" xr:uid="{00000000-0005-0000-0000-000006290000}"/>
    <cellStyle name="SAPBEXexcCritical5 4 6 2" xfId="21368" xr:uid="{262BA15F-CC69-426B-9B5B-C81BCFEF1C12}"/>
    <cellStyle name="SAPBEXexcCritical5 4 7" xfId="21359" xr:uid="{B5C9321B-32B1-451A-863F-F641DBB68689}"/>
    <cellStyle name="SAPBEXexcCritical5 5" xfId="10286" xr:uid="{00000000-0005-0000-0000-000007290000}"/>
    <cellStyle name="SAPBEXexcCritical5 5 2" xfId="10287" xr:uid="{00000000-0005-0000-0000-000008290000}"/>
    <cellStyle name="SAPBEXexcCritical5 5 2 2" xfId="10288" xr:uid="{00000000-0005-0000-0000-000009290000}"/>
    <cellStyle name="SAPBEXexcCritical5 5 2 2 2" xfId="21371" xr:uid="{BC8953D9-0668-4AE3-AC12-A566ED4939C9}"/>
    <cellStyle name="SAPBEXexcCritical5 5 2 3" xfId="10289" xr:uid="{00000000-0005-0000-0000-00000A290000}"/>
    <cellStyle name="SAPBEXexcCritical5 5 2 3 2" xfId="21372" xr:uid="{89A8218F-425B-4EE3-ABC7-469DFECBDE5F}"/>
    <cellStyle name="SAPBEXexcCritical5 5 2 4" xfId="10290" xr:uid="{00000000-0005-0000-0000-00000B290000}"/>
    <cellStyle name="SAPBEXexcCritical5 5 2 4 2" xfId="21373" xr:uid="{F254D29E-A1C1-4A26-90DD-41E2174D9758}"/>
    <cellStyle name="SAPBEXexcCritical5 5 2 5" xfId="10291" xr:uid="{00000000-0005-0000-0000-00000C290000}"/>
    <cellStyle name="SAPBEXexcCritical5 5 2 5 2" xfId="21374" xr:uid="{E30AEB20-BD18-424A-9FA3-1AC31160C5BB}"/>
    <cellStyle name="SAPBEXexcCritical5 5 2 6" xfId="21370" xr:uid="{AC48772D-B4F3-4E13-8474-9F71FB77B112}"/>
    <cellStyle name="SAPBEXexcCritical5 5 3" xfId="10292" xr:uid="{00000000-0005-0000-0000-00000D290000}"/>
    <cellStyle name="SAPBEXexcCritical5 5 3 2" xfId="21375" xr:uid="{F0641AEC-B386-4285-82A0-F23565D022C7}"/>
    <cellStyle name="SAPBEXexcCritical5 5 4" xfId="10293" xr:uid="{00000000-0005-0000-0000-00000E290000}"/>
    <cellStyle name="SAPBEXexcCritical5 5 4 2" xfId="21376" xr:uid="{7B6F58C1-C42C-4E0D-91A1-2F0FDBA4ADF2}"/>
    <cellStyle name="SAPBEXexcCritical5 5 5" xfId="10294" xr:uid="{00000000-0005-0000-0000-00000F290000}"/>
    <cellStyle name="SAPBEXexcCritical5 5 5 2" xfId="21377" xr:uid="{6FE95AB7-0BEA-4E84-8FFC-B6306674A8F7}"/>
    <cellStyle name="SAPBEXexcCritical5 5 6" xfId="10295" xr:uid="{00000000-0005-0000-0000-000010290000}"/>
    <cellStyle name="SAPBEXexcCritical5 5 6 2" xfId="21378" xr:uid="{E57F34B5-57AB-40D9-90C5-32F51A03EB78}"/>
    <cellStyle name="SAPBEXexcCritical5 5 7" xfId="21369" xr:uid="{7C6C74FB-952C-4C8F-B6C7-6C1B615784F2}"/>
    <cellStyle name="SAPBEXexcCritical5 6" xfId="10296" xr:uid="{00000000-0005-0000-0000-000011290000}"/>
    <cellStyle name="SAPBEXexcCritical5 6 2" xfId="10297" xr:uid="{00000000-0005-0000-0000-000012290000}"/>
    <cellStyle name="SAPBEXexcCritical5 6 2 2" xfId="10298" xr:uid="{00000000-0005-0000-0000-000013290000}"/>
    <cellStyle name="SAPBEXexcCritical5 6 2 2 2" xfId="21381" xr:uid="{5EDDE3E9-B8FB-472E-9F02-2555F7B57B60}"/>
    <cellStyle name="SAPBEXexcCritical5 6 2 3" xfId="10299" xr:uid="{00000000-0005-0000-0000-000014290000}"/>
    <cellStyle name="SAPBEXexcCritical5 6 2 3 2" xfId="21382" xr:uid="{599138A7-24B1-4B47-872E-10BB0809D20A}"/>
    <cellStyle name="SAPBEXexcCritical5 6 2 4" xfId="10300" xr:uid="{00000000-0005-0000-0000-000015290000}"/>
    <cellStyle name="SAPBEXexcCritical5 6 2 4 2" xfId="21383" xr:uid="{26C3BECA-CDD0-42AC-A563-9DB969F0D767}"/>
    <cellStyle name="SAPBEXexcCritical5 6 2 5" xfId="10301" xr:uid="{00000000-0005-0000-0000-000016290000}"/>
    <cellStyle name="SAPBEXexcCritical5 6 2 5 2" xfId="21384" xr:uid="{E1E054C4-4096-44FD-A6D3-8962D2BC0121}"/>
    <cellStyle name="SAPBEXexcCritical5 6 2 6" xfId="21380" xr:uid="{0FBB1E48-E96E-4C94-B8FA-6A20F98EB002}"/>
    <cellStyle name="SAPBEXexcCritical5 6 3" xfId="10302" xr:uid="{00000000-0005-0000-0000-000017290000}"/>
    <cellStyle name="SAPBEXexcCritical5 6 3 2" xfId="21385" xr:uid="{AA0A18C8-9872-4288-8B41-1F99BADC4F7F}"/>
    <cellStyle name="SAPBEXexcCritical5 6 4" xfId="10303" xr:uid="{00000000-0005-0000-0000-000018290000}"/>
    <cellStyle name="SAPBEXexcCritical5 6 4 2" xfId="21386" xr:uid="{14599CA1-FA19-4659-8372-A7642BAD9542}"/>
    <cellStyle name="SAPBEXexcCritical5 6 5" xfId="10304" xr:uid="{00000000-0005-0000-0000-000019290000}"/>
    <cellStyle name="SAPBEXexcCritical5 6 5 2" xfId="21387" xr:uid="{A5862BB4-B2B8-4531-A53B-815036803D39}"/>
    <cellStyle name="SAPBEXexcCritical5 6 6" xfId="10305" xr:uid="{00000000-0005-0000-0000-00001A290000}"/>
    <cellStyle name="SAPBEXexcCritical5 6 6 2" xfId="21388" xr:uid="{8FA394DC-FCBF-4396-83CC-23DF9359D5B3}"/>
    <cellStyle name="SAPBEXexcCritical5 6 7" xfId="21379" xr:uid="{A0B761EF-3287-402D-80C6-3839D3ABEB9B}"/>
    <cellStyle name="SAPBEXexcCritical5 7" xfId="10306" xr:uid="{00000000-0005-0000-0000-00001B290000}"/>
    <cellStyle name="SAPBEXexcCritical5 7 2" xfId="10307" xr:uid="{00000000-0005-0000-0000-00001C290000}"/>
    <cellStyle name="SAPBEXexcCritical5 7 2 2" xfId="10308" xr:uid="{00000000-0005-0000-0000-00001D290000}"/>
    <cellStyle name="SAPBEXexcCritical5 7 2 2 2" xfId="21391" xr:uid="{915E2475-F2A7-4A41-B9D2-6000C05DBFE3}"/>
    <cellStyle name="SAPBEXexcCritical5 7 2 3" xfId="10309" xr:uid="{00000000-0005-0000-0000-00001E290000}"/>
    <cellStyle name="SAPBEXexcCritical5 7 2 3 2" xfId="21392" xr:uid="{95182C9E-E92F-47C0-BCC9-78C91CEF3698}"/>
    <cellStyle name="SAPBEXexcCritical5 7 2 4" xfId="10310" xr:uid="{00000000-0005-0000-0000-00001F290000}"/>
    <cellStyle name="SAPBEXexcCritical5 7 2 4 2" xfId="21393" xr:uid="{1DFA2C06-ECEA-4BCB-8827-5133E07BB649}"/>
    <cellStyle name="SAPBEXexcCritical5 7 2 5" xfId="10311" xr:uid="{00000000-0005-0000-0000-000020290000}"/>
    <cellStyle name="SAPBEXexcCritical5 7 2 5 2" xfId="21394" xr:uid="{C87349B2-20F1-42A4-B951-6E7758DED0C5}"/>
    <cellStyle name="SAPBEXexcCritical5 7 2 6" xfId="21390" xr:uid="{B2502C1C-4FBB-471C-83EB-F0F33E1722D8}"/>
    <cellStyle name="SAPBEXexcCritical5 7 3" xfId="10312" xr:uid="{00000000-0005-0000-0000-000021290000}"/>
    <cellStyle name="SAPBEXexcCritical5 7 3 2" xfId="21395" xr:uid="{0CFDBD89-8209-4B7D-A76A-0BFD4091A21E}"/>
    <cellStyle name="SAPBEXexcCritical5 7 4" xfId="10313" xr:uid="{00000000-0005-0000-0000-000022290000}"/>
    <cellStyle name="SAPBEXexcCritical5 7 4 2" xfId="21396" xr:uid="{8CCDBA58-E215-41B4-AA31-140A877C6FBE}"/>
    <cellStyle name="SAPBEXexcCritical5 7 5" xfId="10314" xr:uid="{00000000-0005-0000-0000-000023290000}"/>
    <cellStyle name="SAPBEXexcCritical5 7 5 2" xfId="21397" xr:uid="{9EDABF70-3B29-4D39-92B7-7D5915CFC4CB}"/>
    <cellStyle name="SAPBEXexcCritical5 7 6" xfId="10315" xr:uid="{00000000-0005-0000-0000-000024290000}"/>
    <cellStyle name="SAPBEXexcCritical5 7 6 2" xfId="21398" xr:uid="{577A3236-23E9-4ECB-AD49-FEB777912873}"/>
    <cellStyle name="SAPBEXexcCritical5 7 7" xfId="21389" xr:uid="{F88863B8-E8CF-4723-832E-662731D49857}"/>
    <cellStyle name="SAPBEXexcCritical5 8" xfId="10316" xr:uid="{00000000-0005-0000-0000-000025290000}"/>
    <cellStyle name="SAPBEXexcCritical5 8 2" xfId="10317" xr:uid="{00000000-0005-0000-0000-000026290000}"/>
    <cellStyle name="SAPBEXexcCritical5 8 2 2" xfId="10318" xr:uid="{00000000-0005-0000-0000-000027290000}"/>
    <cellStyle name="SAPBEXexcCritical5 8 2 2 2" xfId="21401" xr:uid="{4784E2F5-46F6-48F7-B388-12D67B18882B}"/>
    <cellStyle name="SAPBEXexcCritical5 8 2 3" xfId="10319" xr:uid="{00000000-0005-0000-0000-000028290000}"/>
    <cellStyle name="SAPBEXexcCritical5 8 2 3 2" xfId="21402" xr:uid="{438B8C49-8E2B-46FF-89D2-0568C9862E87}"/>
    <cellStyle name="SAPBEXexcCritical5 8 2 4" xfId="10320" xr:uid="{00000000-0005-0000-0000-000029290000}"/>
    <cellStyle name="SAPBEXexcCritical5 8 2 4 2" xfId="21403" xr:uid="{B49CD28D-1113-45DF-B106-EBDFF304DCDB}"/>
    <cellStyle name="SAPBEXexcCritical5 8 2 5" xfId="10321" xr:uid="{00000000-0005-0000-0000-00002A290000}"/>
    <cellStyle name="SAPBEXexcCritical5 8 2 5 2" xfId="21404" xr:uid="{0873A683-63CE-4107-BB66-1B3E0D4DE57D}"/>
    <cellStyle name="SAPBEXexcCritical5 8 2 6" xfId="21400" xr:uid="{B922AA5E-2B07-409A-845A-166BAA8B2B05}"/>
    <cellStyle name="SAPBEXexcCritical5 8 3" xfId="10322" xr:uid="{00000000-0005-0000-0000-00002B290000}"/>
    <cellStyle name="SAPBEXexcCritical5 8 3 2" xfId="21405" xr:uid="{052FA23A-5D98-462D-A72A-B94B4DF3AF31}"/>
    <cellStyle name="SAPBEXexcCritical5 8 4" xfId="10323" xr:uid="{00000000-0005-0000-0000-00002C290000}"/>
    <cellStyle name="SAPBEXexcCritical5 8 4 2" xfId="21406" xr:uid="{1D2F65E5-4089-47D7-B9D8-85892C50CB4D}"/>
    <cellStyle name="SAPBEXexcCritical5 8 5" xfId="10324" xr:uid="{00000000-0005-0000-0000-00002D290000}"/>
    <cellStyle name="SAPBEXexcCritical5 8 5 2" xfId="21407" xr:uid="{D187F1C6-C246-4B59-B64D-02D19C6DECD1}"/>
    <cellStyle name="SAPBEXexcCritical5 8 6" xfId="10325" xr:uid="{00000000-0005-0000-0000-00002E290000}"/>
    <cellStyle name="SAPBEXexcCritical5 8 6 2" xfId="21408" xr:uid="{16AF4264-06B6-4444-81A9-E58DC5642A0F}"/>
    <cellStyle name="SAPBEXexcCritical5 8 7" xfId="21399" xr:uid="{D888551C-BAAF-4AA3-B9F0-38E8FF6A8184}"/>
    <cellStyle name="SAPBEXexcCritical5 9" xfId="10326" xr:uid="{00000000-0005-0000-0000-00002F290000}"/>
    <cellStyle name="SAPBEXexcCritical5 9 2" xfId="10327" xr:uid="{00000000-0005-0000-0000-000030290000}"/>
    <cellStyle name="SAPBEXexcCritical5 9 2 2" xfId="10328" xr:uid="{00000000-0005-0000-0000-000031290000}"/>
    <cellStyle name="SAPBEXexcCritical5 9 2 2 2" xfId="21411" xr:uid="{DD62DCD6-9564-4758-A153-15AFF83EAD2A}"/>
    <cellStyle name="SAPBEXexcCritical5 9 2 3" xfId="10329" xr:uid="{00000000-0005-0000-0000-000032290000}"/>
    <cellStyle name="SAPBEXexcCritical5 9 2 3 2" xfId="21412" xr:uid="{31C103D8-2DA8-4288-984C-ADA20E66C939}"/>
    <cellStyle name="SAPBEXexcCritical5 9 2 4" xfId="10330" xr:uid="{00000000-0005-0000-0000-000033290000}"/>
    <cellStyle name="SAPBEXexcCritical5 9 2 4 2" xfId="21413" xr:uid="{BF681DE7-4D29-4BC3-BF74-08D168E54648}"/>
    <cellStyle name="SAPBEXexcCritical5 9 2 5" xfId="10331" xr:uid="{00000000-0005-0000-0000-000034290000}"/>
    <cellStyle name="SAPBEXexcCritical5 9 2 5 2" xfId="21414" xr:uid="{010FD595-DFB4-4D01-9F1B-9134808FD1DA}"/>
    <cellStyle name="SAPBEXexcCritical5 9 2 6" xfId="21410" xr:uid="{2C896DC5-E55A-41DE-ABF4-54CA7A92A939}"/>
    <cellStyle name="SAPBEXexcCritical5 9 3" xfId="10332" xr:uid="{00000000-0005-0000-0000-000035290000}"/>
    <cellStyle name="SAPBEXexcCritical5 9 3 2" xfId="21415" xr:uid="{D57234AC-D345-4D5A-A021-904071A802CE}"/>
    <cellStyle name="SAPBEXexcCritical5 9 4" xfId="10333" xr:uid="{00000000-0005-0000-0000-000036290000}"/>
    <cellStyle name="SAPBEXexcCritical5 9 4 2" xfId="21416" xr:uid="{8A406B43-5552-4206-A4C1-4AB8D242EDEA}"/>
    <cellStyle name="SAPBEXexcCritical5 9 5" xfId="10334" xr:uid="{00000000-0005-0000-0000-000037290000}"/>
    <cellStyle name="SAPBEXexcCritical5 9 5 2" xfId="21417" xr:uid="{1B392F60-21CD-4F2F-ACAF-7D084CD7386E}"/>
    <cellStyle name="SAPBEXexcCritical5 9 6" xfId="10335" xr:uid="{00000000-0005-0000-0000-000038290000}"/>
    <cellStyle name="SAPBEXexcCritical5 9 6 2" xfId="21418" xr:uid="{D1B10785-A376-4020-B18F-0D2F5AD9D080}"/>
    <cellStyle name="SAPBEXexcCritical5 9 7" xfId="21409" xr:uid="{5FE04971-3165-4C3A-8FBC-3122FD5F5176}"/>
    <cellStyle name="SAPBEXexcCritical5_KTR An-Abflug" xfId="14858" xr:uid="{00000000-0005-0000-0000-000039290000}"/>
    <cellStyle name="SAPBEXexcCritical6" xfId="10336" xr:uid="{00000000-0005-0000-0000-00003A290000}"/>
    <cellStyle name="SAPBEXexcCritical6 10" xfId="10337" xr:uid="{00000000-0005-0000-0000-00003B290000}"/>
    <cellStyle name="SAPBEXexcCritical6 10 2" xfId="10338" xr:uid="{00000000-0005-0000-0000-00003C290000}"/>
    <cellStyle name="SAPBEXexcCritical6 10 2 2" xfId="10339" xr:uid="{00000000-0005-0000-0000-00003D290000}"/>
    <cellStyle name="SAPBEXexcCritical6 10 2 2 2" xfId="21422" xr:uid="{0AA8FA58-5D1F-4AF6-BD39-BFE3FD1D6631}"/>
    <cellStyle name="SAPBEXexcCritical6 10 2 3" xfId="10340" xr:uid="{00000000-0005-0000-0000-00003E290000}"/>
    <cellStyle name="SAPBEXexcCritical6 10 2 3 2" xfId="21423" xr:uid="{E4FAE105-1231-42E6-9E81-133CB73CDFB0}"/>
    <cellStyle name="SAPBEXexcCritical6 10 2 4" xfId="10341" xr:uid="{00000000-0005-0000-0000-00003F290000}"/>
    <cellStyle name="SAPBEXexcCritical6 10 2 4 2" xfId="21424" xr:uid="{C34E4334-DC38-4BCE-8284-DEE1AFC565A0}"/>
    <cellStyle name="SAPBEXexcCritical6 10 2 5" xfId="10342" xr:uid="{00000000-0005-0000-0000-000040290000}"/>
    <cellStyle name="SAPBEXexcCritical6 10 2 5 2" xfId="21425" xr:uid="{CB5EA937-FD6A-4C5B-B65B-3E9F2D365C27}"/>
    <cellStyle name="SAPBEXexcCritical6 10 2 6" xfId="21421" xr:uid="{125887F2-E3D6-4D2E-BF82-F62AC3C7202D}"/>
    <cellStyle name="SAPBEXexcCritical6 10 3" xfId="10343" xr:uid="{00000000-0005-0000-0000-000041290000}"/>
    <cellStyle name="SAPBEXexcCritical6 10 3 2" xfId="21426" xr:uid="{EA715CD6-8AB8-4D31-967B-23F8A1635E55}"/>
    <cellStyle name="SAPBEXexcCritical6 10 4" xfId="10344" xr:uid="{00000000-0005-0000-0000-000042290000}"/>
    <cellStyle name="SAPBEXexcCritical6 10 4 2" xfId="21427" xr:uid="{1FD2E043-FE8B-4243-AD25-19AF3A1C38A8}"/>
    <cellStyle name="SAPBEXexcCritical6 10 5" xfId="10345" xr:uid="{00000000-0005-0000-0000-000043290000}"/>
    <cellStyle name="SAPBEXexcCritical6 10 5 2" xfId="21428" xr:uid="{C32490A1-A295-4971-8996-C63786173E0E}"/>
    <cellStyle name="SAPBEXexcCritical6 10 6" xfId="10346" xr:uid="{00000000-0005-0000-0000-000044290000}"/>
    <cellStyle name="SAPBEXexcCritical6 10 6 2" xfId="21429" xr:uid="{BC892788-6168-4206-BA5B-6D291D79ABEE}"/>
    <cellStyle name="SAPBEXexcCritical6 10 7" xfId="21420" xr:uid="{43832AEA-DE04-4090-8D66-422B9896918E}"/>
    <cellStyle name="SAPBEXexcCritical6 11" xfId="10347" xr:uid="{00000000-0005-0000-0000-000045290000}"/>
    <cellStyle name="SAPBEXexcCritical6 11 2" xfId="10348" xr:uid="{00000000-0005-0000-0000-000046290000}"/>
    <cellStyle name="SAPBEXexcCritical6 11 2 2" xfId="10349" xr:uid="{00000000-0005-0000-0000-000047290000}"/>
    <cellStyle name="SAPBEXexcCritical6 11 2 2 2" xfId="21432" xr:uid="{6410104F-7918-4AE6-B8E9-CD0B15183A1C}"/>
    <cellStyle name="SAPBEXexcCritical6 11 2 3" xfId="10350" xr:uid="{00000000-0005-0000-0000-000048290000}"/>
    <cellStyle name="SAPBEXexcCritical6 11 2 3 2" xfId="21433" xr:uid="{5E0E220A-8EA1-4862-99EA-6B049B9082EC}"/>
    <cellStyle name="SAPBEXexcCritical6 11 2 4" xfId="10351" xr:uid="{00000000-0005-0000-0000-000049290000}"/>
    <cellStyle name="SAPBEXexcCritical6 11 2 4 2" xfId="21434" xr:uid="{20B9399D-B2E7-47B1-8A7D-E6FE653B8E3F}"/>
    <cellStyle name="SAPBEXexcCritical6 11 2 5" xfId="10352" xr:uid="{00000000-0005-0000-0000-00004A290000}"/>
    <cellStyle name="SAPBEXexcCritical6 11 2 5 2" xfId="21435" xr:uid="{1704D72B-0A6F-4C92-8503-75049BE23987}"/>
    <cellStyle name="SAPBEXexcCritical6 11 2 6" xfId="21431" xr:uid="{5AC78232-6F9B-44BD-ADA4-E141AD6C3598}"/>
    <cellStyle name="SAPBEXexcCritical6 11 3" xfId="10353" xr:uid="{00000000-0005-0000-0000-00004B290000}"/>
    <cellStyle name="SAPBEXexcCritical6 11 3 2" xfId="21436" xr:uid="{E4F06333-6DD4-4B90-B364-7F68B61546A5}"/>
    <cellStyle name="SAPBEXexcCritical6 11 4" xfId="10354" xr:uid="{00000000-0005-0000-0000-00004C290000}"/>
    <cellStyle name="SAPBEXexcCritical6 11 4 2" xfId="21437" xr:uid="{7B13A13A-3435-4BFD-9A2E-19FFE109142F}"/>
    <cellStyle name="SAPBEXexcCritical6 11 5" xfId="10355" xr:uid="{00000000-0005-0000-0000-00004D290000}"/>
    <cellStyle name="SAPBEXexcCritical6 11 5 2" xfId="21438" xr:uid="{A978ABBD-0E61-47C7-876D-62F906E63258}"/>
    <cellStyle name="SAPBEXexcCritical6 11 6" xfId="10356" xr:uid="{00000000-0005-0000-0000-00004E290000}"/>
    <cellStyle name="SAPBEXexcCritical6 11 6 2" xfId="21439" xr:uid="{B6C5A87A-34CA-49FD-9FC8-D8C4E389518F}"/>
    <cellStyle name="SAPBEXexcCritical6 11 7" xfId="21430" xr:uid="{763AC491-4338-4461-9B5F-D03E7A0FE2E5}"/>
    <cellStyle name="SAPBEXexcCritical6 12" xfId="10357" xr:uid="{00000000-0005-0000-0000-00004F290000}"/>
    <cellStyle name="SAPBEXexcCritical6 12 2" xfId="10358" xr:uid="{00000000-0005-0000-0000-000050290000}"/>
    <cellStyle name="SAPBEXexcCritical6 12 2 2" xfId="10359" xr:uid="{00000000-0005-0000-0000-000051290000}"/>
    <cellStyle name="SAPBEXexcCritical6 12 2 2 2" xfId="21442" xr:uid="{287A510F-D1F1-44B9-A3E4-344CFE4B735D}"/>
    <cellStyle name="SAPBEXexcCritical6 12 2 3" xfId="10360" xr:uid="{00000000-0005-0000-0000-000052290000}"/>
    <cellStyle name="SAPBEXexcCritical6 12 2 3 2" xfId="21443" xr:uid="{3836882E-D249-4411-95AE-09B5681CBCF6}"/>
    <cellStyle name="SAPBEXexcCritical6 12 2 4" xfId="10361" xr:uid="{00000000-0005-0000-0000-000053290000}"/>
    <cellStyle name="SAPBEXexcCritical6 12 2 4 2" xfId="21444" xr:uid="{7D645A8A-4D3C-4A21-9789-DE3C9F0A5A4E}"/>
    <cellStyle name="SAPBEXexcCritical6 12 2 5" xfId="10362" xr:uid="{00000000-0005-0000-0000-000054290000}"/>
    <cellStyle name="SAPBEXexcCritical6 12 2 5 2" xfId="21445" xr:uid="{E9A064D3-319F-45A5-9CE9-AB4FA34E77CE}"/>
    <cellStyle name="SAPBEXexcCritical6 12 2 6" xfId="21441" xr:uid="{15DBCADD-1163-498D-89E3-34BEB08305C7}"/>
    <cellStyle name="SAPBEXexcCritical6 12 3" xfId="10363" xr:uid="{00000000-0005-0000-0000-000055290000}"/>
    <cellStyle name="SAPBEXexcCritical6 12 3 2" xfId="21446" xr:uid="{23462BAF-04B2-4E5C-91E2-A96F64744099}"/>
    <cellStyle name="SAPBEXexcCritical6 12 4" xfId="10364" xr:uid="{00000000-0005-0000-0000-000056290000}"/>
    <cellStyle name="SAPBEXexcCritical6 12 4 2" xfId="21447" xr:uid="{DFB21ACA-17CC-4940-9C45-46B829171CDF}"/>
    <cellStyle name="SAPBEXexcCritical6 12 5" xfId="10365" xr:uid="{00000000-0005-0000-0000-000057290000}"/>
    <cellStyle name="SAPBEXexcCritical6 12 5 2" xfId="21448" xr:uid="{88DE2879-C37B-4D86-AC15-9B052EAD564F}"/>
    <cellStyle name="SAPBEXexcCritical6 12 6" xfId="10366" xr:uid="{00000000-0005-0000-0000-000058290000}"/>
    <cellStyle name="SAPBEXexcCritical6 12 6 2" xfId="21449" xr:uid="{62C33768-39C8-48D3-B9CA-56B4FBAADBAA}"/>
    <cellStyle name="SAPBEXexcCritical6 12 7" xfId="21440" xr:uid="{663627EF-CCF6-4556-AC15-BBEB749963D2}"/>
    <cellStyle name="SAPBEXexcCritical6 13" xfId="10367" xr:uid="{00000000-0005-0000-0000-000059290000}"/>
    <cellStyle name="SAPBEXexcCritical6 13 2" xfId="10368" xr:uid="{00000000-0005-0000-0000-00005A290000}"/>
    <cellStyle name="SAPBEXexcCritical6 13 2 2" xfId="10369" xr:uid="{00000000-0005-0000-0000-00005B290000}"/>
    <cellStyle name="SAPBEXexcCritical6 13 2 2 2" xfId="21452" xr:uid="{F8DBDA08-D41A-45A0-BEB9-8D654460D870}"/>
    <cellStyle name="SAPBEXexcCritical6 13 2 3" xfId="10370" xr:uid="{00000000-0005-0000-0000-00005C290000}"/>
    <cellStyle name="SAPBEXexcCritical6 13 2 3 2" xfId="21453" xr:uid="{48CE8742-D14D-4068-BFE8-B7743E9B7EA7}"/>
    <cellStyle name="SAPBEXexcCritical6 13 2 4" xfId="10371" xr:uid="{00000000-0005-0000-0000-00005D290000}"/>
    <cellStyle name="SAPBEXexcCritical6 13 2 4 2" xfId="21454" xr:uid="{A572E3BF-E8BD-4001-94C5-7DAF32940DCB}"/>
    <cellStyle name="SAPBEXexcCritical6 13 2 5" xfId="10372" xr:uid="{00000000-0005-0000-0000-00005E290000}"/>
    <cellStyle name="SAPBEXexcCritical6 13 2 5 2" xfId="21455" xr:uid="{10478E3F-8571-48CD-AC31-C226F3C10046}"/>
    <cellStyle name="SAPBEXexcCritical6 13 2 6" xfId="21451" xr:uid="{6963EDEC-892C-401B-9668-7B07AD15A688}"/>
    <cellStyle name="SAPBEXexcCritical6 13 3" xfId="10373" xr:uid="{00000000-0005-0000-0000-00005F290000}"/>
    <cellStyle name="SAPBEXexcCritical6 13 3 2" xfId="21456" xr:uid="{A27D9814-1089-4B7D-86C1-188CD09F2430}"/>
    <cellStyle name="SAPBEXexcCritical6 13 4" xfId="10374" xr:uid="{00000000-0005-0000-0000-000060290000}"/>
    <cellStyle name="SAPBEXexcCritical6 13 4 2" xfId="21457" xr:uid="{0E71745A-44C0-4763-8421-1AD10C736F0C}"/>
    <cellStyle name="SAPBEXexcCritical6 13 5" xfId="10375" xr:uid="{00000000-0005-0000-0000-000061290000}"/>
    <cellStyle name="SAPBEXexcCritical6 13 5 2" xfId="21458" xr:uid="{A329F25F-763C-444B-BDA1-1ACD54782A51}"/>
    <cellStyle name="SAPBEXexcCritical6 13 6" xfId="10376" xr:uid="{00000000-0005-0000-0000-000062290000}"/>
    <cellStyle name="SAPBEXexcCritical6 13 6 2" xfId="21459" xr:uid="{C6096E7A-8CE5-4CDD-95F2-C39A57EB0D6D}"/>
    <cellStyle name="SAPBEXexcCritical6 13 7" xfId="21450" xr:uid="{43FBB9B4-1AB8-4255-8080-8035142F29F3}"/>
    <cellStyle name="SAPBEXexcCritical6 14" xfId="10377" xr:uid="{00000000-0005-0000-0000-000063290000}"/>
    <cellStyle name="SAPBEXexcCritical6 14 2" xfId="10378" xr:uid="{00000000-0005-0000-0000-000064290000}"/>
    <cellStyle name="SAPBEXexcCritical6 14 2 2" xfId="10379" xr:uid="{00000000-0005-0000-0000-000065290000}"/>
    <cellStyle name="SAPBEXexcCritical6 14 2 2 2" xfId="21462" xr:uid="{4938CBD2-6C07-46B7-BAA7-DBA6BD1F21C9}"/>
    <cellStyle name="SAPBEXexcCritical6 14 2 3" xfId="10380" xr:uid="{00000000-0005-0000-0000-000066290000}"/>
    <cellStyle name="SAPBEXexcCritical6 14 2 3 2" xfId="21463" xr:uid="{5FE5CE2B-9A04-4486-91C4-0F244A5B4E2B}"/>
    <cellStyle name="SAPBEXexcCritical6 14 2 4" xfId="10381" xr:uid="{00000000-0005-0000-0000-000067290000}"/>
    <cellStyle name="SAPBEXexcCritical6 14 2 4 2" xfId="21464" xr:uid="{094774F4-C0B0-469E-B41B-AD0CFB6DB01E}"/>
    <cellStyle name="SAPBEXexcCritical6 14 2 5" xfId="10382" xr:uid="{00000000-0005-0000-0000-000068290000}"/>
    <cellStyle name="SAPBEXexcCritical6 14 2 5 2" xfId="21465" xr:uid="{BB71F28C-50C5-4473-910F-27E868DAA082}"/>
    <cellStyle name="SAPBEXexcCritical6 14 2 6" xfId="21461" xr:uid="{A0281C24-5803-46BF-889F-8EA53738F6A8}"/>
    <cellStyle name="SAPBEXexcCritical6 14 3" xfId="10383" xr:uid="{00000000-0005-0000-0000-000069290000}"/>
    <cellStyle name="SAPBEXexcCritical6 14 3 2" xfId="21466" xr:uid="{D9A226F7-CCBA-4FD7-ADA6-7207E86A9CEC}"/>
    <cellStyle name="SAPBEXexcCritical6 14 4" xfId="10384" xr:uid="{00000000-0005-0000-0000-00006A290000}"/>
    <cellStyle name="SAPBEXexcCritical6 14 4 2" xfId="21467" xr:uid="{9174D7F3-190E-48D3-A2DC-837D32187A56}"/>
    <cellStyle name="SAPBEXexcCritical6 14 5" xfId="10385" xr:uid="{00000000-0005-0000-0000-00006B290000}"/>
    <cellStyle name="SAPBEXexcCritical6 14 5 2" xfId="21468" xr:uid="{10C634E8-63BA-4F41-8529-3A43BD4F3787}"/>
    <cellStyle name="SAPBEXexcCritical6 14 6" xfId="10386" xr:uid="{00000000-0005-0000-0000-00006C290000}"/>
    <cellStyle name="SAPBEXexcCritical6 14 6 2" xfId="21469" xr:uid="{E0036544-D9BE-4F62-AE67-4616E47205D8}"/>
    <cellStyle name="SAPBEXexcCritical6 14 7" xfId="21460" xr:uid="{65C32C7E-275D-456F-A772-F3BCE8F9764A}"/>
    <cellStyle name="SAPBEXexcCritical6 15" xfId="10387" xr:uid="{00000000-0005-0000-0000-00006D290000}"/>
    <cellStyle name="SAPBEXexcCritical6 15 2" xfId="10388" xr:uid="{00000000-0005-0000-0000-00006E290000}"/>
    <cellStyle name="SAPBEXexcCritical6 15 2 2" xfId="10389" xr:uid="{00000000-0005-0000-0000-00006F290000}"/>
    <cellStyle name="SAPBEXexcCritical6 15 2 2 2" xfId="21472" xr:uid="{6F21D3F3-7C30-4AFC-BD6A-42654F5B3D87}"/>
    <cellStyle name="SAPBEXexcCritical6 15 2 3" xfId="10390" xr:uid="{00000000-0005-0000-0000-000070290000}"/>
    <cellStyle name="SAPBEXexcCritical6 15 2 3 2" xfId="21473" xr:uid="{DB9E1584-D175-4F1A-A5AF-35F29DD33642}"/>
    <cellStyle name="SAPBEXexcCritical6 15 2 4" xfId="10391" xr:uid="{00000000-0005-0000-0000-000071290000}"/>
    <cellStyle name="SAPBEXexcCritical6 15 2 4 2" xfId="21474" xr:uid="{655E3DE3-1B3D-456B-B56A-A3E2D6193923}"/>
    <cellStyle name="SAPBEXexcCritical6 15 2 5" xfId="10392" xr:uid="{00000000-0005-0000-0000-000072290000}"/>
    <cellStyle name="SAPBEXexcCritical6 15 2 5 2" xfId="21475" xr:uid="{B0738C18-E6BC-47C9-B8FC-1C261023C7A8}"/>
    <cellStyle name="SAPBEXexcCritical6 15 2 6" xfId="21471" xr:uid="{29DC0DB0-EA8A-46B4-995B-431E32D6F64A}"/>
    <cellStyle name="SAPBEXexcCritical6 15 3" xfId="10393" xr:uid="{00000000-0005-0000-0000-000073290000}"/>
    <cellStyle name="SAPBEXexcCritical6 15 3 2" xfId="21476" xr:uid="{4DCBE736-D53D-42F1-8E32-E1F1BE4DB942}"/>
    <cellStyle name="SAPBEXexcCritical6 15 4" xfId="10394" xr:uid="{00000000-0005-0000-0000-000074290000}"/>
    <cellStyle name="SAPBEXexcCritical6 15 4 2" xfId="21477" xr:uid="{28097455-BF0D-4BFD-A1B1-695E0E52450A}"/>
    <cellStyle name="SAPBEXexcCritical6 15 5" xfId="10395" xr:uid="{00000000-0005-0000-0000-000075290000}"/>
    <cellStyle name="SAPBEXexcCritical6 15 5 2" xfId="21478" xr:uid="{508A4EA5-6BEB-439D-80AA-EF05912CFB77}"/>
    <cellStyle name="SAPBEXexcCritical6 15 6" xfId="10396" xr:uid="{00000000-0005-0000-0000-000076290000}"/>
    <cellStyle name="SAPBEXexcCritical6 15 6 2" xfId="21479" xr:uid="{0D4D5EBC-2E24-4AC4-8EC2-1AA7FF7AC08D}"/>
    <cellStyle name="SAPBEXexcCritical6 15 7" xfId="21470" xr:uid="{2022B88E-1B53-4E07-B34F-BA999DCBEBDC}"/>
    <cellStyle name="SAPBEXexcCritical6 16" xfId="10397" xr:uid="{00000000-0005-0000-0000-000077290000}"/>
    <cellStyle name="SAPBEXexcCritical6 16 2" xfId="21480" xr:uid="{6121ADCB-805B-475D-B65F-2B436A88F907}"/>
    <cellStyle name="SAPBEXexcCritical6 17" xfId="10398" xr:uid="{00000000-0005-0000-0000-000078290000}"/>
    <cellStyle name="SAPBEXexcCritical6 17 2" xfId="21481" xr:uid="{3E2A22B8-5B30-407D-AEAB-0B522E337CA6}"/>
    <cellStyle name="SAPBEXexcCritical6 18" xfId="10399" xr:uid="{00000000-0005-0000-0000-000079290000}"/>
    <cellStyle name="SAPBEXexcCritical6 18 2" xfId="21482" xr:uid="{CC646E00-3981-48E3-9AD8-815334F22DF8}"/>
    <cellStyle name="SAPBEXexcCritical6 19" xfId="10400" xr:uid="{00000000-0005-0000-0000-00007A290000}"/>
    <cellStyle name="SAPBEXexcCritical6 19 2" xfId="21483" xr:uid="{FB25FE20-7850-47CE-8D1F-F7CE26697597}"/>
    <cellStyle name="SAPBEXexcCritical6 2" xfId="10401" xr:uid="{00000000-0005-0000-0000-00007B290000}"/>
    <cellStyle name="SAPBEXexcCritical6 2 2" xfId="10402" xr:uid="{00000000-0005-0000-0000-00007C290000}"/>
    <cellStyle name="SAPBEXexcCritical6 2 2 2" xfId="10403" xr:uid="{00000000-0005-0000-0000-00007D290000}"/>
    <cellStyle name="SAPBEXexcCritical6 2 2 2 2" xfId="21486" xr:uid="{FBA45FEE-4EC5-4D99-8DFA-CB327A40D813}"/>
    <cellStyle name="SAPBEXexcCritical6 2 2 3" xfId="10404" xr:uid="{00000000-0005-0000-0000-00007E290000}"/>
    <cellStyle name="SAPBEXexcCritical6 2 2 3 2" xfId="21487" xr:uid="{131BE7D3-478C-4536-9031-A3B003E00DDF}"/>
    <cellStyle name="SAPBEXexcCritical6 2 2 4" xfId="10405" xr:uid="{00000000-0005-0000-0000-00007F290000}"/>
    <cellStyle name="SAPBEXexcCritical6 2 2 4 2" xfId="21488" xr:uid="{65D494BF-CB30-4D3B-8BBB-8B6DE03CC6ED}"/>
    <cellStyle name="SAPBEXexcCritical6 2 2 5" xfId="10406" xr:uid="{00000000-0005-0000-0000-000080290000}"/>
    <cellStyle name="SAPBEXexcCritical6 2 2 5 2" xfId="21489" xr:uid="{E7382D49-1DA4-49AD-8117-A990366893AC}"/>
    <cellStyle name="SAPBEXexcCritical6 2 2 6" xfId="21485" xr:uid="{B8356CD2-7FE4-4D57-B085-DEBF13A240EB}"/>
    <cellStyle name="SAPBEXexcCritical6 2 3" xfId="10407" xr:uid="{00000000-0005-0000-0000-000081290000}"/>
    <cellStyle name="SAPBEXexcCritical6 2 3 2" xfId="21490" xr:uid="{9585200F-EC51-49BF-8532-D84374FFCE53}"/>
    <cellStyle name="SAPBEXexcCritical6 2 4" xfId="10408" xr:uid="{00000000-0005-0000-0000-000082290000}"/>
    <cellStyle name="SAPBEXexcCritical6 2 4 2" xfId="21491" xr:uid="{10EB803A-75E5-4B64-97B8-0053FB25575D}"/>
    <cellStyle name="SAPBEXexcCritical6 2 5" xfId="10409" xr:uid="{00000000-0005-0000-0000-000083290000}"/>
    <cellStyle name="SAPBEXexcCritical6 2 5 2" xfId="21492" xr:uid="{12C19A0F-EFBE-45FA-97FC-A061A9173D3F}"/>
    <cellStyle name="SAPBEXexcCritical6 2 6" xfId="10410" xr:uid="{00000000-0005-0000-0000-000084290000}"/>
    <cellStyle name="SAPBEXexcCritical6 2 6 2" xfId="21493" xr:uid="{2DC6B77A-AEE5-435A-B52B-1B31428EF46D}"/>
    <cellStyle name="SAPBEXexcCritical6 2 7" xfId="21484" xr:uid="{0615F03D-7B2A-44CD-A8A1-4766AA848B66}"/>
    <cellStyle name="SAPBEXexcCritical6 20" xfId="21419" xr:uid="{08A6DEA1-9D80-4BEE-BB25-4816E26E4448}"/>
    <cellStyle name="SAPBEXexcCritical6 3" xfId="10411" xr:uid="{00000000-0005-0000-0000-000085290000}"/>
    <cellStyle name="SAPBEXexcCritical6 3 2" xfId="10412" xr:uid="{00000000-0005-0000-0000-000086290000}"/>
    <cellStyle name="SAPBEXexcCritical6 3 2 2" xfId="10413" xr:uid="{00000000-0005-0000-0000-000087290000}"/>
    <cellStyle name="SAPBEXexcCritical6 3 2 2 2" xfId="21496" xr:uid="{AE2222F5-7FEE-4FF3-BC87-14C206B9FAFD}"/>
    <cellStyle name="SAPBEXexcCritical6 3 2 3" xfId="10414" xr:uid="{00000000-0005-0000-0000-000088290000}"/>
    <cellStyle name="SAPBEXexcCritical6 3 2 3 2" xfId="21497" xr:uid="{C53D72CF-F223-4B80-954C-E55E23EC1272}"/>
    <cellStyle name="SAPBEXexcCritical6 3 2 4" xfId="10415" xr:uid="{00000000-0005-0000-0000-000089290000}"/>
    <cellStyle name="SAPBEXexcCritical6 3 2 4 2" xfId="21498" xr:uid="{BE317B2B-4CC2-4224-AFE5-AABE20151923}"/>
    <cellStyle name="SAPBEXexcCritical6 3 2 5" xfId="10416" xr:uid="{00000000-0005-0000-0000-00008A290000}"/>
    <cellStyle name="SAPBEXexcCritical6 3 2 5 2" xfId="21499" xr:uid="{C3FACD9E-CBE1-426D-A7DB-F1036D0797BA}"/>
    <cellStyle name="SAPBEXexcCritical6 3 2 6" xfId="21495" xr:uid="{215EAEE5-34AD-4EDE-9FD7-CAD20249FAAC}"/>
    <cellStyle name="SAPBEXexcCritical6 3 3" xfId="10417" xr:uid="{00000000-0005-0000-0000-00008B290000}"/>
    <cellStyle name="SAPBEXexcCritical6 3 3 2" xfId="21500" xr:uid="{95E21D08-CE2E-45AB-B931-C1C37B026489}"/>
    <cellStyle name="SAPBEXexcCritical6 3 4" xfId="10418" xr:uid="{00000000-0005-0000-0000-00008C290000}"/>
    <cellStyle name="SAPBEXexcCritical6 3 4 2" xfId="21501" xr:uid="{99DFE4B2-DA10-4598-BC0F-506200164A02}"/>
    <cellStyle name="SAPBEXexcCritical6 3 5" xfId="10419" xr:uid="{00000000-0005-0000-0000-00008D290000}"/>
    <cellStyle name="SAPBEXexcCritical6 3 5 2" xfId="21502" xr:uid="{98A46B43-532B-44C5-91C1-E7941F600FAC}"/>
    <cellStyle name="SAPBEXexcCritical6 3 6" xfId="10420" xr:uid="{00000000-0005-0000-0000-00008E290000}"/>
    <cellStyle name="SAPBEXexcCritical6 3 6 2" xfId="21503" xr:uid="{1F7A83D3-B519-4E21-B8BE-A33063273977}"/>
    <cellStyle name="SAPBEXexcCritical6 3 7" xfId="21494" xr:uid="{D643FDAD-4DD0-4A24-86B7-46BECB2570A6}"/>
    <cellStyle name="SAPBEXexcCritical6 4" xfId="10421" xr:uid="{00000000-0005-0000-0000-00008F290000}"/>
    <cellStyle name="SAPBEXexcCritical6 4 2" xfId="10422" xr:uid="{00000000-0005-0000-0000-000090290000}"/>
    <cellStyle name="SAPBEXexcCritical6 4 2 2" xfId="10423" xr:uid="{00000000-0005-0000-0000-000091290000}"/>
    <cellStyle name="SAPBEXexcCritical6 4 2 2 2" xfId="21506" xr:uid="{6F798898-076F-45A8-8A6E-F0A76AFD16BB}"/>
    <cellStyle name="SAPBEXexcCritical6 4 2 3" xfId="10424" xr:uid="{00000000-0005-0000-0000-000092290000}"/>
    <cellStyle name="SAPBEXexcCritical6 4 2 3 2" xfId="21507" xr:uid="{8ACE9554-E52B-425E-B73F-02B6E9A0F70E}"/>
    <cellStyle name="SAPBEXexcCritical6 4 2 4" xfId="10425" xr:uid="{00000000-0005-0000-0000-000093290000}"/>
    <cellStyle name="SAPBEXexcCritical6 4 2 4 2" xfId="21508" xr:uid="{9E31C788-A858-4686-8190-3FDB460A39D7}"/>
    <cellStyle name="SAPBEXexcCritical6 4 2 5" xfId="10426" xr:uid="{00000000-0005-0000-0000-000094290000}"/>
    <cellStyle name="SAPBEXexcCritical6 4 2 5 2" xfId="21509" xr:uid="{D4C7BF09-CDAA-40A7-9F8B-4A6DC6616493}"/>
    <cellStyle name="SAPBEXexcCritical6 4 2 6" xfId="21505" xr:uid="{F55470C5-9DA3-47EB-BE05-E5FD994419A4}"/>
    <cellStyle name="SAPBEXexcCritical6 4 3" xfId="10427" xr:uid="{00000000-0005-0000-0000-000095290000}"/>
    <cellStyle name="SAPBEXexcCritical6 4 3 2" xfId="21510" xr:uid="{DCD4D8DE-0C9D-4183-8797-C7A21D86CC54}"/>
    <cellStyle name="SAPBEXexcCritical6 4 4" xfId="10428" xr:uid="{00000000-0005-0000-0000-000096290000}"/>
    <cellStyle name="SAPBEXexcCritical6 4 4 2" xfId="21511" xr:uid="{D603B4BC-C263-4D48-A384-E6536797DFC0}"/>
    <cellStyle name="SAPBEXexcCritical6 4 5" xfId="10429" xr:uid="{00000000-0005-0000-0000-000097290000}"/>
    <cellStyle name="SAPBEXexcCritical6 4 5 2" xfId="21512" xr:uid="{96354F9F-25E8-4609-99CA-3821F2A061DE}"/>
    <cellStyle name="SAPBEXexcCritical6 4 6" xfId="10430" xr:uid="{00000000-0005-0000-0000-000098290000}"/>
    <cellStyle name="SAPBEXexcCritical6 4 6 2" xfId="21513" xr:uid="{658521A2-359A-47BE-B850-6DB3BC12A0DC}"/>
    <cellStyle name="SAPBEXexcCritical6 4 7" xfId="21504" xr:uid="{48339A39-79F0-4E8E-BEBE-EF1B1A9BE3E2}"/>
    <cellStyle name="SAPBEXexcCritical6 5" xfId="10431" xr:uid="{00000000-0005-0000-0000-000099290000}"/>
    <cellStyle name="SAPBEXexcCritical6 5 2" xfId="10432" xr:uid="{00000000-0005-0000-0000-00009A290000}"/>
    <cellStyle name="SAPBEXexcCritical6 5 2 2" xfId="10433" xr:uid="{00000000-0005-0000-0000-00009B290000}"/>
    <cellStyle name="SAPBEXexcCritical6 5 2 2 2" xfId="21516" xr:uid="{1F3E5C03-E14D-41A4-A955-5972F9548967}"/>
    <cellStyle name="SAPBEXexcCritical6 5 2 3" xfId="10434" xr:uid="{00000000-0005-0000-0000-00009C290000}"/>
    <cellStyle name="SAPBEXexcCritical6 5 2 3 2" xfId="21517" xr:uid="{77410D61-3AEB-4BD0-BA29-8099A316FA3D}"/>
    <cellStyle name="SAPBEXexcCritical6 5 2 4" xfId="10435" xr:uid="{00000000-0005-0000-0000-00009D290000}"/>
    <cellStyle name="SAPBEXexcCritical6 5 2 4 2" xfId="21518" xr:uid="{A481EB19-F8F6-49D7-9EFE-4E6ACC90BA79}"/>
    <cellStyle name="SAPBEXexcCritical6 5 2 5" xfId="10436" xr:uid="{00000000-0005-0000-0000-00009E290000}"/>
    <cellStyle name="SAPBEXexcCritical6 5 2 5 2" xfId="21519" xr:uid="{D1868C32-A2F5-4DDB-A0A8-78DE38B787E8}"/>
    <cellStyle name="SAPBEXexcCritical6 5 2 6" xfId="21515" xr:uid="{221E94EF-A4EA-4D12-935B-E9590825D8A9}"/>
    <cellStyle name="SAPBEXexcCritical6 5 3" xfId="10437" xr:uid="{00000000-0005-0000-0000-00009F290000}"/>
    <cellStyle name="SAPBEXexcCritical6 5 3 2" xfId="21520" xr:uid="{F3EC56CD-7C01-49DF-A7C4-47823752B576}"/>
    <cellStyle name="SAPBEXexcCritical6 5 4" xfId="10438" xr:uid="{00000000-0005-0000-0000-0000A0290000}"/>
    <cellStyle name="SAPBEXexcCritical6 5 4 2" xfId="21521" xr:uid="{CA5D034D-5577-47E7-A13B-E81EB79EE61B}"/>
    <cellStyle name="SAPBEXexcCritical6 5 5" xfId="10439" xr:uid="{00000000-0005-0000-0000-0000A1290000}"/>
    <cellStyle name="SAPBEXexcCritical6 5 5 2" xfId="21522" xr:uid="{AF574D44-BED7-4068-9297-1B42C221B482}"/>
    <cellStyle name="SAPBEXexcCritical6 5 6" xfId="10440" xr:uid="{00000000-0005-0000-0000-0000A2290000}"/>
    <cellStyle name="SAPBEXexcCritical6 5 6 2" xfId="21523" xr:uid="{240A4ED3-4718-4C9F-8938-BB31ED2CC7C3}"/>
    <cellStyle name="SAPBEXexcCritical6 5 7" xfId="21514" xr:uid="{34E9762E-3EF5-48A0-B603-17A4E6A4DF5E}"/>
    <cellStyle name="SAPBEXexcCritical6 6" xfId="10441" xr:uid="{00000000-0005-0000-0000-0000A3290000}"/>
    <cellStyle name="SAPBEXexcCritical6 6 2" xfId="10442" xr:uid="{00000000-0005-0000-0000-0000A4290000}"/>
    <cellStyle name="SAPBEXexcCritical6 6 2 2" xfId="10443" xr:uid="{00000000-0005-0000-0000-0000A5290000}"/>
    <cellStyle name="SAPBEXexcCritical6 6 2 2 2" xfId="21526" xr:uid="{1CBF50F9-AA8B-44F6-A4AD-51EE16970629}"/>
    <cellStyle name="SAPBEXexcCritical6 6 2 3" xfId="10444" xr:uid="{00000000-0005-0000-0000-0000A6290000}"/>
    <cellStyle name="SAPBEXexcCritical6 6 2 3 2" xfId="21527" xr:uid="{9E1391EB-6297-4D05-B1FA-F78035CF16BB}"/>
    <cellStyle name="SAPBEXexcCritical6 6 2 4" xfId="10445" xr:uid="{00000000-0005-0000-0000-0000A7290000}"/>
    <cellStyle name="SAPBEXexcCritical6 6 2 4 2" xfId="21528" xr:uid="{38ACDDB5-D05C-43C8-B0FC-C1DB3BE3F530}"/>
    <cellStyle name="SAPBEXexcCritical6 6 2 5" xfId="10446" xr:uid="{00000000-0005-0000-0000-0000A8290000}"/>
    <cellStyle name="SAPBEXexcCritical6 6 2 5 2" xfId="21529" xr:uid="{1F1F199C-98B5-4968-A29C-36728F6107F5}"/>
    <cellStyle name="SAPBEXexcCritical6 6 2 6" xfId="21525" xr:uid="{9754A483-447F-46B9-8D4A-97ECAECC36BB}"/>
    <cellStyle name="SAPBEXexcCritical6 6 3" xfId="10447" xr:uid="{00000000-0005-0000-0000-0000A9290000}"/>
    <cellStyle name="SAPBEXexcCritical6 6 3 2" xfId="21530" xr:uid="{2793C1F7-262B-4106-BA07-B4F7D6ACED30}"/>
    <cellStyle name="SAPBEXexcCritical6 6 4" xfId="10448" xr:uid="{00000000-0005-0000-0000-0000AA290000}"/>
    <cellStyle name="SAPBEXexcCritical6 6 4 2" xfId="21531" xr:uid="{CDEDD36B-4812-4C87-B1EC-A8978353658B}"/>
    <cellStyle name="SAPBEXexcCritical6 6 5" xfId="10449" xr:uid="{00000000-0005-0000-0000-0000AB290000}"/>
    <cellStyle name="SAPBEXexcCritical6 6 5 2" xfId="21532" xr:uid="{B5F7A056-A22D-41F3-98E8-56857315ED16}"/>
    <cellStyle name="SAPBEXexcCritical6 6 6" xfId="10450" xr:uid="{00000000-0005-0000-0000-0000AC290000}"/>
    <cellStyle name="SAPBEXexcCritical6 6 6 2" xfId="21533" xr:uid="{FF1B31B4-A123-4921-BF7E-E438029F9889}"/>
    <cellStyle name="SAPBEXexcCritical6 6 7" xfId="21524" xr:uid="{EAC4F49D-2DC1-4D9A-AC7E-7964C9AEFA4C}"/>
    <cellStyle name="SAPBEXexcCritical6 7" xfId="10451" xr:uid="{00000000-0005-0000-0000-0000AD290000}"/>
    <cellStyle name="SAPBEXexcCritical6 7 2" xfId="10452" xr:uid="{00000000-0005-0000-0000-0000AE290000}"/>
    <cellStyle name="SAPBEXexcCritical6 7 2 2" xfId="10453" xr:uid="{00000000-0005-0000-0000-0000AF290000}"/>
    <cellStyle name="SAPBEXexcCritical6 7 2 2 2" xfId="21536" xr:uid="{7E3F734A-0F67-48A1-B317-3FC4EF8DC545}"/>
    <cellStyle name="SAPBEXexcCritical6 7 2 3" xfId="10454" xr:uid="{00000000-0005-0000-0000-0000B0290000}"/>
    <cellStyle name="SAPBEXexcCritical6 7 2 3 2" xfId="21537" xr:uid="{E8C77C33-C4A5-496D-96DB-47B39AF2844B}"/>
    <cellStyle name="SAPBEXexcCritical6 7 2 4" xfId="10455" xr:uid="{00000000-0005-0000-0000-0000B1290000}"/>
    <cellStyle name="SAPBEXexcCritical6 7 2 4 2" xfId="21538" xr:uid="{D1960B8F-7881-4A9D-969F-A6CD51122598}"/>
    <cellStyle name="SAPBEXexcCritical6 7 2 5" xfId="10456" xr:uid="{00000000-0005-0000-0000-0000B2290000}"/>
    <cellStyle name="SAPBEXexcCritical6 7 2 5 2" xfId="21539" xr:uid="{CC1B83A0-BC1B-4382-AAAD-BA84A47B6032}"/>
    <cellStyle name="SAPBEXexcCritical6 7 2 6" xfId="21535" xr:uid="{57785C03-95C0-45DD-A54C-854F02D9D72A}"/>
    <cellStyle name="SAPBEXexcCritical6 7 3" xfId="10457" xr:uid="{00000000-0005-0000-0000-0000B3290000}"/>
    <cellStyle name="SAPBEXexcCritical6 7 3 2" xfId="21540" xr:uid="{BAEC0C40-B3FE-4D37-BDE2-A2892CA14556}"/>
    <cellStyle name="SAPBEXexcCritical6 7 4" xfId="10458" xr:uid="{00000000-0005-0000-0000-0000B4290000}"/>
    <cellStyle name="SAPBEXexcCritical6 7 4 2" xfId="21541" xr:uid="{310D9B91-A77F-4261-BADB-64C644ECD5EE}"/>
    <cellStyle name="SAPBEXexcCritical6 7 5" xfId="10459" xr:uid="{00000000-0005-0000-0000-0000B5290000}"/>
    <cellStyle name="SAPBEXexcCritical6 7 5 2" xfId="21542" xr:uid="{F43F47AF-C51E-4543-ADE4-00E9D6F280A0}"/>
    <cellStyle name="SAPBEXexcCritical6 7 6" xfId="10460" xr:uid="{00000000-0005-0000-0000-0000B6290000}"/>
    <cellStyle name="SAPBEXexcCritical6 7 6 2" xfId="21543" xr:uid="{E6D7D5B2-086D-48C2-864B-3AC0105BBABB}"/>
    <cellStyle name="SAPBEXexcCritical6 7 7" xfId="21534" xr:uid="{427A7922-756A-4A9E-981A-6A99CC0093D0}"/>
    <cellStyle name="SAPBEXexcCritical6 8" xfId="10461" xr:uid="{00000000-0005-0000-0000-0000B7290000}"/>
    <cellStyle name="SAPBEXexcCritical6 8 2" xfId="10462" xr:uid="{00000000-0005-0000-0000-0000B8290000}"/>
    <cellStyle name="SAPBEXexcCritical6 8 2 2" xfId="10463" xr:uid="{00000000-0005-0000-0000-0000B9290000}"/>
    <cellStyle name="SAPBEXexcCritical6 8 2 2 2" xfId="21546" xr:uid="{22DDCA9D-E2DE-46B8-AC4C-F413CB1C2617}"/>
    <cellStyle name="SAPBEXexcCritical6 8 2 3" xfId="10464" xr:uid="{00000000-0005-0000-0000-0000BA290000}"/>
    <cellStyle name="SAPBEXexcCritical6 8 2 3 2" xfId="21547" xr:uid="{0F4B0B9B-EF98-4E02-B855-15765B1B93F1}"/>
    <cellStyle name="SAPBEXexcCritical6 8 2 4" xfId="10465" xr:uid="{00000000-0005-0000-0000-0000BB290000}"/>
    <cellStyle name="SAPBEXexcCritical6 8 2 4 2" xfId="21548" xr:uid="{401B5BED-8C33-408A-8B31-4E0AE1EE8DD0}"/>
    <cellStyle name="SAPBEXexcCritical6 8 2 5" xfId="10466" xr:uid="{00000000-0005-0000-0000-0000BC290000}"/>
    <cellStyle name="SAPBEXexcCritical6 8 2 5 2" xfId="21549" xr:uid="{0ED8D865-4205-4EF1-8CAD-FE99C65C1B37}"/>
    <cellStyle name="SAPBEXexcCritical6 8 2 6" xfId="21545" xr:uid="{6DBE0A98-81A6-4D0C-8FF6-AB65EABF5D5B}"/>
    <cellStyle name="SAPBEXexcCritical6 8 3" xfId="10467" xr:uid="{00000000-0005-0000-0000-0000BD290000}"/>
    <cellStyle name="SAPBEXexcCritical6 8 3 2" xfId="21550" xr:uid="{99D59891-8A2D-48D8-A71C-93D3B341D664}"/>
    <cellStyle name="SAPBEXexcCritical6 8 4" xfId="10468" xr:uid="{00000000-0005-0000-0000-0000BE290000}"/>
    <cellStyle name="SAPBEXexcCritical6 8 4 2" xfId="21551" xr:uid="{C7573C52-C7D1-479D-9899-F2EDF06E6241}"/>
    <cellStyle name="SAPBEXexcCritical6 8 5" xfId="10469" xr:uid="{00000000-0005-0000-0000-0000BF290000}"/>
    <cellStyle name="SAPBEXexcCritical6 8 5 2" xfId="21552" xr:uid="{46563BBF-BC79-4DC5-8F29-C8784748FB6B}"/>
    <cellStyle name="SAPBEXexcCritical6 8 6" xfId="10470" xr:uid="{00000000-0005-0000-0000-0000C0290000}"/>
    <cellStyle name="SAPBEXexcCritical6 8 6 2" xfId="21553" xr:uid="{40B228FB-1270-4894-8449-65A29EA397C7}"/>
    <cellStyle name="SAPBEXexcCritical6 8 7" xfId="21544" xr:uid="{D850A7C1-A70F-43F8-A080-ADEEE72736B3}"/>
    <cellStyle name="SAPBEXexcCritical6 9" xfId="10471" xr:uid="{00000000-0005-0000-0000-0000C1290000}"/>
    <cellStyle name="SAPBEXexcCritical6 9 2" xfId="10472" xr:uid="{00000000-0005-0000-0000-0000C2290000}"/>
    <cellStyle name="SAPBEXexcCritical6 9 2 2" xfId="10473" xr:uid="{00000000-0005-0000-0000-0000C3290000}"/>
    <cellStyle name="SAPBEXexcCritical6 9 2 2 2" xfId="21556" xr:uid="{0797E103-303B-4F55-BA43-A4295B1E5890}"/>
    <cellStyle name="SAPBEXexcCritical6 9 2 3" xfId="10474" xr:uid="{00000000-0005-0000-0000-0000C4290000}"/>
    <cellStyle name="SAPBEXexcCritical6 9 2 3 2" xfId="21557" xr:uid="{5F7A8D03-DDA7-4A48-8FED-877E343F8173}"/>
    <cellStyle name="SAPBEXexcCritical6 9 2 4" xfId="10475" xr:uid="{00000000-0005-0000-0000-0000C5290000}"/>
    <cellStyle name="SAPBEXexcCritical6 9 2 4 2" xfId="21558" xr:uid="{9DF60CFF-EE4C-4137-B992-6ED4ED675162}"/>
    <cellStyle name="SAPBEXexcCritical6 9 2 5" xfId="10476" xr:uid="{00000000-0005-0000-0000-0000C6290000}"/>
    <cellStyle name="SAPBEXexcCritical6 9 2 5 2" xfId="21559" xr:uid="{979D5C9D-FC72-443C-94F7-66CBD38A5A28}"/>
    <cellStyle name="SAPBEXexcCritical6 9 2 6" xfId="21555" xr:uid="{38F2E887-EBE3-4423-B084-3CDDD29FF774}"/>
    <cellStyle name="SAPBEXexcCritical6 9 3" xfId="10477" xr:uid="{00000000-0005-0000-0000-0000C7290000}"/>
    <cellStyle name="SAPBEXexcCritical6 9 3 2" xfId="21560" xr:uid="{4DA9B292-12B9-4737-BB3E-FD7D978E956F}"/>
    <cellStyle name="SAPBEXexcCritical6 9 4" xfId="10478" xr:uid="{00000000-0005-0000-0000-0000C8290000}"/>
    <cellStyle name="SAPBEXexcCritical6 9 4 2" xfId="21561" xr:uid="{8AC5CCCD-99B3-4F6B-8711-B8D300307290}"/>
    <cellStyle name="SAPBEXexcCritical6 9 5" xfId="10479" xr:uid="{00000000-0005-0000-0000-0000C9290000}"/>
    <cellStyle name="SAPBEXexcCritical6 9 5 2" xfId="21562" xr:uid="{12ACA0C6-D916-45F5-93B6-EB95560E0444}"/>
    <cellStyle name="SAPBEXexcCritical6 9 6" xfId="10480" xr:uid="{00000000-0005-0000-0000-0000CA290000}"/>
    <cellStyle name="SAPBEXexcCritical6 9 6 2" xfId="21563" xr:uid="{702EE011-FAFA-47E8-9BD2-DFEECBEB083E}"/>
    <cellStyle name="SAPBEXexcCritical6 9 7" xfId="21554" xr:uid="{C7594BBD-AA14-4A1D-A549-7B41336CE631}"/>
    <cellStyle name="SAPBEXexcCritical6_KTR An-Abflug" xfId="14859" xr:uid="{00000000-0005-0000-0000-0000CB290000}"/>
    <cellStyle name="SAPBEXexcGood1" xfId="10481" xr:uid="{00000000-0005-0000-0000-0000CC290000}"/>
    <cellStyle name="SAPBEXexcGood1 10" xfId="10482" xr:uid="{00000000-0005-0000-0000-0000CD290000}"/>
    <cellStyle name="SAPBEXexcGood1 10 2" xfId="10483" xr:uid="{00000000-0005-0000-0000-0000CE290000}"/>
    <cellStyle name="SAPBEXexcGood1 10 2 2" xfId="10484" xr:uid="{00000000-0005-0000-0000-0000CF290000}"/>
    <cellStyle name="SAPBEXexcGood1 10 2 2 2" xfId="21567" xr:uid="{EAE65BD5-0992-4AC0-BC60-FC366EF65450}"/>
    <cellStyle name="SAPBEXexcGood1 10 2 3" xfId="10485" xr:uid="{00000000-0005-0000-0000-0000D0290000}"/>
    <cellStyle name="SAPBEXexcGood1 10 2 3 2" xfId="21568" xr:uid="{C7BBD299-5181-42A4-8290-2627EAC32EEF}"/>
    <cellStyle name="SAPBEXexcGood1 10 2 4" xfId="10486" xr:uid="{00000000-0005-0000-0000-0000D1290000}"/>
    <cellStyle name="SAPBEXexcGood1 10 2 4 2" xfId="21569" xr:uid="{81E18B8E-995F-49C6-BA16-8577DBE075E9}"/>
    <cellStyle name="SAPBEXexcGood1 10 2 5" xfId="10487" xr:uid="{00000000-0005-0000-0000-0000D2290000}"/>
    <cellStyle name="SAPBEXexcGood1 10 2 5 2" xfId="21570" xr:uid="{0089FDEE-F12C-45AB-8213-662021B4A20A}"/>
    <cellStyle name="SAPBEXexcGood1 10 2 6" xfId="21566" xr:uid="{A0762167-60F5-41FA-9CE0-17EF7820C98D}"/>
    <cellStyle name="SAPBEXexcGood1 10 3" xfId="10488" xr:uid="{00000000-0005-0000-0000-0000D3290000}"/>
    <cellStyle name="SAPBEXexcGood1 10 3 2" xfId="21571" xr:uid="{3B297013-59B3-4CED-8E94-91C98BF7B3AE}"/>
    <cellStyle name="SAPBEXexcGood1 10 4" xfId="10489" xr:uid="{00000000-0005-0000-0000-0000D4290000}"/>
    <cellStyle name="SAPBEXexcGood1 10 4 2" xfId="21572" xr:uid="{40D38D87-D8CE-49E5-9F77-C6C816424CED}"/>
    <cellStyle name="SAPBEXexcGood1 10 5" xfId="10490" xr:uid="{00000000-0005-0000-0000-0000D5290000}"/>
    <cellStyle name="SAPBEXexcGood1 10 5 2" xfId="21573" xr:uid="{45BD6BD2-FBF8-48E1-99A8-DCA1E49F7A88}"/>
    <cellStyle name="SAPBEXexcGood1 10 6" xfId="10491" xr:uid="{00000000-0005-0000-0000-0000D6290000}"/>
    <cellStyle name="SAPBEXexcGood1 10 6 2" xfId="21574" xr:uid="{079320F2-BF7A-4A38-BBE1-C31C021BD56D}"/>
    <cellStyle name="SAPBEXexcGood1 10 7" xfId="21565" xr:uid="{9B5E0FFC-F932-4AEF-BC45-72732A3DDF1E}"/>
    <cellStyle name="SAPBEXexcGood1 11" xfId="10492" xr:uid="{00000000-0005-0000-0000-0000D7290000}"/>
    <cellStyle name="SAPBEXexcGood1 11 2" xfId="10493" xr:uid="{00000000-0005-0000-0000-0000D8290000}"/>
    <cellStyle name="SAPBEXexcGood1 11 2 2" xfId="10494" xr:uid="{00000000-0005-0000-0000-0000D9290000}"/>
    <cellStyle name="SAPBEXexcGood1 11 2 2 2" xfId="21577" xr:uid="{E3FDEBC0-5DE0-491D-BCA6-E141C6EAB1C1}"/>
    <cellStyle name="SAPBEXexcGood1 11 2 3" xfId="10495" xr:uid="{00000000-0005-0000-0000-0000DA290000}"/>
    <cellStyle name="SAPBEXexcGood1 11 2 3 2" xfId="21578" xr:uid="{3A3DA865-38CD-4BE9-A57C-0256CD177CA2}"/>
    <cellStyle name="SAPBEXexcGood1 11 2 4" xfId="10496" xr:uid="{00000000-0005-0000-0000-0000DB290000}"/>
    <cellStyle name="SAPBEXexcGood1 11 2 4 2" xfId="21579" xr:uid="{9352A57B-9C0A-4F20-9AF8-1F5D91A71D89}"/>
    <cellStyle name="SAPBEXexcGood1 11 2 5" xfId="10497" xr:uid="{00000000-0005-0000-0000-0000DC290000}"/>
    <cellStyle name="SAPBEXexcGood1 11 2 5 2" xfId="21580" xr:uid="{167024BE-9AD5-4A49-B675-4805B81F58C2}"/>
    <cellStyle name="SAPBEXexcGood1 11 2 6" xfId="21576" xr:uid="{7CE3CF81-4F66-4F7A-B20F-8BB7444CCB64}"/>
    <cellStyle name="SAPBEXexcGood1 11 3" xfId="10498" xr:uid="{00000000-0005-0000-0000-0000DD290000}"/>
    <cellStyle name="SAPBEXexcGood1 11 3 2" xfId="21581" xr:uid="{7B954F5D-0A9E-4940-B585-FD4431C1F33D}"/>
    <cellStyle name="SAPBEXexcGood1 11 4" xfId="10499" xr:uid="{00000000-0005-0000-0000-0000DE290000}"/>
    <cellStyle name="SAPBEXexcGood1 11 4 2" xfId="21582" xr:uid="{BF205AE0-5D34-4199-992A-552D2E1223BA}"/>
    <cellStyle name="SAPBEXexcGood1 11 5" xfId="10500" xr:uid="{00000000-0005-0000-0000-0000DF290000}"/>
    <cellStyle name="SAPBEXexcGood1 11 5 2" xfId="21583" xr:uid="{2DCF19BE-BC58-491B-B04B-4C540167FF72}"/>
    <cellStyle name="SAPBEXexcGood1 11 6" xfId="10501" xr:uid="{00000000-0005-0000-0000-0000E0290000}"/>
    <cellStyle name="SAPBEXexcGood1 11 6 2" xfId="21584" xr:uid="{18FF08F3-9589-4BD6-869C-049354E20734}"/>
    <cellStyle name="SAPBEXexcGood1 11 7" xfId="21575" xr:uid="{FCC418AF-5B2C-43AA-B4B6-AF6471318D7C}"/>
    <cellStyle name="SAPBEXexcGood1 12" xfId="10502" xr:uid="{00000000-0005-0000-0000-0000E1290000}"/>
    <cellStyle name="SAPBEXexcGood1 12 2" xfId="10503" xr:uid="{00000000-0005-0000-0000-0000E2290000}"/>
    <cellStyle name="SAPBEXexcGood1 12 2 2" xfId="10504" xr:uid="{00000000-0005-0000-0000-0000E3290000}"/>
    <cellStyle name="SAPBEXexcGood1 12 2 2 2" xfId="21587" xr:uid="{93BF60A8-5C66-4CE6-AB0F-209F9CE73694}"/>
    <cellStyle name="SAPBEXexcGood1 12 2 3" xfId="10505" xr:uid="{00000000-0005-0000-0000-0000E4290000}"/>
    <cellStyle name="SAPBEXexcGood1 12 2 3 2" xfId="21588" xr:uid="{0C9CB429-E3B9-45AF-9940-A405CD29BF60}"/>
    <cellStyle name="SAPBEXexcGood1 12 2 4" xfId="10506" xr:uid="{00000000-0005-0000-0000-0000E5290000}"/>
    <cellStyle name="SAPBEXexcGood1 12 2 4 2" xfId="21589" xr:uid="{B53AAE55-91AF-4B2B-8897-CDE15592CA8F}"/>
    <cellStyle name="SAPBEXexcGood1 12 2 5" xfId="10507" xr:uid="{00000000-0005-0000-0000-0000E6290000}"/>
    <cellStyle name="SAPBEXexcGood1 12 2 5 2" xfId="21590" xr:uid="{D631004C-208A-405B-924F-AEC7F4FB414D}"/>
    <cellStyle name="SAPBEXexcGood1 12 2 6" xfId="21586" xr:uid="{46720088-73FA-476A-A45B-3ED00C1ED3B9}"/>
    <cellStyle name="SAPBEXexcGood1 12 3" xfId="10508" xr:uid="{00000000-0005-0000-0000-0000E7290000}"/>
    <cellStyle name="SAPBEXexcGood1 12 3 2" xfId="21591" xr:uid="{0CA56A05-4E9E-4FE3-8109-B7253EB73FB7}"/>
    <cellStyle name="SAPBEXexcGood1 12 4" xfId="10509" xr:uid="{00000000-0005-0000-0000-0000E8290000}"/>
    <cellStyle name="SAPBEXexcGood1 12 4 2" xfId="21592" xr:uid="{1B43DAFA-A0B1-4239-B9E4-F9A8E5321927}"/>
    <cellStyle name="SAPBEXexcGood1 12 5" xfId="10510" xr:uid="{00000000-0005-0000-0000-0000E9290000}"/>
    <cellStyle name="SAPBEXexcGood1 12 5 2" xfId="21593" xr:uid="{1E912728-8B52-46DD-9311-0E54960AE6A9}"/>
    <cellStyle name="SAPBEXexcGood1 12 6" xfId="10511" xr:uid="{00000000-0005-0000-0000-0000EA290000}"/>
    <cellStyle name="SAPBEXexcGood1 12 6 2" xfId="21594" xr:uid="{A0C62E64-2B21-43B5-8F13-D3A74D705782}"/>
    <cellStyle name="SAPBEXexcGood1 12 7" xfId="21585" xr:uid="{D324957A-B7EC-46F7-A6C5-75926C9A71E1}"/>
    <cellStyle name="SAPBEXexcGood1 13" xfId="10512" xr:uid="{00000000-0005-0000-0000-0000EB290000}"/>
    <cellStyle name="SAPBEXexcGood1 13 2" xfId="10513" xr:uid="{00000000-0005-0000-0000-0000EC290000}"/>
    <cellStyle name="SAPBEXexcGood1 13 2 2" xfId="10514" xr:uid="{00000000-0005-0000-0000-0000ED290000}"/>
    <cellStyle name="SAPBEXexcGood1 13 2 2 2" xfId="21597" xr:uid="{FAFD15CF-2CB5-4FD4-8490-867BEBEABC5E}"/>
    <cellStyle name="SAPBEXexcGood1 13 2 3" xfId="10515" xr:uid="{00000000-0005-0000-0000-0000EE290000}"/>
    <cellStyle name="SAPBEXexcGood1 13 2 3 2" xfId="21598" xr:uid="{5B75B3AC-ABD4-4587-91C6-57EFE69F46CF}"/>
    <cellStyle name="SAPBEXexcGood1 13 2 4" xfId="10516" xr:uid="{00000000-0005-0000-0000-0000EF290000}"/>
    <cellStyle name="SAPBEXexcGood1 13 2 4 2" xfId="21599" xr:uid="{7F11E542-1892-4B89-8420-75D5656B5D09}"/>
    <cellStyle name="SAPBEXexcGood1 13 2 5" xfId="10517" xr:uid="{00000000-0005-0000-0000-0000F0290000}"/>
    <cellStyle name="SAPBEXexcGood1 13 2 5 2" xfId="21600" xr:uid="{9FED2771-281F-45CE-A011-BBE10715BC5D}"/>
    <cellStyle name="SAPBEXexcGood1 13 2 6" xfId="21596" xr:uid="{D1EE39A3-1271-4BBD-A7DA-C824F61354E7}"/>
    <cellStyle name="SAPBEXexcGood1 13 3" xfId="10518" xr:uid="{00000000-0005-0000-0000-0000F1290000}"/>
    <cellStyle name="SAPBEXexcGood1 13 3 2" xfId="21601" xr:uid="{81EFC7FC-BA2D-4CC2-BD38-86103BD93052}"/>
    <cellStyle name="SAPBEXexcGood1 13 4" xfId="10519" xr:uid="{00000000-0005-0000-0000-0000F2290000}"/>
    <cellStyle name="SAPBEXexcGood1 13 4 2" xfId="21602" xr:uid="{CD7597C3-79AD-413A-A531-6DD9FA69E1C3}"/>
    <cellStyle name="SAPBEXexcGood1 13 5" xfId="10520" xr:uid="{00000000-0005-0000-0000-0000F3290000}"/>
    <cellStyle name="SAPBEXexcGood1 13 5 2" xfId="21603" xr:uid="{D473B438-00AE-484B-A55A-A4E249E1BC48}"/>
    <cellStyle name="SAPBEXexcGood1 13 6" xfId="10521" xr:uid="{00000000-0005-0000-0000-0000F4290000}"/>
    <cellStyle name="SAPBEXexcGood1 13 6 2" xfId="21604" xr:uid="{83307A3B-891F-422D-BF5D-2D180771C0F7}"/>
    <cellStyle name="SAPBEXexcGood1 13 7" xfId="21595" xr:uid="{51EE729C-ABAE-4085-8403-D535EA5A7BD2}"/>
    <cellStyle name="SAPBEXexcGood1 14" xfId="10522" xr:uid="{00000000-0005-0000-0000-0000F5290000}"/>
    <cellStyle name="SAPBEXexcGood1 14 2" xfId="10523" xr:uid="{00000000-0005-0000-0000-0000F6290000}"/>
    <cellStyle name="SAPBEXexcGood1 14 2 2" xfId="10524" xr:uid="{00000000-0005-0000-0000-0000F7290000}"/>
    <cellStyle name="SAPBEXexcGood1 14 2 2 2" xfId="21607" xr:uid="{E6AAAB9D-ED16-4C6C-A30A-97D65D8FE145}"/>
    <cellStyle name="SAPBEXexcGood1 14 2 3" xfId="10525" xr:uid="{00000000-0005-0000-0000-0000F8290000}"/>
    <cellStyle name="SAPBEXexcGood1 14 2 3 2" xfId="21608" xr:uid="{D57AD141-0767-40A4-A232-79ED13107CEB}"/>
    <cellStyle name="SAPBEXexcGood1 14 2 4" xfId="10526" xr:uid="{00000000-0005-0000-0000-0000F9290000}"/>
    <cellStyle name="SAPBEXexcGood1 14 2 4 2" xfId="21609" xr:uid="{6F55D603-8A8B-4522-A9DC-A1599A129E7A}"/>
    <cellStyle name="SAPBEXexcGood1 14 2 5" xfId="10527" xr:uid="{00000000-0005-0000-0000-0000FA290000}"/>
    <cellStyle name="SAPBEXexcGood1 14 2 5 2" xfId="21610" xr:uid="{87BF8F9D-0F6D-485D-ABA4-92D9457FE362}"/>
    <cellStyle name="SAPBEXexcGood1 14 2 6" xfId="21606" xr:uid="{F6977AF2-B346-409E-B60F-80878A3C17F8}"/>
    <cellStyle name="SAPBEXexcGood1 14 3" xfId="10528" xr:uid="{00000000-0005-0000-0000-0000FB290000}"/>
    <cellStyle name="SAPBEXexcGood1 14 3 2" xfId="21611" xr:uid="{538A8C03-9FFE-4FFC-B12A-20D15935B107}"/>
    <cellStyle name="SAPBEXexcGood1 14 4" xfId="10529" xr:uid="{00000000-0005-0000-0000-0000FC290000}"/>
    <cellStyle name="SAPBEXexcGood1 14 4 2" xfId="21612" xr:uid="{65C53BFC-98B5-48C1-99D3-FAD28CA92FC9}"/>
    <cellStyle name="SAPBEXexcGood1 14 5" xfId="10530" xr:uid="{00000000-0005-0000-0000-0000FD290000}"/>
    <cellStyle name="SAPBEXexcGood1 14 5 2" xfId="21613" xr:uid="{980A8CAB-292F-42D7-906F-4097F4B230C8}"/>
    <cellStyle name="SAPBEXexcGood1 14 6" xfId="10531" xr:uid="{00000000-0005-0000-0000-0000FE290000}"/>
    <cellStyle name="SAPBEXexcGood1 14 6 2" xfId="21614" xr:uid="{D8528F68-B37A-4239-9D53-266A5C02EDE2}"/>
    <cellStyle name="SAPBEXexcGood1 14 7" xfId="21605" xr:uid="{9E7D5028-2EBA-4363-BB9D-6A92BFE148CF}"/>
    <cellStyle name="SAPBEXexcGood1 15" xfId="10532" xr:uid="{00000000-0005-0000-0000-0000FF290000}"/>
    <cellStyle name="SAPBEXexcGood1 15 2" xfId="10533" xr:uid="{00000000-0005-0000-0000-0000002A0000}"/>
    <cellStyle name="SAPBEXexcGood1 15 2 2" xfId="10534" xr:uid="{00000000-0005-0000-0000-0000012A0000}"/>
    <cellStyle name="SAPBEXexcGood1 15 2 2 2" xfId="21617" xr:uid="{E1F5B3F7-94D1-4D87-B3BB-95862A5EFFA8}"/>
    <cellStyle name="SAPBEXexcGood1 15 2 3" xfId="10535" xr:uid="{00000000-0005-0000-0000-0000022A0000}"/>
    <cellStyle name="SAPBEXexcGood1 15 2 3 2" xfId="21618" xr:uid="{67DC2B8D-41C0-4F1C-B0FD-C846A926A9CA}"/>
    <cellStyle name="SAPBEXexcGood1 15 2 4" xfId="10536" xr:uid="{00000000-0005-0000-0000-0000032A0000}"/>
    <cellStyle name="SAPBEXexcGood1 15 2 4 2" xfId="21619" xr:uid="{1718CD9F-9C50-432C-A3A5-78EA6BE6B7EE}"/>
    <cellStyle name="SAPBEXexcGood1 15 2 5" xfId="10537" xr:uid="{00000000-0005-0000-0000-0000042A0000}"/>
    <cellStyle name="SAPBEXexcGood1 15 2 5 2" xfId="21620" xr:uid="{ED0C86CA-C356-4766-969F-593FD863B449}"/>
    <cellStyle name="SAPBEXexcGood1 15 2 6" xfId="21616" xr:uid="{BF9B5300-219D-41D6-8334-67FB6737EEB3}"/>
    <cellStyle name="SAPBEXexcGood1 15 3" xfId="10538" xr:uid="{00000000-0005-0000-0000-0000052A0000}"/>
    <cellStyle name="SAPBEXexcGood1 15 3 2" xfId="21621" xr:uid="{1BA042C9-D846-411C-B68A-20709641601E}"/>
    <cellStyle name="SAPBEXexcGood1 15 4" xfId="10539" xr:uid="{00000000-0005-0000-0000-0000062A0000}"/>
    <cellStyle name="SAPBEXexcGood1 15 4 2" xfId="21622" xr:uid="{C3245CCF-24EE-42D1-B10B-6814023BED61}"/>
    <cellStyle name="SAPBEXexcGood1 15 5" xfId="10540" xr:uid="{00000000-0005-0000-0000-0000072A0000}"/>
    <cellStyle name="SAPBEXexcGood1 15 5 2" xfId="21623" xr:uid="{D2C18DAD-FDC6-441B-93F5-0326CDBAE1CA}"/>
    <cellStyle name="SAPBEXexcGood1 15 6" xfId="10541" xr:uid="{00000000-0005-0000-0000-0000082A0000}"/>
    <cellStyle name="SAPBEXexcGood1 15 6 2" xfId="21624" xr:uid="{10A0D6C7-9F74-4CF2-A3B3-559CDD2594FC}"/>
    <cellStyle name="SAPBEXexcGood1 15 7" xfId="21615" xr:uid="{238A1544-F488-41CC-8943-E55CC1D61CE1}"/>
    <cellStyle name="SAPBEXexcGood1 16" xfId="10542" xr:uid="{00000000-0005-0000-0000-0000092A0000}"/>
    <cellStyle name="SAPBEXexcGood1 16 2" xfId="21625" xr:uid="{7B3B01E6-5A06-4642-889C-261586156A47}"/>
    <cellStyle name="SAPBEXexcGood1 17" xfId="10543" xr:uid="{00000000-0005-0000-0000-00000A2A0000}"/>
    <cellStyle name="SAPBEXexcGood1 17 2" xfId="21626" xr:uid="{176EF045-D532-49B9-8C8D-D5F30B362E6B}"/>
    <cellStyle name="SAPBEXexcGood1 18" xfId="10544" xr:uid="{00000000-0005-0000-0000-00000B2A0000}"/>
    <cellStyle name="SAPBEXexcGood1 18 2" xfId="21627" xr:uid="{49C65D8A-1473-4DCE-BA2C-9FBD434DAD97}"/>
    <cellStyle name="SAPBEXexcGood1 19" xfId="10545" xr:uid="{00000000-0005-0000-0000-00000C2A0000}"/>
    <cellStyle name="SAPBEXexcGood1 19 2" xfId="21628" xr:uid="{261D3E46-748F-47D0-8B0A-D9E5F565C52B}"/>
    <cellStyle name="SAPBEXexcGood1 2" xfId="10546" xr:uid="{00000000-0005-0000-0000-00000D2A0000}"/>
    <cellStyle name="SAPBEXexcGood1 2 2" xfId="10547" xr:uid="{00000000-0005-0000-0000-00000E2A0000}"/>
    <cellStyle name="SAPBEXexcGood1 2 2 2" xfId="10548" xr:uid="{00000000-0005-0000-0000-00000F2A0000}"/>
    <cellStyle name="SAPBEXexcGood1 2 2 2 2" xfId="21631" xr:uid="{D462D7EF-64B8-4F7F-834A-0BCCB8FA208D}"/>
    <cellStyle name="SAPBEXexcGood1 2 2 3" xfId="10549" xr:uid="{00000000-0005-0000-0000-0000102A0000}"/>
    <cellStyle name="SAPBEXexcGood1 2 2 3 2" xfId="21632" xr:uid="{50174308-5FE4-4271-AF24-E8B36FD089CB}"/>
    <cellStyle name="SAPBEXexcGood1 2 2 4" xfId="10550" xr:uid="{00000000-0005-0000-0000-0000112A0000}"/>
    <cellStyle name="SAPBEXexcGood1 2 2 4 2" xfId="21633" xr:uid="{24E9FD89-7978-4FE3-B5FB-7C8B1B6DBAAA}"/>
    <cellStyle name="SAPBEXexcGood1 2 2 5" xfId="10551" xr:uid="{00000000-0005-0000-0000-0000122A0000}"/>
    <cellStyle name="SAPBEXexcGood1 2 2 5 2" xfId="21634" xr:uid="{E208779D-58F4-4E89-8309-037AEB48CC98}"/>
    <cellStyle name="SAPBEXexcGood1 2 2 6" xfId="21630" xr:uid="{47892D34-2D12-46EF-8C1C-472732E7E8F9}"/>
    <cellStyle name="SAPBEXexcGood1 2 3" xfId="10552" xr:uid="{00000000-0005-0000-0000-0000132A0000}"/>
    <cellStyle name="SAPBEXexcGood1 2 3 2" xfId="21635" xr:uid="{EF0432B3-3A2F-4C19-B5A9-511D4D5B6B64}"/>
    <cellStyle name="SAPBEXexcGood1 2 4" xfId="10553" xr:uid="{00000000-0005-0000-0000-0000142A0000}"/>
    <cellStyle name="SAPBEXexcGood1 2 4 2" xfId="21636" xr:uid="{8C60074D-DE79-4AF1-A117-00B777691AFF}"/>
    <cellStyle name="SAPBEXexcGood1 2 5" xfId="10554" xr:uid="{00000000-0005-0000-0000-0000152A0000}"/>
    <cellStyle name="SAPBEXexcGood1 2 5 2" xfId="21637" xr:uid="{4B4F1DC2-DFE8-4AE3-A98D-150B508353F8}"/>
    <cellStyle name="SAPBEXexcGood1 2 6" xfId="10555" xr:uid="{00000000-0005-0000-0000-0000162A0000}"/>
    <cellStyle name="SAPBEXexcGood1 2 6 2" xfId="21638" xr:uid="{19C12080-7535-4CEF-8B67-4D364C6127E7}"/>
    <cellStyle name="SAPBEXexcGood1 2 7" xfId="21629" xr:uid="{4D0039A6-C7DD-49A6-9B41-77083180DFD5}"/>
    <cellStyle name="SAPBEXexcGood1 20" xfId="21564" xr:uid="{1F3C02A0-C6CD-42FD-ADDE-888F791D98FE}"/>
    <cellStyle name="SAPBEXexcGood1 3" xfId="10556" xr:uid="{00000000-0005-0000-0000-0000172A0000}"/>
    <cellStyle name="SAPBEXexcGood1 3 2" xfId="10557" xr:uid="{00000000-0005-0000-0000-0000182A0000}"/>
    <cellStyle name="SAPBEXexcGood1 3 2 2" xfId="10558" xr:uid="{00000000-0005-0000-0000-0000192A0000}"/>
    <cellStyle name="SAPBEXexcGood1 3 2 2 2" xfId="21641" xr:uid="{7C45B927-96AA-40FA-8200-2639A1F91FDB}"/>
    <cellStyle name="SAPBEXexcGood1 3 2 3" xfId="10559" xr:uid="{00000000-0005-0000-0000-00001A2A0000}"/>
    <cellStyle name="SAPBEXexcGood1 3 2 3 2" xfId="21642" xr:uid="{F2904F8E-1599-4F6A-9D24-C0E24E073296}"/>
    <cellStyle name="SAPBEXexcGood1 3 2 4" xfId="10560" xr:uid="{00000000-0005-0000-0000-00001B2A0000}"/>
    <cellStyle name="SAPBEXexcGood1 3 2 4 2" xfId="21643" xr:uid="{0BE295A4-696B-4C46-AF13-129618CA0ACA}"/>
    <cellStyle name="SAPBEXexcGood1 3 2 5" xfId="10561" xr:uid="{00000000-0005-0000-0000-00001C2A0000}"/>
    <cellStyle name="SAPBEXexcGood1 3 2 5 2" xfId="21644" xr:uid="{0DFD904E-E67E-44DB-B99C-15B248E3F9FE}"/>
    <cellStyle name="SAPBEXexcGood1 3 2 6" xfId="21640" xr:uid="{033B728E-AA6A-418F-9526-774CECAD96AB}"/>
    <cellStyle name="SAPBEXexcGood1 3 3" xfId="10562" xr:uid="{00000000-0005-0000-0000-00001D2A0000}"/>
    <cellStyle name="SAPBEXexcGood1 3 3 2" xfId="21645" xr:uid="{F647E1D8-21B8-444A-AB77-DA31F858E66A}"/>
    <cellStyle name="SAPBEXexcGood1 3 4" xfId="10563" xr:uid="{00000000-0005-0000-0000-00001E2A0000}"/>
    <cellStyle name="SAPBEXexcGood1 3 4 2" xfId="21646" xr:uid="{5E2C6512-B1C0-4149-ACD2-32BE88998098}"/>
    <cellStyle name="SAPBEXexcGood1 3 5" xfId="10564" xr:uid="{00000000-0005-0000-0000-00001F2A0000}"/>
    <cellStyle name="SAPBEXexcGood1 3 5 2" xfId="21647" xr:uid="{0197435B-5186-43EB-BB66-C14C735A542D}"/>
    <cellStyle name="SAPBEXexcGood1 3 6" xfId="10565" xr:uid="{00000000-0005-0000-0000-0000202A0000}"/>
    <cellStyle name="SAPBEXexcGood1 3 6 2" xfId="21648" xr:uid="{8721286F-5DC2-47BD-AC90-3B2B59ED8206}"/>
    <cellStyle name="SAPBEXexcGood1 3 7" xfId="21639" xr:uid="{420DC878-D80C-427A-BD48-208EC5C82F82}"/>
    <cellStyle name="SAPBEXexcGood1 4" xfId="10566" xr:uid="{00000000-0005-0000-0000-0000212A0000}"/>
    <cellStyle name="SAPBEXexcGood1 4 2" xfId="10567" xr:uid="{00000000-0005-0000-0000-0000222A0000}"/>
    <cellStyle name="SAPBEXexcGood1 4 2 2" xfId="10568" xr:uid="{00000000-0005-0000-0000-0000232A0000}"/>
    <cellStyle name="SAPBEXexcGood1 4 2 2 2" xfId="21651" xr:uid="{EBA7C829-FF1A-45F7-B564-24D5E33045E0}"/>
    <cellStyle name="SAPBEXexcGood1 4 2 3" xfId="10569" xr:uid="{00000000-0005-0000-0000-0000242A0000}"/>
    <cellStyle name="SAPBEXexcGood1 4 2 3 2" xfId="21652" xr:uid="{E18AF0EB-4217-4418-A051-64482A462BE5}"/>
    <cellStyle name="SAPBEXexcGood1 4 2 4" xfId="10570" xr:uid="{00000000-0005-0000-0000-0000252A0000}"/>
    <cellStyle name="SAPBEXexcGood1 4 2 4 2" xfId="21653" xr:uid="{71CF0C8E-E41A-4225-8085-FFAA6B3EE9F1}"/>
    <cellStyle name="SAPBEXexcGood1 4 2 5" xfId="10571" xr:uid="{00000000-0005-0000-0000-0000262A0000}"/>
    <cellStyle name="SAPBEXexcGood1 4 2 5 2" xfId="21654" xr:uid="{7B973A47-D7F0-41C3-988F-42A402B62F16}"/>
    <cellStyle name="SAPBEXexcGood1 4 2 6" xfId="21650" xr:uid="{AE64561C-EB6B-4319-BD51-137E31876025}"/>
    <cellStyle name="SAPBEXexcGood1 4 3" xfId="10572" xr:uid="{00000000-0005-0000-0000-0000272A0000}"/>
    <cellStyle name="SAPBEXexcGood1 4 3 2" xfId="21655" xr:uid="{BA6D26C9-F11C-455A-8977-325D3C82E54D}"/>
    <cellStyle name="SAPBEXexcGood1 4 4" xfId="10573" xr:uid="{00000000-0005-0000-0000-0000282A0000}"/>
    <cellStyle name="SAPBEXexcGood1 4 4 2" xfId="21656" xr:uid="{F6328775-F75B-461C-934A-9CF5936CB9C7}"/>
    <cellStyle name="SAPBEXexcGood1 4 5" xfId="10574" xr:uid="{00000000-0005-0000-0000-0000292A0000}"/>
    <cellStyle name="SAPBEXexcGood1 4 5 2" xfId="21657" xr:uid="{E78967BB-491D-40FA-B618-ED9A1E88E4CA}"/>
    <cellStyle name="SAPBEXexcGood1 4 6" xfId="10575" xr:uid="{00000000-0005-0000-0000-00002A2A0000}"/>
    <cellStyle name="SAPBEXexcGood1 4 6 2" xfId="21658" xr:uid="{687B1E05-4F0E-4324-9442-9C600E4986F2}"/>
    <cellStyle name="SAPBEXexcGood1 4 7" xfId="21649" xr:uid="{0D972729-2D04-446E-A942-D57762E2F592}"/>
    <cellStyle name="SAPBEXexcGood1 5" xfId="10576" xr:uid="{00000000-0005-0000-0000-00002B2A0000}"/>
    <cellStyle name="SAPBEXexcGood1 5 2" xfId="10577" xr:uid="{00000000-0005-0000-0000-00002C2A0000}"/>
    <cellStyle name="SAPBEXexcGood1 5 2 2" xfId="10578" xr:uid="{00000000-0005-0000-0000-00002D2A0000}"/>
    <cellStyle name="SAPBEXexcGood1 5 2 2 2" xfId="21661" xr:uid="{5424841E-99A0-4AAE-940D-8486AEE6EB72}"/>
    <cellStyle name="SAPBEXexcGood1 5 2 3" xfId="10579" xr:uid="{00000000-0005-0000-0000-00002E2A0000}"/>
    <cellStyle name="SAPBEXexcGood1 5 2 3 2" xfId="21662" xr:uid="{69C07122-6601-47C7-B533-904B07BEAD48}"/>
    <cellStyle name="SAPBEXexcGood1 5 2 4" xfId="10580" xr:uid="{00000000-0005-0000-0000-00002F2A0000}"/>
    <cellStyle name="SAPBEXexcGood1 5 2 4 2" xfId="21663" xr:uid="{FAC9D16D-7EF1-4EF7-8BE2-5EEC8494DC16}"/>
    <cellStyle name="SAPBEXexcGood1 5 2 5" xfId="10581" xr:uid="{00000000-0005-0000-0000-0000302A0000}"/>
    <cellStyle name="SAPBEXexcGood1 5 2 5 2" xfId="21664" xr:uid="{6DFBD1D0-7479-42A4-AB47-DD760301429E}"/>
    <cellStyle name="SAPBEXexcGood1 5 2 6" xfId="21660" xr:uid="{E401C1DD-504D-4BFC-8033-E5EE67207AC2}"/>
    <cellStyle name="SAPBEXexcGood1 5 3" xfId="10582" xr:uid="{00000000-0005-0000-0000-0000312A0000}"/>
    <cellStyle name="SAPBEXexcGood1 5 3 2" xfId="21665" xr:uid="{896A5E08-C553-4245-9B7C-29CD9088837F}"/>
    <cellStyle name="SAPBEXexcGood1 5 4" xfId="10583" xr:uid="{00000000-0005-0000-0000-0000322A0000}"/>
    <cellStyle name="SAPBEXexcGood1 5 4 2" xfId="21666" xr:uid="{564D62EF-D8F0-4C68-A9E9-5DDA895A09D1}"/>
    <cellStyle name="SAPBEXexcGood1 5 5" xfId="10584" xr:uid="{00000000-0005-0000-0000-0000332A0000}"/>
    <cellStyle name="SAPBEXexcGood1 5 5 2" xfId="21667" xr:uid="{344B481A-B18B-488A-9D6C-874A2CD51DFB}"/>
    <cellStyle name="SAPBEXexcGood1 5 6" xfId="10585" xr:uid="{00000000-0005-0000-0000-0000342A0000}"/>
    <cellStyle name="SAPBEXexcGood1 5 6 2" xfId="21668" xr:uid="{2680479D-F1A7-4C4D-B955-D417A1E0CCB7}"/>
    <cellStyle name="SAPBEXexcGood1 5 7" xfId="21659" xr:uid="{3CC8E110-E02F-4162-98DF-BEB8CC8141A5}"/>
    <cellStyle name="SAPBEXexcGood1 6" xfId="10586" xr:uid="{00000000-0005-0000-0000-0000352A0000}"/>
    <cellStyle name="SAPBEXexcGood1 6 2" xfId="10587" xr:uid="{00000000-0005-0000-0000-0000362A0000}"/>
    <cellStyle name="SAPBEXexcGood1 6 2 2" xfId="10588" xr:uid="{00000000-0005-0000-0000-0000372A0000}"/>
    <cellStyle name="SAPBEXexcGood1 6 2 2 2" xfId="21671" xr:uid="{15656FD4-2546-468C-A4C9-C7518F835331}"/>
    <cellStyle name="SAPBEXexcGood1 6 2 3" xfId="10589" xr:uid="{00000000-0005-0000-0000-0000382A0000}"/>
    <cellStyle name="SAPBEXexcGood1 6 2 3 2" xfId="21672" xr:uid="{A0219CC7-213C-4D30-ADA9-69DD160C8EAD}"/>
    <cellStyle name="SAPBEXexcGood1 6 2 4" xfId="10590" xr:uid="{00000000-0005-0000-0000-0000392A0000}"/>
    <cellStyle name="SAPBEXexcGood1 6 2 4 2" xfId="21673" xr:uid="{0D8F6300-C49F-40CF-9646-DD4D6F8EE2D0}"/>
    <cellStyle name="SAPBEXexcGood1 6 2 5" xfId="10591" xr:uid="{00000000-0005-0000-0000-00003A2A0000}"/>
    <cellStyle name="SAPBEXexcGood1 6 2 5 2" xfId="21674" xr:uid="{3410C9AC-14F3-42E5-876F-17569D15B1D1}"/>
    <cellStyle name="SAPBEXexcGood1 6 2 6" xfId="21670" xr:uid="{589E557A-9202-4899-8947-3DF050D32253}"/>
    <cellStyle name="SAPBEXexcGood1 6 3" xfId="10592" xr:uid="{00000000-0005-0000-0000-00003B2A0000}"/>
    <cellStyle name="SAPBEXexcGood1 6 3 2" xfId="21675" xr:uid="{325BF95B-EBB2-4D63-BBC6-D716357F5EED}"/>
    <cellStyle name="SAPBEXexcGood1 6 4" xfId="10593" xr:uid="{00000000-0005-0000-0000-00003C2A0000}"/>
    <cellStyle name="SAPBEXexcGood1 6 4 2" xfId="21676" xr:uid="{F3AE8F51-F0C8-4F56-B0D7-08CBE365E284}"/>
    <cellStyle name="SAPBEXexcGood1 6 5" xfId="10594" xr:uid="{00000000-0005-0000-0000-00003D2A0000}"/>
    <cellStyle name="SAPBEXexcGood1 6 5 2" xfId="21677" xr:uid="{7316B045-8300-44C2-8344-792E4771A590}"/>
    <cellStyle name="SAPBEXexcGood1 6 6" xfId="10595" xr:uid="{00000000-0005-0000-0000-00003E2A0000}"/>
    <cellStyle name="SAPBEXexcGood1 6 6 2" xfId="21678" xr:uid="{0024C0F8-20D0-40FA-8861-45BD450AE2D2}"/>
    <cellStyle name="SAPBEXexcGood1 6 7" xfId="21669" xr:uid="{2BE3B3D4-F2E0-4BFD-94B0-FD6DA5884A2B}"/>
    <cellStyle name="SAPBEXexcGood1 7" xfId="10596" xr:uid="{00000000-0005-0000-0000-00003F2A0000}"/>
    <cellStyle name="SAPBEXexcGood1 7 2" xfId="10597" xr:uid="{00000000-0005-0000-0000-0000402A0000}"/>
    <cellStyle name="SAPBEXexcGood1 7 2 2" xfId="10598" xr:uid="{00000000-0005-0000-0000-0000412A0000}"/>
    <cellStyle name="SAPBEXexcGood1 7 2 2 2" xfId="21681" xr:uid="{58270E09-24F4-4AE6-9EED-0BDE4FF8722B}"/>
    <cellStyle name="SAPBEXexcGood1 7 2 3" xfId="10599" xr:uid="{00000000-0005-0000-0000-0000422A0000}"/>
    <cellStyle name="SAPBEXexcGood1 7 2 3 2" xfId="21682" xr:uid="{9927E6FC-EDA8-4A1B-B484-95F5C4047C7F}"/>
    <cellStyle name="SAPBEXexcGood1 7 2 4" xfId="10600" xr:uid="{00000000-0005-0000-0000-0000432A0000}"/>
    <cellStyle name="SAPBEXexcGood1 7 2 4 2" xfId="21683" xr:uid="{22221CC6-68B6-4ADA-BA8C-62346FB712FF}"/>
    <cellStyle name="SAPBEXexcGood1 7 2 5" xfId="10601" xr:uid="{00000000-0005-0000-0000-0000442A0000}"/>
    <cellStyle name="SAPBEXexcGood1 7 2 5 2" xfId="21684" xr:uid="{BDC312CC-17A9-4F8C-A385-4CABA23D0A24}"/>
    <cellStyle name="SAPBEXexcGood1 7 2 6" xfId="21680" xr:uid="{FEB2A2C0-6DA9-4E62-9D68-014B8665D830}"/>
    <cellStyle name="SAPBEXexcGood1 7 3" xfId="10602" xr:uid="{00000000-0005-0000-0000-0000452A0000}"/>
    <cellStyle name="SAPBEXexcGood1 7 3 2" xfId="21685" xr:uid="{F5855294-49B7-43AC-9333-B954F91878DF}"/>
    <cellStyle name="SAPBEXexcGood1 7 4" xfId="10603" xr:uid="{00000000-0005-0000-0000-0000462A0000}"/>
    <cellStyle name="SAPBEXexcGood1 7 4 2" xfId="21686" xr:uid="{9E6CF1E7-597F-4B55-9DAD-EF9F0588047F}"/>
    <cellStyle name="SAPBEXexcGood1 7 5" xfId="10604" xr:uid="{00000000-0005-0000-0000-0000472A0000}"/>
    <cellStyle name="SAPBEXexcGood1 7 5 2" xfId="21687" xr:uid="{1154F020-0991-41C8-99F8-3D96E74705EF}"/>
    <cellStyle name="SAPBEXexcGood1 7 6" xfId="10605" xr:uid="{00000000-0005-0000-0000-0000482A0000}"/>
    <cellStyle name="SAPBEXexcGood1 7 6 2" xfId="21688" xr:uid="{0C605070-50C9-4296-AB2F-A8523B22F8CB}"/>
    <cellStyle name="SAPBEXexcGood1 7 7" xfId="21679" xr:uid="{8E482596-0829-4238-AF34-559966653CE5}"/>
    <cellStyle name="SAPBEXexcGood1 8" xfId="10606" xr:uid="{00000000-0005-0000-0000-0000492A0000}"/>
    <cellStyle name="SAPBEXexcGood1 8 2" xfId="10607" xr:uid="{00000000-0005-0000-0000-00004A2A0000}"/>
    <cellStyle name="SAPBEXexcGood1 8 2 2" xfId="10608" xr:uid="{00000000-0005-0000-0000-00004B2A0000}"/>
    <cellStyle name="SAPBEXexcGood1 8 2 2 2" xfId="21691" xr:uid="{FC79CBE7-8B3E-43EC-8841-61CAB3CC4098}"/>
    <cellStyle name="SAPBEXexcGood1 8 2 3" xfId="10609" xr:uid="{00000000-0005-0000-0000-00004C2A0000}"/>
    <cellStyle name="SAPBEXexcGood1 8 2 3 2" xfId="21692" xr:uid="{740F994D-BD84-4739-A8DE-CE2AFE0E7B66}"/>
    <cellStyle name="SAPBEXexcGood1 8 2 4" xfId="10610" xr:uid="{00000000-0005-0000-0000-00004D2A0000}"/>
    <cellStyle name="SAPBEXexcGood1 8 2 4 2" xfId="21693" xr:uid="{2AEB2203-AD38-41E9-AE63-E67555816389}"/>
    <cellStyle name="SAPBEXexcGood1 8 2 5" xfId="10611" xr:uid="{00000000-0005-0000-0000-00004E2A0000}"/>
    <cellStyle name="SAPBEXexcGood1 8 2 5 2" xfId="21694" xr:uid="{665B203A-E18E-413C-B962-F65FFDFB941B}"/>
    <cellStyle name="SAPBEXexcGood1 8 2 6" xfId="21690" xr:uid="{7BCA82AC-860C-4EB3-8B18-7F0B884BA95E}"/>
    <cellStyle name="SAPBEXexcGood1 8 3" xfId="10612" xr:uid="{00000000-0005-0000-0000-00004F2A0000}"/>
    <cellStyle name="SAPBEXexcGood1 8 3 2" xfId="21695" xr:uid="{6AB12079-4B70-40F3-959D-7911536F12B5}"/>
    <cellStyle name="SAPBEXexcGood1 8 4" xfId="10613" xr:uid="{00000000-0005-0000-0000-0000502A0000}"/>
    <cellStyle name="SAPBEXexcGood1 8 4 2" xfId="21696" xr:uid="{56558294-853B-4FE5-83B1-2E9529EAEE9F}"/>
    <cellStyle name="SAPBEXexcGood1 8 5" xfId="10614" xr:uid="{00000000-0005-0000-0000-0000512A0000}"/>
    <cellStyle name="SAPBEXexcGood1 8 5 2" xfId="21697" xr:uid="{E1D51B4A-908C-4D25-A5DB-46C68680F941}"/>
    <cellStyle name="SAPBEXexcGood1 8 6" xfId="10615" xr:uid="{00000000-0005-0000-0000-0000522A0000}"/>
    <cellStyle name="SAPBEXexcGood1 8 6 2" xfId="21698" xr:uid="{54A58E50-59A8-430C-897A-F192770C5911}"/>
    <cellStyle name="SAPBEXexcGood1 8 7" xfId="21689" xr:uid="{EF8EDAC3-BA09-4AD6-8FA7-2208B3ABBDDC}"/>
    <cellStyle name="SAPBEXexcGood1 9" xfId="10616" xr:uid="{00000000-0005-0000-0000-0000532A0000}"/>
    <cellStyle name="SAPBEXexcGood1 9 2" xfId="10617" xr:uid="{00000000-0005-0000-0000-0000542A0000}"/>
    <cellStyle name="SAPBEXexcGood1 9 2 2" xfId="10618" xr:uid="{00000000-0005-0000-0000-0000552A0000}"/>
    <cellStyle name="SAPBEXexcGood1 9 2 2 2" xfId="21701" xr:uid="{E0BDA44F-D1C6-4AEA-BEA0-8CE57CAF624D}"/>
    <cellStyle name="SAPBEXexcGood1 9 2 3" xfId="10619" xr:uid="{00000000-0005-0000-0000-0000562A0000}"/>
    <cellStyle name="SAPBEXexcGood1 9 2 3 2" xfId="21702" xr:uid="{22B88231-48E6-4477-B617-D0D9FE80251F}"/>
    <cellStyle name="SAPBEXexcGood1 9 2 4" xfId="10620" xr:uid="{00000000-0005-0000-0000-0000572A0000}"/>
    <cellStyle name="SAPBEXexcGood1 9 2 4 2" xfId="21703" xr:uid="{46465081-D49C-4E5B-BCFE-900EE04C9B5F}"/>
    <cellStyle name="SAPBEXexcGood1 9 2 5" xfId="10621" xr:uid="{00000000-0005-0000-0000-0000582A0000}"/>
    <cellStyle name="SAPBEXexcGood1 9 2 5 2" xfId="21704" xr:uid="{84556295-AF32-47E6-BA53-410042FD21B2}"/>
    <cellStyle name="SAPBEXexcGood1 9 2 6" xfId="21700" xr:uid="{3E82C5F9-769B-46CB-8206-4D4280BE4FFA}"/>
    <cellStyle name="SAPBEXexcGood1 9 3" xfId="10622" xr:uid="{00000000-0005-0000-0000-0000592A0000}"/>
    <cellStyle name="SAPBEXexcGood1 9 3 2" xfId="21705" xr:uid="{F36EE9F1-7D07-4069-A6F0-ED34BDF3454A}"/>
    <cellStyle name="SAPBEXexcGood1 9 4" xfId="10623" xr:uid="{00000000-0005-0000-0000-00005A2A0000}"/>
    <cellStyle name="SAPBEXexcGood1 9 4 2" xfId="21706" xr:uid="{F9ADBD25-97AB-4A06-9498-E8F20E2B5BEB}"/>
    <cellStyle name="SAPBEXexcGood1 9 5" xfId="10624" xr:uid="{00000000-0005-0000-0000-00005B2A0000}"/>
    <cellStyle name="SAPBEXexcGood1 9 5 2" xfId="21707" xr:uid="{CCECDEF2-D52A-49FB-B6EC-72571D6ABA4C}"/>
    <cellStyle name="SAPBEXexcGood1 9 6" xfId="10625" xr:uid="{00000000-0005-0000-0000-00005C2A0000}"/>
    <cellStyle name="SAPBEXexcGood1 9 6 2" xfId="21708" xr:uid="{0F5DBBEE-1A09-492E-98CF-52DA1E441D6C}"/>
    <cellStyle name="SAPBEXexcGood1 9 7" xfId="21699" xr:uid="{C5DCD992-59AA-4576-81DE-A1F22DB2ABA0}"/>
    <cellStyle name="SAPBEXexcGood1_KTR An-Abflug" xfId="14807" xr:uid="{00000000-0005-0000-0000-00005D2A0000}"/>
    <cellStyle name="SAPBEXexcGood2" xfId="10626" xr:uid="{00000000-0005-0000-0000-00005E2A0000}"/>
    <cellStyle name="SAPBEXexcGood2 10" xfId="10627" xr:uid="{00000000-0005-0000-0000-00005F2A0000}"/>
    <cellStyle name="SAPBEXexcGood2 10 2" xfId="10628" xr:uid="{00000000-0005-0000-0000-0000602A0000}"/>
    <cellStyle name="SAPBEXexcGood2 10 2 2" xfId="10629" xr:uid="{00000000-0005-0000-0000-0000612A0000}"/>
    <cellStyle name="SAPBEXexcGood2 10 2 2 2" xfId="21712" xr:uid="{F5B4EFE3-6605-4952-AF17-17D66780B530}"/>
    <cellStyle name="SAPBEXexcGood2 10 2 3" xfId="10630" xr:uid="{00000000-0005-0000-0000-0000622A0000}"/>
    <cellStyle name="SAPBEXexcGood2 10 2 3 2" xfId="21713" xr:uid="{5987CD1C-B165-4C6C-AE55-0DFC0F897B74}"/>
    <cellStyle name="SAPBEXexcGood2 10 2 4" xfId="10631" xr:uid="{00000000-0005-0000-0000-0000632A0000}"/>
    <cellStyle name="SAPBEXexcGood2 10 2 4 2" xfId="21714" xr:uid="{CC1296A9-6370-4EE3-BD1A-047F905442AB}"/>
    <cellStyle name="SAPBEXexcGood2 10 2 5" xfId="10632" xr:uid="{00000000-0005-0000-0000-0000642A0000}"/>
    <cellStyle name="SAPBEXexcGood2 10 2 5 2" xfId="21715" xr:uid="{4E1754F8-925E-466F-91C5-3D5718444C2F}"/>
    <cellStyle name="SAPBEXexcGood2 10 2 6" xfId="21711" xr:uid="{D1F15210-DD3F-4A9A-9954-6E4A05A4FBCC}"/>
    <cellStyle name="SAPBEXexcGood2 10 3" xfId="10633" xr:uid="{00000000-0005-0000-0000-0000652A0000}"/>
    <cellStyle name="SAPBEXexcGood2 10 3 2" xfId="21716" xr:uid="{8E57A882-FFA2-446F-8250-7B8B7A7061F5}"/>
    <cellStyle name="SAPBEXexcGood2 10 4" xfId="10634" xr:uid="{00000000-0005-0000-0000-0000662A0000}"/>
    <cellStyle name="SAPBEXexcGood2 10 4 2" xfId="21717" xr:uid="{67D00220-0899-4C13-8EE7-3E6B8D8539B9}"/>
    <cellStyle name="SAPBEXexcGood2 10 5" xfId="10635" xr:uid="{00000000-0005-0000-0000-0000672A0000}"/>
    <cellStyle name="SAPBEXexcGood2 10 5 2" xfId="21718" xr:uid="{CB3A6BDF-E225-407C-B1B9-D0AB3033D4D0}"/>
    <cellStyle name="SAPBEXexcGood2 10 6" xfId="10636" xr:uid="{00000000-0005-0000-0000-0000682A0000}"/>
    <cellStyle name="SAPBEXexcGood2 10 6 2" xfId="21719" xr:uid="{6C1299D5-928B-45EC-BEAA-CD9769876CC9}"/>
    <cellStyle name="SAPBEXexcGood2 10 7" xfId="21710" xr:uid="{26EA4BEC-BAA9-456E-8553-FDFC80097835}"/>
    <cellStyle name="SAPBEXexcGood2 11" xfId="10637" xr:uid="{00000000-0005-0000-0000-0000692A0000}"/>
    <cellStyle name="SAPBEXexcGood2 11 2" xfId="10638" xr:uid="{00000000-0005-0000-0000-00006A2A0000}"/>
    <cellStyle name="SAPBEXexcGood2 11 2 2" xfId="10639" xr:uid="{00000000-0005-0000-0000-00006B2A0000}"/>
    <cellStyle name="SAPBEXexcGood2 11 2 2 2" xfId="21722" xr:uid="{40EB11CB-9BB6-42AE-A349-E0EF43F5ACD3}"/>
    <cellStyle name="SAPBEXexcGood2 11 2 3" xfId="10640" xr:uid="{00000000-0005-0000-0000-00006C2A0000}"/>
    <cellStyle name="SAPBEXexcGood2 11 2 3 2" xfId="21723" xr:uid="{78760EB0-7078-4AB6-8C50-60AD00E0CE23}"/>
    <cellStyle name="SAPBEXexcGood2 11 2 4" xfId="10641" xr:uid="{00000000-0005-0000-0000-00006D2A0000}"/>
    <cellStyle name="SAPBEXexcGood2 11 2 4 2" xfId="21724" xr:uid="{6BA8AAEA-3D8C-4619-A984-154C408BFF76}"/>
    <cellStyle name="SAPBEXexcGood2 11 2 5" xfId="10642" xr:uid="{00000000-0005-0000-0000-00006E2A0000}"/>
    <cellStyle name="SAPBEXexcGood2 11 2 5 2" xfId="21725" xr:uid="{79EB0F2E-E7E3-4788-AA70-D2AEC7CCE52C}"/>
    <cellStyle name="SAPBEXexcGood2 11 2 6" xfId="21721" xr:uid="{69CF9937-C619-43E8-9776-9752CCE15596}"/>
    <cellStyle name="SAPBEXexcGood2 11 3" xfId="10643" xr:uid="{00000000-0005-0000-0000-00006F2A0000}"/>
    <cellStyle name="SAPBEXexcGood2 11 3 2" xfId="21726" xr:uid="{9034530B-D90A-48C8-9389-A4A8DA88F3F8}"/>
    <cellStyle name="SAPBEXexcGood2 11 4" xfId="10644" xr:uid="{00000000-0005-0000-0000-0000702A0000}"/>
    <cellStyle name="SAPBEXexcGood2 11 4 2" xfId="21727" xr:uid="{8ABCD869-7801-49C9-968A-F76F09120345}"/>
    <cellStyle name="SAPBEXexcGood2 11 5" xfId="10645" xr:uid="{00000000-0005-0000-0000-0000712A0000}"/>
    <cellStyle name="SAPBEXexcGood2 11 5 2" xfId="21728" xr:uid="{FCA86209-1475-4D0A-89AF-0D9DE6A0A70B}"/>
    <cellStyle name="SAPBEXexcGood2 11 6" xfId="10646" xr:uid="{00000000-0005-0000-0000-0000722A0000}"/>
    <cellStyle name="SAPBEXexcGood2 11 6 2" xfId="21729" xr:uid="{4657F33D-F191-4E21-94B9-8BF0AA7A772A}"/>
    <cellStyle name="SAPBEXexcGood2 11 7" xfId="21720" xr:uid="{AA72D942-BCC8-424C-A1AC-43D9523A1482}"/>
    <cellStyle name="SAPBEXexcGood2 12" xfId="10647" xr:uid="{00000000-0005-0000-0000-0000732A0000}"/>
    <cellStyle name="SAPBEXexcGood2 12 2" xfId="10648" xr:uid="{00000000-0005-0000-0000-0000742A0000}"/>
    <cellStyle name="SAPBEXexcGood2 12 2 2" xfId="10649" xr:uid="{00000000-0005-0000-0000-0000752A0000}"/>
    <cellStyle name="SAPBEXexcGood2 12 2 2 2" xfId="21732" xr:uid="{E66EABD4-572B-48E1-8145-026D1F2C834C}"/>
    <cellStyle name="SAPBEXexcGood2 12 2 3" xfId="10650" xr:uid="{00000000-0005-0000-0000-0000762A0000}"/>
    <cellStyle name="SAPBEXexcGood2 12 2 3 2" xfId="21733" xr:uid="{EE686178-5BDE-437C-A266-1F9EDF8F62DD}"/>
    <cellStyle name="SAPBEXexcGood2 12 2 4" xfId="10651" xr:uid="{00000000-0005-0000-0000-0000772A0000}"/>
    <cellStyle name="SAPBEXexcGood2 12 2 4 2" xfId="21734" xr:uid="{C8BC4645-2112-4BFF-83AC-D34E1F550632}"/>
    <cellStyle name="SAPBEXexcGood2 12 2 5" xfId="10652" xr:uid="{00000000-0005-0000-0000-0000782A0000}"/>
    <cellStyle name="SAPBEXexcGood2 12 2 5 2" xfId="21735" xr:uid="{1BEFC56F-C316-49C0-9467-CA27455C5C8C}"/>
    <cellStyle name="SAPBEXexcGood2 12 2 6" xfId="21731" xr:uid="{F0DDCD2C-56FF-4CCB-924E-47C6705F661D}"/>
    <cellStyle name="SAPBEXexcGood2 12 3" xfId="10653" xr:uid="{00000000-0005-0000-0000-0000792A0000}"/>
    <cellStyle name="SAPBEXexcGood2 12 3 2" xfId="21736" xr:uid="{625F9BD3-7578-410B-ADD4-BFEAE930FC31}"/>
    <cellStyle name="SAPBEXexcGood2 12 4" xfId="10654" xr:uid="{00000000-0005-0000-0000-00007A2A0000}"/>
    <cellStyle name="SAPBEXexcGood2 12 4 2" xfId="21737" xr:uid="{82C0C315-AA61-459F-82D3-54B4730C732D}"/>
    <cellStyle name="SAPBEXexcGood2 12 5" xfId="10655" xr:uid="{00000000-0005-0000-0000-00007B2A0000}"/>
    <cellStyle name="SAPBEXexcGood2 12 5 2" xfId="21738" xr:uid="{72EBE95C-F562-420D-81B9-7C675B6BBBC3}"/>
    <cellStyle name="SAPBEXexcGood2 12 6" xfId="10656" xr:uid="{00000000-0005-0000-0000-00007C2A0000}"/>
    <cellStyle name="SAPBEXexcGood2 12 6 2" xfId="21739" xr:uid="{F3E0B305-39C1-453D-BAFC-6396AEEFF8CB}"/>
    <cellStyle name="SAPBEXexcGood2 12 7" xfId="21730" xr:uid="{E648E7C1-EFB7-41F2-A5A0-27F21DB6FC90}"/>
    <cellStyle name="SAPBEXexcGood2 13" xfId="10657" xr:uid="{00000000-0005-0000-0000-00007D2A0000}"/>
    <cellStyle name="SAPBEXexcGood2 13 2" xfId="10658" xr:uid="{00000000-0005-0000-0000-00007E2A0000}"/>
    <cellStyle name="SAPBEXexcGood2 13 2 2" xfId="10659" xr:uid="{00000000-0005-0000-0000-00007F2A0000}"/>
    <cellStyle name="SAPBEXexcGood2 13 2 2 2" xfId="21742" xr:uid="{EC5D399F-7215-4EEF-9B47-FF961DEA7927}"/>
    <cellStyle name="SAPBEXexcGood2 13 2 3" xfId="10660" xr:uid="{00000000-0005-0000-0000-0000802A0000}"/>
    <cellStyle name="SAPBEXexcGood2 13 2 3 2" xfId="21743" xr:uid="{E95E9160-B072-461A-B8C2-9663280D70A1}"/>
    <cellStyle name="SAPBEXexcGood2 13 2 4" xfId="10661" xr:uid="{00000000-0005-0000-0000-0000812A0000}"/>
    <cellStyle name="SAPBEXexcGood2 13 2 4 2" xfId="21744" xr:uid="{DEE6E6B6-F3C6-4061-8D29-0870E1D1C3E3}"/>
    <cellStyle name="SAPBEXexcGood2 13 2 5" xfId="10662" xr:uid="{00000000-0005-0000-0000-0000822A0000}"/>
    <cellStyle name="SAPBEXexcGood2 13 2 5 2" xfId="21745" xr:uid="{D2CEA021-31BE-4DF1-9B81-1A835EA24680}"/>
    <cellStyle name="SAPBEXexcGood2 13 2 6" xfId="21741" xr:uid="{54209D84-36D7-421D-912A-D6A5F87F4BFE}"/>
    <cellStyle name="SAPBEXexcGood2 13 3" xfId="10663" xr:uid="{00000000-0005-0000-0000-0000832A0000}"/>
    <cellStyle name="SAPBEXexcGood2 13 3 2" xfId="21746" xr:uid="{4DAC01DC-74B2-48C2-ADCA-A7ECF5E6265E}"/>
    <cellStyle name="SAPBEXexcGood2 13 4" xfId="10664" xr:uid="{00000000-0005-0000-0000-0000842A0000}"/>
    <cellStyle name="SAPBEXexcGood2 13 4 2" xfId="21747" xr:uid="{38869E20-B7D1-4ADB-95A0-32C89ED1A267}"/>
    <cellStyle name="SAPBEXexcGood2 13 5" xfId="10665" xr:uid="{00000000-0005-0000-0000-0000852A0000}"/>
    <cellStyle name="SAPBEXexcGood2 13 5 2" xfId="21748" xr:uid="{F3CECBE2-AC30-450D-AF39-A538CD2704A9}"/>
    <cellStyle name="SAPBEXexcGood2 13 6" xfId="10666" xr:uid="{00000000-0005-0000-0000-0000862A0000}"/>
    <cellStyle name="SAPBEXexcGood2 13 6 2" xfId="21749" xr:uid="{8E9C63F0-A199-4BAE-BF51-901B91616E51}"/>
    <cellStyle name="SAPBEXexcGood2 13 7" xfId="21740" xr:uid="{CCDD085E-2846-42D7-9F0F-AA01E40ECE91}"/>
    <cellStyle name="SAPBEXexcGood2 14" xfId="10667" xr:uid="{00000000-0005-0000-0000-0000872A0000}"/>
    <cellStyle name="SAPBEXexcGood2 14 2" xfId="10668" xr:uid="{00000000-0005-0000-0000-0000882A0000}"/>
    <cellStyle name="SAPBEXexcGood2 14 2 2" xfId="10669" xr:uid="{00000000-0005-0000-0000-0000892A0000}"/>
    <cellStyle name="SAPBEXexcGood2 14 2 2 2" xfId="21752" xr:uid="{94EB6948-FB06-4535-963F-2896E225538E}"/>
    <cellStyle name="SAPBEXexcGood2 14 2 3" xfId="10670" xr:uid="{00000000-0005-0000-0000-00008A2A0000}"/>
    <cellStyle name="SAPBEXexcGood2 14 2 3 2" xfId="21753" xr:uid="{E13A4C70-7FF4-417C-9483-5170095D63E9}"/>
    <cellStyle name="SAPBEXexcGood2 14 2 4" xfId="10671" xr:uid="{00000000-0005-0000-0000-00008B2A0000}"/>
    <cellStyle name="SAPBEXexcGood2 14 2 4 2" xfId="21754" xr:uid="{355AA81A-1ECB-4A8B-9369-E1059C24FF86}"/>
    <cellStyle name="SAPBEXexcGood2 14 2 5" xfId="10672" xr:uid="{00000000-0005-0000-0000-00008C2A0000}"/>
    <cellStyle name="SAPBEXexcGood2 14 2 5 2" xfId="21755" xr:uid="{1A4BD92B-6E2F-4843-A1BF-8F9F0DBFABBB}"/>
    <cellStyle name="SAPBEXexcGood2 14 2 6" xfId="21751" xr:uid="{04EB552A-6736-4EAE-AB0F-F4443FAE44DB}"/>
    <cellStyle name="SAPBEXexcGood2 14 3" xfId="10673" xr:uid="{00000000-0005-0000-0000-00008D2A0000}"/>
    <cellStyle name="SAPBEXexcGood2 14 3 2" xfId="21756" xr:uid="{4A0EDDB2-A3DF-455B-BC6F-3470C7F3BBB2}"/>
    <cellStyle name="SAPBEXexcGood2 14 4" xfId="10674" xr:uid="{00000000-0005-0000-0000-00008E2A0000}"/>
    <cellStyle name="SAPBEXexcGood2 14 4 2" xfId="21757" xr:uid="{F66966DC-4E4A-4931-B5FD-6EC60CC0A77B}"/>
    <cellStyle name="SAPBEXexcGood2 14 5" xfId="10675" xr:uid="{00000000-0005-0000-0000-00008F2A0000}"/>
    <cellStyle name="SAPBEXexcGood2 14 5 2" xfId="21758" xr:uid="{1D7F1339-4770-4B63-92BD-0D3D17D23124}"/>
    <cellStyle name="SAPBEXexcGood2 14 6" xfId="10676" xr:uid="{00000000-0005-0000-0000-0000902A0000}"/>
    <cellStyle name="SAPBEXexcGood2 14 6 2" xfId="21759" xr:uid="{92A9F7E9-ECA2-4EFC-94A5-0CBBA7E3B4BF}"/>
    <cellStyle name="SAPBEXexcGood2 14 7" xfId="21750" xr:uid="{9B5932EA-E42C-43CE-9F27-D4BA5A21C12D}"/>
    <cellStyle name="SAPBEXexcGood2 15" xfId="10677" xr:uid="{00000000-0005-0000-0000-0000912A0000}"/>
    <cellStyle name="SAPBEXexcGood2 15 2" xfId="10678" xr:uid="{00000000-0005-0000-0000-0000922A0000}"/>
    <cellStyle name="SAPBEXexcGood2 15 2 2" xfId="10679" xr:uid="{00000000-0005-0000-0000-0000932A0000}"/>
    <cellStyle name="SAPBEXexcGood2 15 2 2 2" xfId="21762" xr:uid="{6A4CE710-196E-403C-B3B8-A12C66ABA72B}"/>
    <cellStyle name="SAPBEXexcGood2 15 2 3" xfId="10680" xr:uid="{00000000-0005-0000-0000-0000942A0000}"/>
    <cellStyle name="SAPBEXexcGood2 15 2 3 2" xfId="21763" xr:uid="{BC6BE1DA-86F1-4930-AB2C-0A0C18BADD6D}"/>
    <cellStyle name="SAPBEXexcGood2 15 2 4" xfId="10681" xr:uid="{00000000-0005-0000-0000-0000952A0000}"/>
    <cellStyle name="SAPBEXexcGood2 15 2 4 2" xfId="21764" xr:uid="{C3BBD501-FD6A-4661-899D-551FBB97D5B1}"/>
    <cellStyle name="SAPBEXexcGood2 15 2 5" xfId="10682" xr:uid="{00000000-0005-0000-0000-0000962A0000}"/>
    <cellStyle name="SAPBEXexcGood2 15 2 5 2" xfId="21765" xr:uid="{6FF5D69F-4562-4B95-9FD1-70CBD89D7788}"/>
    <cellStyle name="SAPBEXexcGood2 15 2 6" xfId="21761" xr:uid="{D3DF0E71-ADBE-4B2D-A163-72BDC85A3A57}"/>
    <cellStyle name="SAPBEXexcGood2 15 3" xfId="10683" xr:uid="{00000000-0005-0000-0000-0000972A0000}"/>
    <cellStyle name="SAPBEXexcGood2 15 3 2" xfId="21766" xr:uid="{11CE7D85-781F-4CDE-9188-B6F87EAB2073}"/>
    <cellStyle name="SAPBEXexcGood2 15 4" xfId="10684" xr:uid="{00000000-0005-0000-0000-0000982A0000}"/>
    <cellStyle name="SAPBEXexcGood2 15 4 2" xfId="21767" xr:uid="{6B5C47DC-DB62-420C-AADE-84BC261A0BBD}"/>
    <cellStyle name="SAPBEXexcGood2 15 5" xfId="10685" xr:uid="{00000000-0005-0000-0000-0000992A0000}"/>
    <cellStyle name="SAPBEXexcGood2 15 5 2" xfId="21768" xr:uid="{C5B03370-EEC2-4164-B4FC-911042BBF461}"/>
    <cellStyle name="SAPBEXexcGood2 15 6" xfId="10686" xr:uid="{00000000-0005-0000-0000-00009A2A0000}"/>
    <cellStyle name="SAPBEXexcGood2 15 6 2" xfId="21769" xr:uid="{74F4416F-A90B-4001-9900-57CDC5A64F2C}"/>
    <cellStyle name="SAPBEXexcGood2 15 7" xfId="21760" xr:uid="{EC534E88-B299-494B-BF83-630FD8170591}"/>
    <cellStyle name="SAPBEXexcGood2 16" xfId="10687" xr:uid="{00000000-0005-0000-0000-00009B2A0000}"/>
    <cellStyle name="SAPBEXexcGood2 16 2" xfId="21770" xr:uid="{69CC7D5C-C780-4FE7-B404-FBCA4707DE5B}"/>
    <cellStyle name="SAPBEXexcGood2 17" xfId="10688" xr:uid="{00000000-0005-0000-0000-00009C2A0000}"/>
    <cellStyle name="SAPBEXexcGood2 17 2" xfId="21771" xr:uid="{C4C368CB-A50A-4031-BC4D-59D739F487DF}"/>
    <cellStyle name="SAPBEXexcGood2 18" xfId="10689" xr:uid="{00000000-0005-0000-0000-00009D2A0000}"/>
    <cellStyle name="SAPBEXexcGood2 18 2" xfId="21772" xr:uid="{8D6C3AF2-9391-468F-A61D-BC25890CA7F9}"/>
    <cellStyle name="SAPBEXexcGood2 19" xfId="10690" xr:uid="{00000000-0005-0000-0000-00009E2A0000}"/>
    <cellStyle name="SAPBEXexcGood2 19 2" xfId="21773" xr:uid="{8E9FB53A-8893-4001-A3DD-8E8055E6D1B0}"/>
    <cellStyle name="SAPBEXexcGood2 2" xfId="10691" xr:uid="{00000000-0005-0000-0000-00009F2A0000}"/>
    <cellStyle name="SAPBEXexcGood2 2 2" xfId="10692" xr:uid="{00000000-0005-0000-0000-0000A02A0000}"/>
    <cellStyle name="SAPBEXexcGood2 2 2 2" xfId="10693" xr:uid="{00000000-0005-0000-0000-0000A12A0000}"/>
    <cellStyle name="SAPBEXexcGood2 2 2 2 2" xfId="21776" xr:uid="{3A2341AF-B8DE-473C-9A8A-D68332C1BEE2}"/>
    <cellStyle name="SAPBEXexcGood2 2 2 3" xfId="10694" xr:uid="{00000000-0005-0000-0000-0000A22A0000}"/>
    <cellStyle name="SAPBEXexcGood2 2 2 3 2" xfId="21777" xr:uid="{B2607E9D-1C4E-418C-8646-2E2AE8F545FF}"/>
    <cellStyle name="SAPBEXexcGood2 2 2 4" xfId="10695" xr:uid="{00000000-0005-0000-0000-0000A32A0000}"/>
    <cellStyle name="SAPBEXexcGood2 2 2 4 2" xfId="21778" xr:uid="{8F4B3AFB-EB36-4D68-BBCF-63EB2438F114}"/>
    <cellStyle name="SAPBEXexcGood2 2 2 5" xfId="10696" xr:uid="{00000000-0005-0000-0000-0000A42A0000}"/>
    <cellStyle name="SAPBEXexcGood2 2 2 5 2" xfId="21779" xr:uid="{80C2BDBE-A129-490D-BF9A-188402207CE5}"/>
    <cellStyle name="SAPBEXexcGood2 2 2 6" xfId="21775" xr:uid="{4061C350-BD3F-4EE3-A470-14B5896E70E0}"/>
    <cellStyle name="SAPBEXexcGood2 2 3" xfId="10697" xr:uid="{00000000-0005-0000-0000-0000A52A0000}"/>
    <cellStyle name="SAPBEXexcGood2 2 3 2" xfId="21780" xr:uid="{BA5E4CBE-0FDC-4C01-995D-8E9AF079DC4E}"/>
    <cellStyle name="SAPBEXexcGood2 2 4" xfId="10698" xr:uid="{00000000-0005-0000-0000-0000A62A0000}"/>
    <cellStyle name="SAPBEXexcGood2 2 4 2" xfId="21781" xr:uid="{58AC85C1-5093-4D9A-B1ED-E356CD0133B9}"/>
    <cellStyle name="SAPBEXexcGood2 2 5" xfId="10699" xr:uid="{00000000-0005-0000-0000-0000A72A0000}"/>
    <cellStyle name="SAPBEXexcGood2 2 5 2" xfId="21782" xr:uid="{CF8B409F-67ED-4B5F-A7C7-D6CD197B778F}"/>
    <cellStyle name="SAPBEXexcGood2 2 6" xfId="10700" xr:uid="{00000000-0005-0000-0000-0000A82A0000}"/>
    <cellStyle name="SAPBEXexcGood2 2 6 2" xfId="21783" xr:uid="{2E06A1C2-D428-463A-97BF-C3CAB725C5A7}"/>
    <cellStyle name="SAPBEXexcGood2 2 7" xfId="21774" xr:uid="{F745E809-E3DC-44F5-9F8C-11B594060237}"/>
    <cellStyle name="SAPBEXexcGood2 20" xfId="21709" xr:uid="{3977DD93-D9D8-42D0-B8E8-BB16C1A73B66}"/>
    <cellStyle name="SAPBEXexcGood2 3" xfId="10701" xr:uid="{00000000-0005-0000-0000-0000A92A0000}"/>
    <cellStyle name="SAPBEXexcGood2 3 2" xfId="10702" xr:uid="{00000000-0005-0000-0000-0000AA2A0000}"/>
    <cellStyle name="SAPBEXexcGood2 3 2 2" xfId="10703" xr:uid="{00000000-0005-0000-0000-0000AB2A0000}"/>
    <cellStyle name="SAPBEXexcGood2 3 2 2 2" xfId="21786" xr:uid="{96F8BE99-AD24-4AA2-8B9D-B2AAB035ED3D}"/>
    <cellStyle name="SAPBEXexcGood2 3 2 3" xfId="10704" xr:uid="{00000000-0005-0000-0000-0000AC2A0000}"/>
    <cellStyle name="SAPBEXexcGood2 3 2 3 2" xfId="21787" xr:uid="{3BBE0905-6E0E-4FAE-A6B5-B27119B6D0A5}"/>
    <cellStyle name="SAPBEXexcGood2 3 2 4" xfId="10705" xr:uid="{00000000-0005-0000-0000-0000AD2A0000}"/>
    <cellStyle name="SAPBEXexcGood2 3 2 4 2" xfId="21788" xr:uid="{873BD406-DB91-4221-A0D4-D186A85EDE74}"/>
    <cellStyle name="SAPBEXexcGood2 3 2 5" xfId="10706" xr:uid="{00000000-0005-0000-0000-0000AE2A0000}"/>
    <cellStyle name="SAPBEXexcGood2 3 2 5 2" xfId="21789" xr:uid="{F0B215B7-E5B4-4F7B-B8AD-B3EBE3FD35AD}"/>
    <cellStyle name="SAPBEXexcGood2 3 2 6" xfId="21785" xr:uid="{57382B62-16B1-4215-912A-83E1E07E0EEF}"/>
    <cellStyle name="SAPBEXexcGood2 3 3" xfId="10707" xr:uid="{00000000-0005-0000-0000-0000AF2A0000}"/>
    <cellStyle name="SAPBEXexcGood2 3 3 2" xfId="21790" xr:uid="{C8FB69C7-9D5A-4799-806D-BBB27C16636D}"/>
    <cellStyle name="SAPBEXexcGood2 3 4" xfId="10708" xr:uid="{00000000-0005-0000-0000-0000B02A0000}"/>
    <cellStyle name="SAPBEXexcGood2 3 4 2" xfId="21791" xr:uid="{93B57132-954C-4A3E-8A82-4483C524C9EB}"/>
    <cellStyle name="SAPBEXexcGood2 3 5" xfId="10709" xr:uid="{00000000-0005-0000-0000-0000B12A0000}"/>
    <cellStyle name="SAPBEXexcGood2 3 5 2" xfId="21792" xr:uid="{8D158EA8-069C-48A8-98AB-9DEB9D8A5B0B}"/>
    <cellStyle name="SAPBEXexcGood2 3 6" xfId="10710" xr:uid="{00000000-0005-0000-0000-0000B22A0000}"/>
    <cellStyle name="SAPBEXexcGood2 3 6 2" xfId="21793" xr:uid="{BFD3F916-65D6-4D5D-ADA0-4FEE89A7FE71}"/>
    <cellStyle name="SAPBEXexcGood2 3 7" xfId="21784" xr:uid="{25D3838C-473A-4195-80AA-D76DEFEB5E28}"/>
    <cellStyle name="SAPBEXexcGood2 4" xfId="10711" xr:uid="{00000000-0005-0000-0000-0000B32A0000}"/>
    <cellStyle name="SAPBEXexcGood2 4 2" xfId="10712" xr:uid="{00000000-0005-0000-0000-0000B42A0000}"/>
    <cellStyle name="SAPBEXexcGood2 4 2 2" xfId="10713" xr:uid="{00000000-0005-0000-0000-0000B52A0000}"/>
    <cellStyle name="SAPBEXexcGood2 4 2 2 2" xfId="21796" xr:uid="{EDED089B-8F44-485B-AF67-75D0DF21373B}"/>
    <cellStyle name="SAPBEXexcGood2 4 2 3" xfId="10714" xr:uid="{00000000-0005-0000-0000-0000B62A0000}"/>
    <cellStyle name="SAPBEXexcGood2 4 2 3 2" xfId="21797" xr:uid="{F9878DC5-0280-434B-83F8-01027B3F2047}"/>
    <cellStyle name="SAPBEXexcGood2 4 2 4" xfId="10715" xr:uid="{00000000-0005-0000-0000-0000B72A0000}"/>
    <cellStyle name="SAPBEXexcGood2 4 2 4 2" xfId="21798" xr:uid="{B5D7F1AB-097D-433B-B9EC-ED7074AC5774}"/>
    <cellStyle name="SAPBEXexcGood2 4 2 5" xfId="10716" xr:uid="{00000000-0005-0000-0000-0000B82A0000}"/>
    <cellStyle name="SAPBEXexcGood2 4 2 5 2" xfId="21799" xr:uid="{3729F404-A57F-437C-8134-E02F1011AF56}"/>
    <cellStyle name="SAPBEXexcGood2 4 2 6" xfId="21795" xr:uid="{B1D574BD-DE96-47FB-891A-230011990EB9}"/>
    <cellStyle name="SAPBEXexcGood2 4 3" xfId="10717" xr:uid="{00000000-0005-0000-0000-0000B92A0000}"/>
    <cellStyle name="SAPBEXexcGood2 4 3 2" xfId="21800" xr:uid="{46D4F41C-9C92-4C97-A09C-38B57027C729}"/>
    <cellStyle name="SAPBEXexcGood2 4 4" xfId="10718" xr:uid="{00000000-0005-0000-0000-0000BA2A0000}"/>
    <cellStyle name="SAPBEXexcGood2 4 4 2" xfId="21801" xr:uid="{86744A0C-EBAC-4A85-BE77-0B4A442987FB}"/>
    <cellStyle name="SAPBEXexcGood2 4 5" xfId="10719" xr:uid="{00000000-0005-0000-0000-0000BB2A0000}"/>
    <cellStyle name="SAPBEXexcGood2 4 5 2" xfId="21802" xr:uid="{4834AD6F-A30F-4D11-A20E-712C5CAAFB40}"/>
    <cellStyle name="SAPBEXexcGood2 4 6" xfId="10720" xr:uid="{00000000-0005-0000-0000-0000BC2A0000}"/>
    <cellStyle name="SAPBEXexcGood2 4 6 2" xfId="21803" xr:uid="{06822D08-6263-48CF-AC2A-B4798EFE2ABF}"/>
    <cellStyle name="SAPBEXexcGood2 4 7" xfId="21794" xr:uid="{32018899-9E1F-4322-AD75-E8BCBA337934}"/>
    <cellStyle name="SAPBEXexcGood2 5" xfId="10721" xr:uid="{00000000-0005-0000-0000-0000BD2A0000}"/>
    <cellStyle name="SAPBEXexcGood2 5 2" xfId="10722" xr:uid="{00000000-0005-0000-0000-0000BE2A0000}"/>
    <cellStyle name="SAPBEXexcGood2 5 2 2" xfId="10723" xr:uid="{00000000-0005-0000-0000-0000BF2A0000}"/>
    <cellStyle name="SAPBEXexcGood2 5 2 2 2" xfId="21806" xr:uid="{BB4E58DC-171E-4E6B-89EA-A70FA581BA25}"/>
    <cellStyle name="SAPBEXexcGood2 5 2 3" xfId="10724" xr:uid="{00000000-0005-0000-0000-0000C02A0000}"/>
    <cellStyle name="SAPBEXexcGood2 5 2 3 2" xfId="21807" xr:uid="{A4A89394-47C8-4A14-BBD4-B525BA2A6630}"/>
    <cellStyle name="SAPBEXexcGood2 5 2 4" xfId="10725" xr:uid="{00000000-0005-0000-0000-0000C12A0000}"/>
    <cellStyle name="SAPBEXexcGood2 5 2 4 2" xfId="21808" xr:uid="{6DA896DE-0E21-4061-96C8-64FB488852E7}"/>
    <cellStyle name="SAPBEXexcGood2 5 2 5" xfId="10726" xr:uid="{00000000-0005-0000-0000-0000C22A0000}"/>
    <cellStyle name="SAPBEXexcGood2 5 2 5 2" xfId="21809" xr:uid="{0CB5457A-8A43-4F14-AD75-42105F9E65B2}"/>
    <cellStyle name="SAPBEXexcGood2 5 2 6" xfId="21805" xr:uid="{7E16A27B-54BE-4F02-9252-06E62A3232FE}"/>
    <cellStyle name="SAPBEXexcGood2 5 3" xfId="10727" xr:uid="{00000000-0005-0000-0000-0000C32A0000}"/>
    <cellStyle name="SAPBEXexcGood2 5 3 2" xfId="21810" xr:uid="{4ED605E6-B63C-4F92-A3C1-063BD1FD2232}"/>
    <cellStyle name="SAPBEXexcGood2 5 4" xfId="10728" xr:uid="{00000000-0005-0000-0000-0000C42A0000}"/>
    <cellStyle name="SAPBEXexcGood2 5 4 2" xfId="21811" xr:uid="{D5ADC514-D54F-453C-BCC3-0E6A4DD1B719}"/>
    <cellStyle name="SAPBEXexcGood2 5 5" xfId="10729" xr:uid="{00000000-0005-0000-0000-0000C52A0000}"/>
    <cellStyle name="SAPBEXexcGood2 5 5 2" xfId="21812" xr:uid="{BC5F9B8F-39DB-447D-A203-8EE7FC755707}"/>
    <cellStyle name="SAPBEXexcGood2 5 6" xfId="10730" xr:uid="{00000000-0005-0000-0000-0000C62A0000}"/>
    <cellStyle name="SAPBEXexcGood2 5 6 2" xfId="21813" xr:uid="{F9612CA0-0699-4390-AB11-ACCA3EDD97A9}"/>
    <cellStyle name="SAPBEXexcGood2 5 7" xfId="21804" xr:uid="{A11B9461-A4DC-40DD-AE1D-B103F92F8527}"/>
    <cellStyle name="SAPBEXexcGood2 6" xfId="10731" xr:uid="{00000000-0005-0000-0000-0000C72A0000}"/>
    <cellStyle name="SAPBEXexcGood2 6 2" xfId="10732" xr:uid="{00000000-0005-0000-0000-0000C82A0000}"/>
    <cellStyle name="SAPBEXexcGood2 6 2 2" xfId="10733" xr:uid="{00000000-0005-0000-0000-0000C92A0000}"/>
    <cellStyle name="SAPBEXexcGood2 6 2 2 2" xfId="21816" xr:uid="{DB8F1941-B7B9-4138-A332-6AEF92C28DCE}"/>
    <cellStyle name="SAPBEXexcGood2 6 2 3" xfId="10734" xr:uid="{00000000-0005-0000-0000-0000CA2A0000}"/>
    <cellStyle name="SAPBEXexcGood2 6 2 3 2" xfId="21817" xr:uid="{BC6979D7-4AEB-49AF-A155-347D5C2C4117}"/>
    <cellStyle name="SAPBEXexcGood2 6 2 4" xfId="10735" xr:uid="{00000000-0005-0000-0000-0000CB2A0000}"/>
    <cellStyle name="SAPBEXexcGood2 6 2 4 2" xfId="21818" xr:uid="{BFEA404D-2DD6-479F-9001-652AFA9F38E7}"/>
    <cellStyle name="SAPBEXexcGood2 6 2 5" xfId="10736" xr:uid="{00000000-0005-0000-0000-0000CC2A0000}"/>
    <cellStyle name="SAPBEXexcGood2 6 2 5 2" xfId="21819" xr:uid="{2AB6E656-33C1-4F69-85AA-DF898C98A818}"/>
    <cellStyle name="SAPBEXexcGood2 6 2 6" xfId="21815" xr:uid="{8ED3A8D6-AC6F-4B97-92DC-F4E22C9B7165}"/>
    <cellStyle name="SAPBEXexcGood2 6 3" xfId="10737" xr:uid="{00000000-0005-0000-0000-0000CD2A0000}"/>
    <cellStyle name="SAPBEXexcGood2 6 3 2" xfId="21820" xr:uid="{34F1B5E5-2F16-4B17-95E4-94F7D92CBADC}"/>
    <cellStyle name="SAPBEXexcGood2 6 4" xfId="10738" xr:uid="{00000000-0005-0000-0000-0000CE2A0000}"/>
    <cellStyle name="SAPBEXexcGood2 6 4 2" xfId="21821" xr:uid="{372FBA6B-BC85-4E87-97CB-15F39A01BEF6}"/>
    <cellStyle name="SAPBEXexcGood2 6 5" xfId="10739" xr:uid="{00000000-0005-0000-0000-0000CF2A0000}"/>
    <cellStyle name="SAPBEXexcGood2 6 5 2" xfId="21822" xr:uid="{53647EDA-6901-4740-80B1-BCC81B131E80}"/>
    <cellStyle name="SAPBEXexcGood2 6 6" xfId="10740" xr:uid="{00000000-0005-0000-0000-0000D02A0000}"/>
    <cellStyle name="SAPBEXexcGood2 6 6 2" xfId="21823" xr:uid="{2CE43F23-04E3-49D6-9188-7292B6669B24}"/>
    <cellStyle name="SAPBEXexcGood2 6 7" xfId="21814" xr:uid="{1AAC0363-84FA-4030-8024-1A61C16792E2}"/>
    <cellStyle name="SAPBEXexcGood2 7" xfId="10741" xr:uid="{00000000-0005-0000-0000-0000D12A0000}"/>
    <cellStyle name="SAPBEXexcGood2 7 2" xfId="10742" xr:uid="{00000000-0005-0000-0000-0000D22A0000}"/>
    <cellStyle name="SAPBEXexcGood2 7 2 2" xfId="10743" xr:uid="{00000000-0005-0000-0000-0000D32A0000}"/>
    <cellStyle name="SAPBEXexcGood2 7 2 2 2" xfId="21826" xr:uid="{015564D0-4AB9-4513-9934-24D473381902}"/>
    <cellStyle name="SAPBEXexcGood2 7 2 3" xfId="10744" xr:uid="{00000000-0005-0000-0000-0000D42A0000}"/>
    <cellStyle name="SAPBEXexcGood2 7 2 3 2" xfId="21827" xr:uid="{F006C839-628D-47EE-96DA-959430DE9954}"/>
    <cellStyle name="SAPBEXexcGood2 7 2 4" xfId="10745" xr:uid="{00000000-0005-0000-0000-0000D52A0000}"/>
    <cellStyle name="SAPBEXexcGood2 7 2 4 2" xfId="21828" xr:uid="{130158ED-5DA2-4377-91EC-D77B56A4B883}"/>
    <cellStyle name="SAPBEXexcGood2 7 2 5" xfId="10746" xr:uid="{00000000-0005-0000-0000-0000D62A0000}"/>
    <cellStyle name="SAPBEXexcGood2 7 2 5 2" xfId="21829" xr:uid="{5C4AE61E-9DA5-488C-8F0B-8F21913D04F9}"/>
    <cellStyle name="SAPBEXexcGood2 7 2 6" xfId="21825" xr:uid="{AE8CEAD8-18AD-4A49-AC13-22F89D405F8D}"/>
    <cellStyle name="SAPBEXexcGood2 7 3" xfId="10747" xr:uid="{00000000-0005-0000-0000-0000D72A0000}"/>
    <cellStyle name="SAPBEXexcGood2 7 3 2" xfId="21830" xr:uid="{EE71CCB2-D018-483C-857E-5C010C58CD28}"/>
    <cellStyle name="SAPBEXexcGood2 7 4" xfId="10748" xr:uid="{00000000-0005-0000-0000-0000D82A0000}"/>
    <cellStyle name="SAPBEXexcGood2 7 4 2" xfId="21831" xr:uid="{94258836-7D4F-4948-BF88-49425314E9E3}"/>
    <cellStyle name="SAPBEXexcGood2 7 5" xfId="10749" xr:uid="{00000000-0005-0000-0000-0000D92A0000}"/>
    <cellStyle name="SAPBEXexcGood2 7 5 2" xfId="21832" xr:uid="{819EBD8C-E38D-4485-8E87-4CB4BD91293B}"/>
    <cellStyle name="SAPBEXexcGood2 7 6" xfId="10750" xr:uid="{00000000-0005-0000-0000-0000DA2A0000}"/>
    <cellStyle name="SAPBEXexcGood2 7 6 2" xfId="21833" xr:uid="{964B4F5E-EAFF-4FD5-85E2-EB06E421BA45}"/>
    <cellStyle name="SAPBEXexcGood2 7 7" xfId="21824" xr:uid="{5FBA7F26-0AE2-45EE-A04A-3EA0223DE9E1}"/>
    <cellStyle name="SAPBEXexcGood2 8" xfId="10751" xr:uid="{00000000-0005-0000-0000-0000DB2A0000}"/>
    <cellStyle name="SAPBEXexcGood2 8 2" xfId="10752" xr:uid="{00000000-0005-0000-0000-0000DC2A0000}"/>
    <cellStyle name="SAPBEXexcGood2 8 2 2" xfId="10753" xr:uid="{00000000-0005-0000-0000-0000DD2A0000}"/>
    <cellStyle name="SAPBEXexcGood2 8 2 2 2" xfId="21836" xr:uid="{D634ACF1-54B4-4211-83F2-8122C9C0945B}"/>
    <cellStyle name="SAPBEXexcGood2 8 2 3" xfId="10754" xr:uid="{00000000-0005-0000-0000-0000DE2A0000}"/>
    <cellStyle name="SAPBEXexcGood2 8 2 3 2" xfId="21837" xr:uid="{FCE7EE38-3597-4E27-9BBF-5DFD2C4EBC52}"/>
    <cellStyle name="SAPBEXexcGood2 8 2 4" xfId="10755" xr:uid="{00000000-0005-0000-0000-0000DF2A0000}"/>
    <cellStyle name="SAPBEXexcGood2 8 2 4 2" xfId="21838" xr:uid="{6C8F9630-4610-490E-A9EA-07A879883993}"/>
    <cellStyle name="SAPBEXexcGood2 8 2 5" xfId="10756" xr:uid="{00000000-0005-0000-0000-0000E02A0000}"/>
    <cellStyle name="SAPBEXexcGood2 8 2 5 2" xfId="21839" xr:uid="{42E5A424-B2EE-4FF5-A248-79FCD66E70D9}"/>
    <cellStyle name="SAPBEXexcGood2 8 2 6" xfId="21835" xr:uid="{147D1942-9C85-4D5A-870A-AA2145F35615}"/>
    <cellStyle name="SAPBEXexcGood2 8 3" xfId="10757" xr:uid="{00000000-0005-0000-0000-0000E12A0000}"/>
    <cellStyle name="SAPBEXexcGood2 8 3 2" xfId="21840" xr:uid="{1AB77BF1-8417-431A-866C-BC29182ACE12}"/>
    <cellStyle name="SAPBEXexcGood2 8 4" xfId="10758" xr:uid="{00000000-0005-0000-0000-0000E22A0000}"/>
    <cellStyle name="SAPBEXexcGood2 8 4 2" xfId="21841" xr:uid="{01635BEA-CAAE-42D8-B0DA-3DFBFBE74A82}"/>
    <cellStyle name="SAPBEXexcGood2 8 5" xfId="10759" xr:uid="{00000000-0005-0000-0000-0000E32A0000}"/>
    <cellStyle name="SAPBEXexcGood2 8 5 2" xfId="21842" xr:uid="{42424B45-B5B6-483D-9940-F0D415F25FF6}"/>
    <cellStyle name="SAPBEXexcGood2 8 6" xfId="10760" xr:uid="{00000000-0005-0000-0000-0000E42A0000}"/>
    <cellStyle name="SAPBEXexcGood2 8 6 2" xfId="21843" xr:uid="{3B130AA2-7F73-4E8F-B5B0-3DBF6BF20FC0}"/>
    <cellStyle name="SAPBEXexcGood2 8 7" xfId="21834" xr:uid="{FBCD2161-83FE-41EC-9583-389D2E0A5A3F}"/>
    <cellStyle name="SAPBEXexcGood2 9" xfId="10761" xr:uid="{00000000-0005-0000-0000-0000E52A0000}"/>
    <cellStyle name="SAPBEXexcGood2 9 2" xfId="10762" xr:uid="{00000000-0005-0000-0000-0000E62A0000}"/>
    <cellStyle name="SAPBEXexcGood2 9 2 2" xfId="10763" xr:uid="{00000000-0005-0000-0000-0000E72A0000}"/>
    <cellStyle name="SAPBEXexcGood2 9 2 2 2" xfId="21846" xr:uid="{927EAE34-0F86-45FE-AF1D-79B64CFA954B}"/>
    <cellStyle name="SAPBEXexcGood2 9 2 3" xfId="10764" xr:uid="{00000000-0005-0000-0000-0000E82A0000}"/>
    <cellStyle name="SAPBEXexcGood2 9 2 3 2" xfId="21847" xr:uid="{2343BA71-BFFB-4526-8404-35C9DE4418B2}"/>
    <cellStyle name="SAPBEXexcGood2 9 2 4" xfId="10765" xr:uid="{00000000-0005-0000-0000-0000E92A0000}"/>
    <cellStyle name="SAPBEXexcGood2 9 2 4 2" xfId="21848" xr:uid="{9A88225B-09B3-4C89-8EBA-382448DCA6C3}"/>
    <cellStyle name="SAPBEXexcGood2 9 2 5" xfId="10766" xr:uid="{00000000-0005-0000-0000-0000EA2A0000}"/>
    <cellStyle name="SAPBEXexcGood2 9 2 5 2" xfId="21849" xr:uid="{BC93B93F-6DFB-434C-84E8-3F0C29464DFC}"/>
    <cellStyle name="SAPBEXexcGood2 9 2 6" xfId="21845" xr:uid="{AF6F8A24-256D-4AD9-9F31-39AB5B0D902B}"/>
    <cellStyle name="SAPBEXexcGood2 9 3" xfId="10767" xr:uid="{00000000-0005-0000-0000-0000EB2A0000}"/>
    <cellStyle name="SAPBEXexcGood2 9 3 2" xfId="21850" xr:uid="{2D435B8D-3983-4186-8B27-4A257409DAE1}"/>
    <cellStyle name="SAPBEXexcGood2 9 4" xfId="10768" xr:uid="{00000000-0005-0000-0000-0000EC2A0000}"/>
    <cellStyle name="SAPBEXexcGood2 9 4 2" xfId="21851" xr:uid="{535179B5-8461-4563-AD51-DB1F7A650BA9}"/>
    <cellStyle name="SAPBEXexcGood2 9 5" xfId="10769" xr:uid="{00000000-0005-0000-0000-0000ED2A0000}"/>
    <cellStyle name="SAPBEXexcGood2 9 5 2" xfId="21852" xr:uid="{21913D93-E4C9-4AC7-A7D0-4A7CCF4B2603}"/>
    <cellStyle name="SAPBEXexcGood2 9 6" xfId="10770" xr:uid="{00000000-0005-0000-0000-0000EE2A0000}"/>
    <cellStyle name="SAPBEXexcGood2 9 6 2" xfId="21853" xr:uid="{3AAB6C2B-CD20-4BC7-B97D-81C4DFBEE075}"/>
    <cellStyle name="SAPBEXexcGood2 9 7" xfId="21844" xr:uid="{37C7D3BC-E3B3-44C6-8ED7-02A985254864}"/>
    <cellStyle name="SAPBEXexcGood2_KTR An-Abflug" xfId="14867" xr:uid="{00000000-0005-0000-0000-0000EF2A0000}"/>
    <cellStyle name="SAPBEXexcGood3" xfId="10771" xr:uid="{00000000-0005-0000-0000-0000F02A0000}"/>
    <cellStyle name="SAPBEXexcGood3 10" xfId="10772" xr:uid="{00000000-0005-0000-0000-0000F12A0000}"/>
    <cellStyle name="SAPBEXexcGood3 10 2" xfId="10773" xr:uid="{00000000-0005-0000-0000-0000F22A0000}"/>
    <cellStyle name="SAPBEXexcGood3 10 2 2" xfId="10774" xr:uid="{00000000-0005-0000-0000-0000F32A0000}"/>
    <cellStyle name="SAPBEXexcGood3 10 2 2 2" xfId="21857" xr:uid="{F32DF2FF-ABEA-4C9A-B4E8-848A30F9FED8}"/>
    <cellStyle name="SAPBEXexcGood3 10 2 3" xfId="10775" xr:uid="{00000000-0005-0000-0000-0000F42A0000}"/>
    <cellStyle name="SAPBEXexcGood3 10 2 3 2" xfId="21858" xr:uid="{D0939BA5-BA5B-4B0C-A76A-3AB530D12502}"/>
    <cellStyle name="SAPBEXexcGood3 10 2 4" xfId="10776" xr:uid="{00000000-0005-0000-0000-0000F52A0000}"/>
    <cellStyle name="SAPBEXexcGood3 10 2 4 2" xfId="21859" xr:uid="{2E9259F2-3FA7-4584-A1EF-C42990946931}"/>
    <cellStyle name="SAPBEXexcGood3 10 2 5" xfId="10777" xr:uid="{00000000-0005-0000-0000-0000F62A0000}"/>
    <cellStyle name="SAPBEXexcGood3 10 2 5 2" xfId="21860" xr:uid="{DDB5C130-1659-45CC-A6B4-FDD369CDE577}"/>
    <cellStyle name="SAPBEXexcGood3 10 2 6" xfId="21856" xr:uid="{20DAEBED-4AB8-4889-9540-E870DA92BFD4}"/>
    <cellStyle name="SAPBEXexcGood3 10 3" xfId="10778" xr:uid="{00000000-0005-0000-0000-0000F72A0000}"/>
    <cellStyle name="SAPBEXexcGood3 10 3 2" xfId="21861" xr:uid="{EA6AB9F0-F446-431E-A4FA-186E2FE75D6E}"/>
    <cellStyle name="SAPBEXexcGood3 10 4" xfId="10779" xr:uid="{00000000-0005-0000-0000-0000F82A0000}"/>
    <cellStyle name="SAPBEXexcGood3 10 4 2" xfId="21862" xr:uid="{58EC003A-4B66-4CD3-9BB6-B214D2356BE3}"/>
    <cellStyle name="SAPBEXexcGood3 10 5" xfId="10780" xr:uid="{00000000-0005-0000-0000-0000F92A0000}"/>
    <cellStyle name="SAPBEXexcGood3 10 5 2" xfId="21863" xr:uid="{E49D0685-5423-4534-A468-F92568ADCF7F}"/>
    <cellStyle name="SAPBEXexcGood3 10 6" xfId="10781" xr:uid="{00000000-0005-0000-0000-0000FA2A0000}"/>
    <cellStyle name="SAPBEXexcGood3 10 6 2" xfId="21864" xr:uid="{90EBAC49-46EE-4A30-BC83-CC15DEF16483}"/>
    <cellStyle name="SAPBEXexcGood3 10 7" xfId="21855" xr:uid="{8C42BD35-5AE8-42CD-9630-A3703F68A26E}"/>
    <cellStyle name="SAPBEXexcGood3 11" xfId="10782" xr:uid="{00000000-0005-0000-0000-0000FB2A0000}"/>
    <cellStyle name="SAPBEXexcGood3 11 2" xfId="10783" xr:uid="{00000000-0005-0000-0000-0000FC2A0000}"/>
    <cellStyle name="SAPBEXexcGood3 11 2 2" xfId="10784" xr:uid="{00000000-0005-0000-0000-0000FD2A0000}"/>
    <cellStyle name="SAPBEXexcGood3 11 2 2 2" xfId="21867" xr:uid="{79339CE7-2386-4771-BD6B-AB8804444496}"/>
    <cellStyle name="SAPBEXexcGood3 11 2 3" xfId="10785" xr:uid="{00000000-0005-0000-0000-0000FE2A0000}"/>
    <cellStyle name="SAPBEXexcGood3 11 2 3 2" xfId="21868" xr:uid="{D4B146FE-AA4B-4AEA-B6E8-92F8C4CB2B54}"/>
    <cellStyle name="SAPBEXexcGood3 11 2 4" xfId="10786" xr:uid="{00000000-0005-0000-0000-0000FF2A0000}"/>
    <cellStyle name="SAPBEXexcGood3 11 2 4 2" xfId="21869" xr:uid="{65C7D52B-531A-42E7-B741-2CD8D60FC8AB}"/>
    <cellStyle name="SAPBEXexcGood3 11 2 5" xfId="10787" xr:uid="{00000000-0005-0000-0000-0000002B0000}"/>
    <cellStyle name="SAPBEXexcGood3 11 2 5 2" xfId="21870" xr:uid="{016EFBC4-5C2B-45F5-BA2F-DD618869E4B1}"/>
    <cellStyle name="SAPBEXexcGood3 11 2 6" xfId="21866" xr:uid="{3627AB5B-A806-44C9-B247-8E4DB04D7758}"/>
    <cellStyle name="SAPBEXexcGood3 11 3" xfId="10788" xr:uid="{00000000-0005-0000-0000-0000012B0000}"/>
    <cellStyle name="SAPBEXexcGood3 11 3 2" xfId="21871" xr:uid="{10101333-E9A7-41B5-A348-C3FF17331C66}"/>
    <cellStyle name="SAPBEXexcGood3 11 4" xfId="10789" xr:uid="{00000000-0005-0000-0000-0000022B0000}"/>
    <cellStyle name="SAPBEXexcGood3 11 4 2" xfId="21872" xr:uid="{398F1DB7-6EB3-4D5F-84C8-153A2657CEDB}"/>
    <cellStyle name="SAPBEXexcGood3 11 5" xfId="10790" xr:uid="{00000000-0005-0000-0000-0000032B0000}"/>
    <cellStyle name="SAPBEXexcGood3 11 5 2" xfId="21873" xr:uid="{31B12EFE-0D13-4AA3-AB8D-6D92CBA5CFA5}"/>
    <cellStyle name="SAPBEXexcGood3 11 6" xfId="10791" xr:uid="{00000000-0005-0000-0000-0000042B0000}"/>
    <cellStyle name="SAPBEXexcGood3 11 6 2" xfId="21874" xr:uid="{5EFEA0A4-A863-488F-B3DC-10592963B051}"/>
    <cellStyle name="SAPBEXexcGood3 11 7" xfId="21865" xr:uid="{20E7FCC8-68B2-47F2-9C8A-659E2599F250}"/>
    <cellStyle name="SAPBEXexcGood3 12" xfId="10792" xr:uid="{00000000-0005-0000-0000-0000052B0000}"/>
    <cellStyle name="SAPBEXexcGood3 12 2" xfId="10793" xr:uid="{00000000-0005-0000-0000-0000062B0000}"/>
    <cellStyle name="SAPBEXexcGood3 12 2 2" xfId="10794" xr:uid="{00000000-0005-0000-0000-0000072B0000}"/>
    <cellStyle name="SAPBEXexcGood3 12 2 2 2" xfId="21877" xr:uid="{4859138C-5ADE-4B8D-9CC9-C9F9BBA626F9}"/>
    <cellStyle name="SAPBEXexcGood3 12 2 3" xfId="10795" xr:uid="{00000000-0005-0000-0000-0000082B0000}"/>
    <cellStyle name="SAPBEXexcGood3 12 2 3 2" xfId="21878" xr:uid="{687C5BB4-7E3F-493F-A4FE-3D005BD4B8B9}"/>
    <cellStyle name="SAPBEXexcGood3 12 2 4" xfId="10796" xr:uid="{00000000-0005-0000-0000-0000092B0000}"/>
    <cellStyle name="SAPBEXexcGood3 12 2 4 2" xfId="21879" xr:uid="{0C1D4818-4E63-462B-BCB3-C47AE603ACD9}"/>
    <cellStyle name="SAPBEXexcGood3 12 2 5" xfId="10797" xr:uid="{00000000-0005-0000-0000-00000A2B0000}"/>
    <cellStyle name="SAPBEXexcGood3 12 2 5 2" xfId="21880" xr:uid="{4DECE775-61E1-4298-B450-63DE08CDD2EB}"/>
    <cellStyle name="SAPBEXexcGood3 12 2 6" xfId="21876" xr:uid="{CE4970E5-56F7-4DE8-A678-9158ABA33F6A}"/>
    <cellStyle name="SAPBEXexcGood3 12 3" xfId="10798" xr:uid="{00000000-0005-0000-0000-00000B2B0000}"/>
    <cellStyle name="SAPBEXexcGood3 12 3 2" xfId="21881" xr:uid="{D5A2F561-8594-46D8-9F8A-71F22C32C449}"/>
    <cellStyle name="SAPBEXexcGood3 12 4" xfId="10799" xr:uid="{00000000-0005-0000-0000-00000C2B0000}"/>
    <cellStyle name="SAPBEXexcGood3 12 4 2" xfId="21882" xr:uid="{2ED91533-2884-432E-9310-07156AF9F3F2}"/>
    <cellStyle name="SAPBEXexcGood3 12 5" xfId="10800" xr:uid="{00000000-0005-0000-0000-00000D2B0000}"/>
    <cellStyle name="SAPBEXexcGood3 12 5 2" xfId="21883" xr:uid="{27C503BF-4A25-44A2-98D5-487DAC27033F}"/>
    <cellStyle name="SAPBEXexcGood3 12 6" xfId="10801" xr:uid="{00000000-0005-0000-0000-00000E2B0000}"/>
    <cellStyle name="SAPBEXexcGood3 12 6 2" xfId="21884" xr:uid="{8F6091DF-9815-4FD4-80B2-C158E0C2576F}"/>
    <cellStyle name="SAPBEXexcGood3 12 7" xfId="21875" xr:uid="{7F9D5D40-8D05-4100-A621-22BDFF9497EC}"/>
    <cellStyle name="SAPBEXexcGood3 13" xfId="10802" xr:uid="{00000000-0005-0000-0000-00000F2B0000}"/>
    <cellStyle name="SAPBEXexcGood3 13 2" xfId="10803" xr:uid="{00000000-0005-0000-0000-0000102B0000}"/>
    <cellStyle name="SAPBEXexcGood3 13 2 2" xfId="10804" xr:uid="{00000000-0005-0000-0000-0000112B0000}"/>
    <cellStyle name="SAPBEXexcGood3 13 2 2 2" xfId="21887" xr:uid="{12DAE315-851C-48EA-A10A-C43333353916}"/>
    <cellStyle name="SAPBEXexcGood3 13 2 3" xfId="10805" xr:uid="{00000000-0005-0000-0000-0000122B0000}"/>
    <cellStyle name="SAPBEXexcGood3 13 2 3 2" xfId="21888" xr:uid="{7067588F-7AF2-4B74-B0E5-C70A1E2B3099}"/>
    <cellStyle name="SAPBEXexcGood3 13 2 4" xfId="10806" xr:uid="{00000000-0005-0000-0000-0000132B0000}"/>
    <cellStyle name="SAPBEXexcGood3 13 2 4 2" xfId="21889" xr:uid="{F98C5F80-D40A-4619-8649-9C2A7FA5864F}"/>
    <cellStyle name="SAPBEXexcGood3 13 2 5" xfId="10807" xr:uid="{00000000-0005-0000-0000-0000142B0000}"/>
    <cellStyle name="SAPBEXexcGood3 13 2 5 2" xfId="21890" xr:uid="{819AF3D8-08E5-4373-9176-E5FCA3BFD5E6}"/>
    <cellStyle name="SAPBEXexcGood3 13 2 6" xfId="21886" xr:uid="{5DC95C66-BB08-40CA-B095-75BDFE24C62D}"/>
    <cellStyle name="SAPBEXexcGood3 13 3" xfId="10808" xr:uid="{00000000-0005-0000-0000-0000152B0000}"/>
    <cellStyle name="SAPBEXexcGood3 13 3 2" xfId="21891" xr:uid="{AAC243FE-0E8F-4B32-BB84-7650D4671164}"/>
    <cellStyle name="SAPBEXexcGood3 13 4" xfId="10809" xr:uid="{00000000-0005-0000-0000-0000162B0000}"/>
    <cellStyle name="SAPBEXexcGood3 13 4 2" xfId="21892" xr:uid="{58252017-0213-48E9-9D9D-CCCFE083A1AE}"/>
    <cellStyle name="SAPBEXexcGood3 13 5" xfId="10810" xr:uid="{00000000-0005-0000-0000-0000172B0000}"/>
    <cellStyle name="SAPBEXexcGood3 13 5 2" xfId="21893" xr:uid="{56280FF2-B410-427F-BAEE-74CE33B95943}"/>
    <cellStyle name="SAPBEXexcGood3 13 6" xfId="10811" xr:uid="{00000000-0005-0000-0000-0000182B0000}"/>
    <cellStyle name="SAPBEXexcGood3 13 6 2" xfId="21894" xr:uid="{154881F1-DFD6-4B2D-A9A0-D93EE8698FCB}"/>
    <cellStyle name="SAPBEXexcGood3 13 7" xfId="21885" xr:uid="{81FEC2F2-43BD-497E-972B-FF67D3279AC6}"/>
    <cellStyle name="SAPBEXexcGood3 14" xfId="10812" xr:uid="{00000000-0005-0000-0000-0000192B0000}"/>
    <cellStyle name="SAPBEXexcGood3 14 2" xfId="10813" xr:uid="{00000000-0005-0000-0000-00001A2B0000}"/>
    <cellStyle name="SAPBEXexcGood3 14 2 2" xfId="10814" xr:uid="{00000000-0005-0000-0000-00001B2B0000}"/>
    <cellStyle name="SAPBEXexcGood3 14 2 2 2" xfId="21897" xr:uid="{0E96F11D-A8B1-4F7A-A001-15989B2EF314}"/>
    <cellStyle name="SAPBEXexcGood3 14 2 3" xfId="10815" xr:uid="{00000000-0005-0000-0000-00001C2B0000}"/>
    <cellStyle name="SAPBEXexcGood3 14 2 3 2" xfId="21898" xr:uid="{46848F6F-185D-4E30-9B9D-7ABB621B032D}"/>
    <cellStyle name="SAPBEXexcGood3 14 2 4" xfId="10816" xr:uid="{00000000-0005-0000-0000-00001D2B0000}"/>
    <cellStyle name="SAPBEXexcGood3 14 2 4 2" xfId="21899" xr:uid="{CF7F97C0-DE0E-4AC8-809F-856C0D5A8120}"/>
    <cellStyle name="SAPBEXexcGood3 14 2 5" xfId="10817" xr:uid="{00000000-0005-0000-0000-00001E2B0000}"/>
    <cellStyle name="SAPBEXexcGood3 14 2 5 2" xfId="21900" xr:uid="{1C09FC95-E1A1-4F9C-9481-60874CA1836B}"/>
    <cellStyle name="SAPBEXexcGood3 14 2 6" xfId="21896" xr:uid="{C8ED56A3-AFB5-43AA-A50F-302E22F62E5E}"/>
    <cellStyle name="SAPBEXexcGood3 14 3" xfId="10818" xr:uid="{00000000-0005-0000-0000-00001F2B0000}"/>
    <cellStyle name="SAPBEXexcGood3 14 3 2" xfId="21901" xr:uid="{7B78396B-FC0D-4CAE-AE4C-E94B481E1736}"/>
    <cellStyle name="SAPBEXexcGood3 14 4" xfId="10819" xr:uid="{00000000-0005-0000-0000-0000202B0000}"/>
    <cellStyle name="SAPBEXexcGood3 14 4 2" xfId="21902" xr:uid="{BA9AA773-A516-4E22-8F77-1F9C44E7BF7D}"/>
    <cellStyle name="SAPBEXexcGood3 14 5" xfId="10820" xr:uid="{00000000-0005-0000-0000-0000212B0000}"/>
    <cellStyle name="SAPBEXexcGood3 14 5 2" xfId="21903" xr:uid="{003D31C0-3D49-4238-8081-AF42F99BEA9D}"/>
    <cellStyle name="SAPBEXexcGood3 14 6" xfId="10821" xr:uid="{00000000-0005-0000-0000-0000222B0000}"/>
    <cellStyle name="SAPBEXexcGood3 14 6 2" xfId="21904" xr:uid="{D5D91B7C-21BA-4048-BF16-C61FA836D001}"/>
    <cellStyle name="SAPBEXexcGood3 14 7" xfId="21895" xr:uid="{3A1FD08B-39DD-421C-81B1-383B0CCA9BEA}"/>
    <cellStyle name="SAPBEXexcGood3 15" xfId="10822" xr:uid="{00000000-0005-0000-0000-0000232B0000}"/>
    <cellStyle name="SAPBEXexcGood3 15 2" xfId="10823" xr:uid="{00000000-0005-0000-0000-0000242B0000}"/>
    <cellStyle name="SAPBEXexcGood3 15 2 2" xfId="10824" xr:uid="{00000000-0005-0000-0000-0000252B0000}"/>
    <cellStyle name="SAPBEXexcGood3 15 2 2 2" xfId="21907" xr:uid="{490B5A2F-475F-4848-B894-8CAA2E1FF796}"/>
    <cellStyle name="SAPBEXexcGood3 15 2 3" xfId="10825" xr:uid="{00000000-0005-0000-0000-0000262B0000}"/>
    <cellStyle name="SAPBEXexcGood3 15 2 3 2" xfId="21908" xr:uid="{C1C1861D-423E-4DAD-905D-A555A14A4193}"/>
    <cellStyle name="SAPBEXexcGood3 15 2 4" xfId="10826" xr:uid="{00000000-0005-0000-0000-0000272B0000}"/>
    <cellStyle name="SAPBEXexcGood3 15 2 4 2" xfId="21909" xr:uid="{98E7149C-A6D1-4187-A5F6-34B359520B6C}"/>
    <cellStyle name="SAPBEXexcGood3 15 2 5" xfId="10827" xr:uid="{00000000-0005-0000-0000-0000282B0000}"/>
    <cellStyle name="SAPBEXexcGood3 15 2 5 2" xfId="21910" xr:uid="{AB0F2591-2BEB-4454-BBA9-4088FC139A1E}"/>
    <cellStyle name="SAPBEXexcGood3 15 2 6" xfId="21906" xr:uid="{852FEA8B-F3B8-4660-B012-ECB33228DF6D}"/>
    <cellStyle name="SAPBEXexcGood3 15 3" xfId="10828" xr:uid="{00000000-0005-0000-0000-0000292B0000}"/>
    <cellStyle name="SAPBEXexcGood3 15 3 2" xfId="21911" xr:uid="{D6BE3D90-68AD-4854-94E0-270DE20CE4CB}"/>
    <cellStyle name="SAPBEXexcGood3 15 4" xfId="10829" xr:uid="{00000000-0005-0000-0000-00002A2B0000}"/>
    <cellStyle name="SAPBEXexcGood3 15 4 2" xfId="21912" xr:uid="{6618D266-D189-4427-A81E-F79284E75014}"/>
    <cellStyle name="SAPBEXexcGood3 15 5" xfId="10830" xr:uid="{00000000-0005-0000-0000-00002B2B0000}"/>
    <cellStyle name="SAPBEXexcGood3 15 5 2" xfId="21913" xr:uid="{2632B136-6B68-45F4-8651-1EC9973FF648}"/>
    <cellStyle name="SAPBEXexcGood3 15 6" xfId="10831" xr:uid="{00000000-0005-0000-0000-00002C2B0000}"/>
    <cellStyle name="SAPBEXexcGood3 15 6 2" xfId="21914" xr:uid="{33702138-DA39-4357-85A3-64C72837B745}"/>
    <cellStyle name="SAPBEXexcGood3 15 7" xfId="21905" xr:uid="{749D9F61-8F92-4AF8-8107-6F17D403DC41}"/>
    <cellStyle name="SAPBEXexcGood3 16" xfId="10832" xr:uid="{00000000-0005-0000-0000-00002D2B0000}"/>
    <cellStyle name="SAPBEXexcGood3 16 2" xfId="21915" xr:uid="{B02A8B52-FA3E-4EE8-B7F1-D958EABE2D8E}"/>
    <cellStyle name="SAPBEXexcGood3 17" xfId="10833" xr:uid="{00000000-0005-0000-0000-00002E2B0000}"/>
    <cellStyle name="SAPBEXexcGood3 17 2" xfId="21916" xr:uid="{01A6ECF4-F074-43AE-ACC4-1A05A1E8FFE8}"/>
    <cellStyle name="SAPBEXexcGood3 18" xfId="10834" xr:uid="{00000000-0005-0000-0000-00002F2B0000}"/>
    <cellStyle name="SAPBEXexcGood3 18 2" xfId="21917" xr:uid="{41F3A0FA-435B-446E-8145-14524694501E}"/>
    <cellStyle name="SAPBEXexcGood3 19" xfId="10835" xr:uid="{00000000-0005-0000-0000-0000302B0000}"/>
    <cellStyle name="SAPBEXexcGood3 19 2" xfId="21918" xr:uid="{0E35593C-3990-4294-9F76-D103BA65C601}"/>
    <cellStyle name="SAPBEXexcGood3 2" xfId="10836" xr:uid="{00000000-0005-0000-0000-0000312B0000}"/>
    <cellStyle name="SAPBEXexcGood3 2 2" xfId="10837" xr:uid="{00000000-0005-0000-0000-0000322B0000}"/>
    <cellStyle name="SAPBEXexcGood3 2 2 2" xfId="10838" xr:uid="{00000000-0005-0000-0000-0000332B0000}"/>
    <cellStyle name="SAPBEXexcGood3 2 2 2 2" xfId="21921" xr:uid="{C17053E0-46B3-48D6-827A-6237172FF815}"/>
    <cellStyle name="SAPBEXexcGood3 2 2 3" xfId="10839" xr:uid="{00000000-0005-0000-0000-0000342B0000}"/>
    <cellStyle name="SAPBEXexcGood3 2 2 3 2" xfId="21922" xr:uid="{EC72E253-6253-4A80-B7CF-946A8B640CD4}"/>
    <cellStyle name="SAPBEXexcGood3 2 2 4" xfId="10840" xr:uid="{00000000-0005-0000-0000-0000352B0000}"/>
    <cellStyle name="SAPBEXexcGood3 2 2 4 2" xfId="21923" xr:uid="{AC1B0BDC-3F84-4B1B-87C5-564807D72A38}"/>
    <cellStyle name="SAPBEXexcGood3 2 2 5" xfId="10841" xr:uid="{00000000-0005-0000-0000-0000362B0000}"/>
    <cellStyle name="SAPBEXexcGood3 2 2 5 2" xfId="21924" xr:uid="{B94BB5CB-7D4D-41D7-B5CC-C8BB3B477368}"/>
    <cellStyle name="SAPBEXexcGood3 2 2 6" xfId="21920" xr:uid="{CAFC782B-10DE-40AD-A576-9EB8BAD104EA}"/>
    <cellStyle name="SAPBEXexcGood3 2 3" xfId="10842" xr:uid="{00000000-0005-0000-0000-0000372B0000}"/>
    <cellStyle name="SAPBEXexcGood3 2 3 2" xfId="21925" xr:uid="{19A43EDC-EA49-4279-BD26-9E0202262D0B}"/>
    <cellStyle name="SAPBEXexcGood3 2 4" xfId="10843" xr:uid="{00000000-0005-0000-0000-0000382B0000}"/>
    <cellStyle name="SAPBEXexcGood3 2 4 2" xfId="21926" xr:uid="{C03452C5-3F86-4249-827E-9AFAA4F6FF3E}"/>
    <cellStyle name="SAPBEXexcGood3 2 5" xfId="10844" xr:uid="{00000000-0005-0000-0000-0000392B0000}"/>
    <cellStyle name="SAPBEXexcGood3 2 5 2" xfId="21927" xr:uid="{7DAE1122-007F-47F1-B000-1F1131F73922}"/>
    <cellStyle name="SAPBEXexcGood3 2 6" xfId="10845" xr:uid="{00000000-0005-0000-0000-00003A2B0000}"/>
    <cellStyle name="SAPBEXexcGood3 2 6 2" xfId="21928" xr:uid="{2EFF51DA-9AC4-4A92-815B-D969A03A0273}"/>
    <cellStyle name="SAPBEXexcGood3 2 7" xfId="21919" xr:uid="{F8F5D1F8-3BBE-4F84-A4A4-A3EBA7C20490}"/>
    <cellStyle name="SAPBEXexcGood3 20" xfId="21854" xr:uid="{8A9C6B9C-62F9-496C-9A48-F65EDF3D3DC2}"/>
    <cellStyle name="SAPBEXexcGood3 3" xfId="10846" xr:uid="{00000000-0005-0000-0000-00003B2B0000}"/>
    <cellStyle name="SAPBEXexcGood3 3 2" xfId="10847" xr:uid="{00000000-0005-0000-0000-00003C2B0000}"/>
    <cellStyle name="SAPBEXexcGood3 3 2 2" xfId="10848" xr:uid="{00000000-0005-0000-0000-00003D2B0000}"/>
    <cellStyle name="SAPBEXexcGood3 3 2 2 2" xfId="21931" xr:uid="{317F811A-93AC-4EE8-8AD7-086EDA1E098B}"/>
    <cellStyle name="SAPBEXexcGood3 3 2 3" xfId="10849" xr:uid="{00000000-0005-0000-0000-00003E2B0000}"/>
    <cellStyle name="SAPBEXexcGood3 3 2 3 2" xfId="21932" xr:uid="{C263D442-4E9A-458D-8173-D2C189BF48F8}"/>
    <cellStyle name="SAPBEXexcGood3 3 2 4" xfId="10850" xr:uid="{00000000-0005-0000-0000-00003F2B0000}"/>
    <cellStyle name="SAPBEXexcGood3 3 2 4 2" xfId="21933" xr:uid="{303ED1F6-E16F-4DB4-86D6-AC02AF55C6B8}"/>
    <cellStyle name="SAPBEXexcGood3 3 2 5" xfId="10851" xr:uid="{00000000-0005-0000-0000-0000402B0000}"/>
    <cellStyle name="SAPBEXexcGood3 3 2 5 2" xfId="21934" xr:uid="{BE4A892B-11DB-455A-A828-FCC92F2AB9CC}"/>
    <cellStyle name="SAPBEXexcGood3 3 2 6" xfId="21930" xr:uid="{29A21296-D54D-4596-B5C0-391747A297EA}"/>
    <cellStyle name="SAPBEXexcGood3 3 3" xfId="10852" xr:uid="{00000000-0005-0000-0000-0000412B0000}"/>
    <cellStyle name="SAPBEXexcGood3 3 3 2" xfId="21935" xr:uid="{F38002FE-1AA8-42AF-9E63-37EBE062C0F0}"/>
    <cellStyle name="SAPBEXexcGood3 3 4" xfId="10853" xr:uid="{00000000-0005-0000-0000-0000422B0000}"/>
    <cellStyle name="SAPBEXexcGood3 3 4 2" xfId="21936" xr:uid="{F755B0C4-65B9-44AC-A4AF-70B7F52BAFBA}"/>
    <cellStyle name="SAPBEXexcGood3 3 5" xfId="10854" xr:uid="{00000000-0005-0000-0000-0000432B0000}"/>
    <cellStyle name="SAPBEXexcGood3 3 5 2" xfId="21937" xr:uid="{1E502725-4578-4F7A-AA20-A525E3684D1B}"/>
    <cellStyle name="SAPBEXexcGood3 3 6" xfId="10855" xr:uid="{00000000-0005-0000-0000-0000442B0000}"/>
    <cellStyle name="SAPBEXexcGood3 3 6 2" xfId="21938" xr:uid="{C44AF3C0-202D-4AC1-A3B5-5715A1289188}"/>
    <cellStyle name="SAPBEXexcGood3 3 7" xfId="21929" xr:uid="{B691320C-9E38-4E99-861F-6C3D6998DBBB}"/>
    <cellStyle name="SAPBEXexcGood3 4" xfId="10856" xr:uid="{00000000-0005-0000-0000-0000452B0000}"/>
    <cellStyle name="SAPBEXexcGood3 4 2" xfId="10857" xr:uid="{00000000-0005-0000-0000-0000462B0000}"/>
    <cellStyle name="SAPBEXexcGood3 4 2 2" xfId="10858" xr:uid="{00000000-0005-0000-0000-0000472B0000}"/>
    <cellStyle name="SAPBEXexcGood3 4 2 2 2" xfId="21941" xr:uid="{8FAB4EA7-8AB8-4391-B97F-8201C653C0FB}"/>
    <cellStyle name="SAPBEXexcGood3 4 2 3" xfId="10859" xr:uid="{00000000-0005-0000-0000-0000482B0000}"/>
    <cellStyle name="SAPBEXexcGood3 4 2 3 2" xfId="21942" xr:uid="{DD6FD5BF-7C1C-4691-A763-BE540D7DADEC}"/>
    <cellStyle name="SAPBEXexcGood3 4 2 4" xfId="10860" xr:uid="{00000000-0005-0000-0000-0000492B0000}"/>
    <cellStyle name="SAPBEXexcGood3 4 2 4 2" xfId="21943" xr:uid="{71ED694D-C18C-49E6-B052-51A412B99A1A}"/>
    <cellStyle name="SAPBEXexcGood3 4 2 5" xfId="10861" xr:uid="{00000000-0005-0000-0000-00004A2B0000}"/>
    <cellStyle name="SAPBEXexcGood3 4 2 5 2" xfId="21944" xr:uid="{A7E88C45-060E-44EF-9E8F-3CC318A6286A}"/>
    <cellStyle name="SAPBEXexcGood3 4 2 6" xfId="21940" xr:uid="{54DBB6AB-E424-40E7-8263-651300B16342}"/>
    <cellStyle name="SAPBEXexcGood3 4 3" xfId="10862" xr:uid="{00000000-0005-0000-0000-00004B2B0000}"/>
    <cellStyle name="SAPBEXexcGood3 4 3 2" xfId="21945" xr:uid="{AA25A10E-6FA4-4257-82A5-E5B85C11C7DA}"/>
    <cellStyle name="SAPBEXexcGood3 4 4" xfId="10863" xr:uid="{00000000-0005-0000-0000-00004C2B0000}"/>
    <cellStyle name="SAPBEXexcGood3 4 4 2" xfId="21946" xr:uid="{7C4DDC0A-A4CC-4F3F-B740-C69DC986E2BA}"/>
    <cellStyle name="SAPBEXexcGood3 4 5" xfId="10864" xr:uid="{00000000-0005-0000-0000-00004D2B0000}"/>
    <cellStyle name="SAPBEXexcGood3 4 5 2" xfId="21947" xr:uid="{00E46DF1-704C-4D20-A823-7E3B81832808}"/>
    <cellStyle name="SAPBEXexcGood3 4 6" xfId="10865" xr:uid="{00000000-0005-0000-0000-00004E2B0000}"/>
    <cellStyle name="SAPBEXexcGood3 4 6 2" xfId="21948" xr:uid="{7C360839-3390-4620-8E63-C5E87E8AE0E8}"/>
    <cellStyle name="SAPBEXexcGood3 4 7" xfId="21939" xr:uid="{8D3CA9D1-4B40-4732-8C62-4512C8C00BBF}"/>
    <cellStyle name="SAPBEXexcGood3 5" xfId="10866" xr:uid="{00000000-0005-0000-0000-00004F2B0000}"/>
    <cellStyle name="SAPBEXexcGood3 5 2" xfId="10867" xr:uid="{00000000-0005-0000-0000-0000502B0000}"/>
    <cellStyle name="SAPBEXexcGood3 5 2 2" xfId="10868" xr:uid="{00000000-0005-0000-0000-0000512B0000}"/>
    <cellStyle name="SAPBEXexcGood3 5 2 2 2" xfId="21951" xr:uid="{3DF99365-BD90-4873-9432-AD077035FE71}"/>
    <cellStyle name="SAPBEXexcGood3 5 2 3" xfId="10869" xr:uid="{00000000-0005-0000-0000-0000522B0000}"/>
    <cellStyle name="SAPBEXexcGood3 5 2 3 2" xfId="21952" xr:uid="{5317E1CE-AF00-4545-8A54-D27A5A1FC0BA}"/>
    <cellStyle name="SAPBEXexcGood3 5 2 4" xfId="10870" xr:uid="{00000000-0005-0000-0000-0000532B0000}"/>
    <cellStyle name="SAPBEXexcGood3 5 2 4 2" xfId="21953" xr:uid="{139A1AEE-725F-440A-BCD7-B78C50DA9F30}"/>
    <cellStyle name="SAPBEXexcGood3 5 2 5" xfId="10871" xr:uid="{00000000-0005-0000-0000-0000542B0000}"/>
    <cellStyle name="SAPBEXexcGood3 5 2 5 2" xfId="21954" xr:uid="{713E7EA5-E0F3-4BC9-80B5-11964360CDF4}"/>
    <cellStyle name="SAPBEXexcGood3 5 2 6" xfId="21950" xr:uid="{4FA27A10-3799-4D40-80DB-6C6E9B1AAFB7}"/>
    <cellStyle name="SAPBEXexcGood3 5 3" xfId="10872" xr:uid="{00000000-0005-0000-0000-0000552B0000}"/>
    <cellStyle name="SAPBEXexcGood3 5 3 2" xfId="21955" xr:uid="{42AF547E-193A-411D-9FFB-16AA49A89CAF}"/>
    <cellStyle name="SAPBEXexcGood3 5 4" xfId="10873" xr:uid="{00000000-0005-0000-0000-0000562B0000}"/>
    <cellStyle name="SAPBEXexcGood3 5 4 2" xfId="21956" xr:uid="{486553FD-D57D-4C96-BBA9-FB399CFFDE91}"/>
    <cellStyle name="SAPBEXexcGood3 5 5" xfId="10874" xr:uid="{00000000-0005-0000-0000-0000572B0000}"/>
    <cellStyle name="SAPBEXexcGood3 5 5 2" xfId="21957" xr:uid="{A7BD244B-6F84-4B19-BB24-54F2B4369CAC}"/>
    <cellStyle name="SAPBEXexcGood3 5 6" xfId="10875" xr:uid="{00000000-0005-0000-0000-0000582B0000}"/>
    <cellStyle name="SAPBEXexcGood3 5 6 2" xfId="21958" xr:uid="{906FD578-4F6A-4500-B3D3-73642F32F425}"/>
    <cellStyle name="SAPBEXexcGood3 5 7" xfId="21949" xr:uid="{58837F05-D57B-4404-AF46-21A78F505D3E}"/>
    <cellStyle name="SAPBEXexcGood3 6" xfId="10876" xr:uid="{00000000-0005-0000-0000-0000592B0000}"/>
    <cellStyle name="SAPBEXexcGood3 6 2" xfId="10877" xr:uid="{00000000-0005-0000-0000-00005A2B0000}"/>
    <cellStyle name="SAPBEXexcGood3 6 2 2" xfId="10878" xr:uid="{00000000-0005-0000-0000-00005B2B0000}"/>
    <cellStyle name="SAPBEXexcGood3 6 2 2 2" xfId="21961" xr:uid="{5AA34B3F-D82C-4098-A79B-72859F47D6B9}"/>
    <cellStyle name="SAPBEXexcGood3 6 2 3" xfId="10879" xr:uid="{00000000-0005-0000-0000-00005C2B0000}"/>
    <cellStyle name="SAPBEXexcGood3 6 2 3 2" xfId="21962" xr:uid="{59998154-391F-45BC-B3C8-9932AAA26D85}"/>
    <cellStyle name="SAPBEXexcGood3 6 2 4" xfId="10880" xr:uid="{00000000-0005-0000-0000-00005D2B0000}"/>
    <cellStyle name="SAPBEXexcGood3 6 2 4 2" xfId="21963" xr:uid="{6D532D8C-A1BB-44F8-B3A7-5D4A049E55FD}"/>
    <cellStyle name="SAPBEXexcGood3 6 2 5" xfId="10881" xr:uid="{00000000-0005-0000-0000-00005E2B0000}"/>
    <cellStyle name="SAPBEXexcGood3 6 2 5 2" xfId="21964" xr:uid="{810FE9C8-8BF3-45A4-8209-F9393B07E0E3}"/>
    <cellStyle name="SAPBEXexcGood3 6 2 6" xfId="21960" xr:uid="{3694B868-386D-4A93-BB1E-AA7DD61D735D}"/>
    <cellStyle name="SAPBEXexcGood3 6 3" xfId="10882" xr:uid="{00000000-0005-0000-0000-00005F2B0000}"/>
    <cellStyle name="SAPBEXexcGood3 6 3 2" xfId="21965" xr:uid="{223BD5A0-9453-4C7E-B6CD-51A11D5D6C40}"/>
    <cellStyle name="SAPBEXexcGood3 6 4" xfId="10883" xr:uid="{00000000-0005-0000-0000-0000602B0000}"/>
    <cellStyle name="SAPBEXexcGood3 6 4 2" xfId="21966" xr:uid="{616E1ED0-7A77-4647-BBAC-8F1672A6302A}"/>
    <cellStyle name="SAPBEXexcGood3 6 5" xfId="10884" xr:uid="{00000000-0005-0000-0000-0000612B0000}"/>
    <cellStyle name="SAPBEXexcGood3 6 5 2" xfId="21967" xr:uid="{34BF6AFF-C964-430D-A204-14FF1382065E}"/>
    <cellStyle name="SAPBEXexcGood3 6 6" xfId="10885" xr:uid="{00000000-0005-0000-0000-0000622B0000}"/>
    <cellStyle name="SAPBEXexcGood3 6 6 2" xfId="21968" xr:uid="{AD1B54E9-4530-4FCC-9E30-2C8654B38769}"/>
    <cellStyle name="SAPBEXexcGood3 6 7" xfId="21959" xr:uid="{453DA773-2DFE-46A2-B664-15DACA608DCD}"/>
    <cellStyle name="SAPBEXexcGood3 7" xfId="10886" xr:uid="{00000000-0005-0000-0000-0000632B0000}"/>
    <cellStyle name="SAPBEXexcGood3 7 2" xfId="10887" xr:uid="{00000000-0005-0000-0000-0000642B0000}"/>
    <cellStyle name="SAPBEXexcGood3 7 2 2" xfId="10888" xr:uid="{00000000-0005-0000-0000-0000652B0000}"/>
    <cellStyle name="SAPBEXexcGood3 7 2 2 2" xfId="21971" xr:uid="{FCC3356C-747E-48DA-9772-F2DA65BB6BF8}"/>
    <cellStyle name="SAPBEXexcGood3 7 2 3" xfId="10889" xr:uid="{00000000-0005-0000-0000-0000662B0000}"/>
    <cellStyle name="SAPBEXexcGood3 7 2 3 2" xfId="21972" xr:uid="{E28996B4-41E3-460B-9106-C8899E733D2B}"/>
    <cellStyle name="SAPBEXexcGood3 7 2 4" xfId="10890" xr:uid="{00000000-0005-0000-0000-0000672B0000}"/>
    <cellStyle name="SAPBEXexcGood3 7 2 4 2" xfId="21973" xr:uid="{4A5FBEB8-ED55-458F-9890-4FEAA12087E4}"/>
    <cellStyle name="SAPBEXexcGood3 7 2 5" xfId="10891" xr:uid="{00000000-0005-0000-0000-0000682B0000}"/>
    <cellStyle name="SAPBEXexcGood3 7 2 5 2" xfId="21974" xr:uid="{2C641DCC-809E-4E18-A8A1-C231C4DAEFD9}"/>
    <cellStyle name="SAPBEXexcGood3 7 2 6" xfId="21970" xr:uid="{C2350A4E-FCC9-44C3-99CA-453639714EBE}"/>
    <cellStyle name="SAPBEXexcGood3 7 3" xfId="10892" xr:uid="{00000000-0005-0000-0000-0000692B0000}"/>
    <cellStyle name="SAPBEXexcGood3 7 3 2" xfId="21975" xr:uid="{6C9F51CB-CA32-4C42-A35B-A93148C6936C}"/>
    <cellStyle name="SAPBEXexcGood3 7 4" xfId="10893" xr:uid="{00000000-0005-0000-0000-00006A2B0000}"/>
    <cellStyle name="SAPBEXexcGood3 7 4 2" xfId="21976" xr:uid="{B8917E33-3C76-4C2C-ACA3-7E6C927A0D04}"/>
    <cellStyle name="SAPBEXexcGood3 7 5" xfId="10894" xr:uid="{00000000-0005-0000-0000-00006B2B0000}"/>
    <cellStyle name="SAPBEXexcGood3 7 5 2" xfId="21977" xr:uid="{2CEAA07E-611C-4CA8-A181-E810700096A5}"/>
    <cellStyle name="SAPBEXexcGood3 7 6" xfId="10895" xr:uid="{00000000-0005-0000-0000-00006C2B0000}"/>
    <cellStyle name="SAPBEXexcGood3 7 6 2" xfId="21978" xr:uid="{09692ACE-4A9C-416F-9BE4-19D0EB2897AD}"/>
    <cellStyle name="SAPBEXexcGood3 7 7" xfId="21969" xr:uid="{77F9D4C3-EFE0-4566-A801-5BE50BFF7C0F}"/>
    <cellStyle name="SAPBEXexcGood3 8" xfId="10896" xr:uid="{00000000-0005-0000-0000-00006D2B0000}"/>
    <cellStyle name="SAPBEXexcGood3 8 2" xfId="10897" xr:uid="{00000000-0005-0000-0000-00006E2B0000}"/>
    <cellStyle name="SAPBEXexcGood3 8 2 2" xfId="10898" xr:uid="{00000000-0005-0000-0000-00006F2B0000}"/>
    <cellStyle name="SAPBEXexcGood3 8 2 2 2" xfId="21981" xr:uid="{458D526A-F3B1-418F-AC7E-8D451FD9243A}"/>
    <cellStyle name="SAPBEXexcGood3 8 2 3" xfId="10899" xr:uid="{00000000-0005-0000-0000-0000702B0000}"/>
    <cellStyle name="SAPBEXexcGood3 8 2 3 2" xfId="21982" xr:uid="{905252C6-5813-40EF-A5F6-8DDAB1F0E9EE}"/>
    <cellStyle name="SAPBEXexcGood3 8 2 4" xfId="10900" xr:uid="{00000000-0005-0000-0000-0000712B0000}"/>
    <cellStyle name="SAPBEXexcGood3 8 2 4 2" xfId="21983" xr:uid="{E42CBD0B-5564-40E6-86A4-66E5457E4B03}"/>
    <cellStyle name="SAPBEXexcGood3 8 2 5" xfId="10901" xr:uid="{00000000-0005-0000-0000-0000722B0000}"/>
    <cellStyle name="SAPBEXexcGood3 8 2 5 2" xfId="21984" xr:uid="{CC60DACB-8C76-435E-A1C2-BD6952B8722E}"/>
    <cellStyle name="SAPBEXexcGood3 8 2 6" xfId="21980" xr:uid="{F182D1CE-D63B-4AA6-AC85-9E68513C5657}"/>
    <cellStyle name="SAPBEXexcGood3 8 3" xfId="10902" xr:uid="{00000000-0005-0000-0000-0000732B0000}"/>
    <cellStyle name="SAPBEXexcGood3 8 3 2" xfId="21985" xr:uid="{BB7DC36C-8714-4EB5-9836-02CC48480D1E}"/>
    <cellStyle name="SAPBEXexcGood3 8 4" xfId="10903" xr:uid="{00000000-0005-0000-0000-0000742B0000}"/>
    <cellStyle name="SAPBEXexcGood3 8 4 2" xfId="21986" xr:uid="{47A067FD-7777-4A19-9EE9-15AA09D7AC77}"/>
    <cellStyle name="SAPBEXexcGood3 8 5" xfId="10904" xr:uid="{00000000-0005-0000-0000-0000752B0000}"/>
    <cellStyle name="SAPBEXexcGood3 8 5 2" xfId="21987" xr:uid="{A4FAB268-B577-46C7-88BD-DEF923431A3C}"/>
    <cellStyle name="SAPBEXexcGood3 8 6" xfId="10905" xr:uid="{00000000-0005-0000-0000-0000762B0000}"/>
    <cellStyle name="SAPBEXexcGood3 8 6 2" xfId="21988" xr:uid="{4B85102C-3CF3-4DDC-94E7-EA8A52BEE4A5}"/>
    <cellStyle name="SAPBEXexcGood3 8 7" xfId="21979" xr:uid="{9DF45B52-9299-46EF-8D26-BFA2D48E0904}"/>
    <cellStyle name="SAPBEXexcGood3 9" xfId="10906" xr:uid="{00000000-0005-0000-0000-0000772B0000}"/>
    <cellStyle name="SAPBEXexcGood3 9 2" xfId="10907" xr:uid="{00000000-0005-0000-0000-0000782B0000}"/>
    <cellStyle name="SAPBEXexcGood3 9 2 2" xfId="10908" xr:uid="{00000000-0005-0000-0000-0000792B0000}"/>
    <cellStyle name="SAPBEXexcGood3 9 2 2 2" xfId="21991" xr:uid="{60E5238F-AAA4-4FB0-B059-B35F4D22C7F4}"/>
    <cellStyle name="SAPBEXexcGood3 9 2 3" xfId="10909" xr:uid="{00000000-0005-0000-0000-00007A2B0000}"/>
    <cellStyle name="SAPBEXexcGood3 9 2 3 2" xfId="21992" xr:uid="{15812DC6-0FD8-4F4F-8144-0D68E64F2AAC}"/>
    <cellStyle name="SAPBEXexcGood3 9 2 4" xfId="10910" xr:uid="{00000000-0005-0000-0000-00007B2B0000}"/>
    <cellStyle name="SAPBEXexcGood3 9 2 4 2" xfId="21993" xr:uid="{AEC7E07F-5AB8-4D7A-8454-5A01DFA350FF}"/>
    <cellStyle name="SAPBEXexcGood3 9 2 5" xfId="10911" xr:uid="{00000000-0005-0000-0000-00007C2B0000}"/>
    <cellStyle name="SAPBEXexcGood3 9 2 5 2" xfId="21994" xr:uid="{20126DC2-2201-4FB3-9C83-5D182A42DFBE}"/>
    <cellStyle name="SAPBEXexcGood3 9 2 6" xfId="21990" xr:uid="{23A1F177-C66E-44EA-9515-C018D12E83DC}"/>
    <cellStyle name="SAPBEXexcGood3 9 3" xfId="10912" xr:uid="{00000000-0005-0000-0000-00007D2B0000}"/>
    <cellStyle name="SAPBEXexcGood3 9 3 2" xfId="21995" xr:uid="{40226D10-644C-403F-BB28-64A6E4C5FCCE}"/>
    <cellStyle name="SAPBEXexcGood3 9 4" xfId="10913" xr:uid="{00000000-0005-0000-0000-00007E2B0000}"/>
    <cellStyle name="SAPBEXexcGood3 9 4 2" xfId="21996" xr:uid="{0A089EE4-C939-408F-8928-22B80710ABD9}"/>
    <cellStyle name="SAPBEXexcGood3 9 5" xfId="10914" xr:uid="{00000000-0005-0000-0000-00007F2B0000}"/>
    <cellStyle name="SAPBEXexcGood3 9 5 2" xfId="21997" xr:uid="{85AB8384-9C9C-43A7-ADCA-EFCB880AEA97}"/>
    <cellStyle name="SAPBEXexcGood3 9 6" xfId="10915" xr:uid="{00000000-0005-0000-0000-0000802B0000}"/>
    <cellStyle name="SAPBEXexcGood3 9 6 2" xfId="21998" xr:uid="{E2360F56-B35A-4CDD-B780-5FAFDD105009}"/>
    <cellStyle name="SAPBEXexcGood3 9 7" xfId="21989" xr:uid="{042592AA-B49C-45CB-82FB-573C6540086D}"/>
    <cellStyle name="SAPBEXexcGood3_KTR An-Abflug" xfId="14863" xr:uid="{00000000-0005-0000-0000-0000812B0000}"/>
    <cellStyle name="SAPBEXfilterDrill" xfId="10916" xr:uid="{00000000-0005-0000-0000-0000822B0000}"/>
    <cellStyle name="SAPBEXfilterDrill 10" xfId="10917" xr:uid="{00000000-0005-0000-0000-0000832B0000}"/>
    <cellStyle name="SAPBEXfilterDrill 10 2" xfId="10918" xr:uid="{00000000-0005-0000-0000-0000842B0000}"/>
    <cellStyle name="SAPBEXfilterDrill 10 2 2" xfId="10919" xr:uid="{00000000-0005-0000-0000-0000852B0000}"/>
    <cellStyle name="SAPBEXfilterDrill 10 2 2 2" xfId="22002" xr:uid="{72257CB2-9FD2-455A-A3FE-0C20302EC8DF}"/>
    <cellStyle name="SAPBEXfilterDrill 10 2 3" xfId="10920" xr:uid="{00000000-0005-0000-0000-0000862B0000}"/>
    <cellStyle name="SAPBEXfilterDrill 10 2 3 2" xfId="22003" xr:uid="{8F55AA08-75C7-4A44-AF3A-F9B0801AF81A}"/>
    <cellStyle name="SAPBEXfilterDrill 10 2 4" xfId="10921" xr:uid="{00000000-0005-0000-0000-0000872B0000}"/>
    <cellStyle name="SAPBEXfilterDrill 10 2 4 2" xfId="22004" xr:uid="{1892315E-8225-44FD-982D-B4F65C04FEC7}"/>
    <cellStyle name="SAPBEXfilterDrill 10 2 5" xfId="10922" xr:uid="{00000000-0005-0000-0000-0000882B0000}"/>
    <cellStyle name="SAPBEXfilterDrill 10 2 5 2" xfId="22005" xr:uid="{2E89EA46-2EBC-42DF-997A-3A9254C87EEE}"/>
    <cellStyle name="SAPBEXfilterDrill 10 2 6" xfId="22001" xr:uid="{2F209D4C-A877-4389-BE81-6D4E30401753}"/>
    <cellStyle name="SAPBEXfilterDrill 10 3" xfId="10923" xr:uid="{00000000-0005-0000-0000-0000892B0000}"/>
    <cellStyle name="SAPBEXfilterDrill 10 3 2" xfId="22006" xr:uid="{60731F72-1F80-400A-BABE-C52B1AEA7A7E}"/>
    <cellStyle name="SAPBEXfilterDrill 10 4" xfId="10924" xr:uid="{00000000-0005-0000-0000-00008A2B0000}"/>
    <cellStyle name="SAPBEXfilterDrill 10 4 2" xfId="22007" xr:uid="{1EB07980-6E76-42AF-B770-B93DE567A6D2}"/>
    <cellStyle name="SAPBEXfilterDrill 10 5" xfId="10925" xr:uid="{00000000-0005-0000-0000-00008B2B0000}"/>
    <cellStyle name="SAPBEXfilterDrill 10 5 2" xfId="22008" xr:uid="{46F72C0E-B382-4671-A1E5-B0DF21B0D50A}"/>
    <cellStyle name="SAPBEXfilterDrill 10 6" xfId="10926" xr:uid="{00000000-0005-0000-0000-00008C2B0000}"/>
    <cellStyle name="SAPBEXfilterDrill 10 6 2" xfId="22009" xr:uid="{98F217A9-77E9-4731-91BA-3B2E8583C0A6}"/>
    <cellStyle name="SAPBEXfilterDrill 10 7" xfId="22000" xr:uid="{D22750B6-74B0-4A6B-8A87-62B49528CF17}"/>
    <cellStyle name="SAPBEXfilterDrill 11" xfId="10927" xr:uid="{00000000-0005-0000-0000-00008D2B0000}"/>
    <cellStyle name="SAPBEXfilterDrill 11 2" xfId="10928" xr:uid="{00000000-0005-0000-0000-00008E2B0000}"/>
    <cellStyle name="SAPBEXfilterDrill 11 2 2" xfId="10929" xr:uid="{00000000-0005-0000-0000-00008F2B0000}"/>
    <cellStyle name="SAPBEXfilterDrill 11 2 2 2" xfId="22012" xr:uid="{ACDDAC36-AA23-4A78-A904-10F059BB4392}"/>
    <cellStyle name="SAPBEXfilterDrill 11 2 3" xfId="10930" xr:uid="{00000000-0005-0000-0000-0000902B0000}"/>
    <cellStyle name="SAPBEXfilterDrill 11 2 3 2" xfId="22013" xr:uid="{7BA40126-D5BC-4855-963A-EEC6C1AB644E}"/>
    <cellStyle name="SAPBEXfilterDrill 11 2 4" xfId="10931" xr:uid="{00000000-0005-0000-0000-0000912B0000}"/>
    <cellStyle name="SAPBEXfilterDrill 11 2 4 2" xfId="22014" xr:uid="{9F048CA5-0112-46B5-9B84-091D7334A592}"/>
    <cellStyle name="SAPBEXfilterDrill 11 2 5" xfId="10932" xr:uid="{00000000-0005-0000-0000-0000922B0000}"/>
    <cellStyle name="SAPBEXfilterDrill 11 2 5 2" xfId="22015" xr:uid="{B75E4A82-7ABE-434B-8884-51A9EE560E8D}"/>
    <cellStyle name="SAPBEXfilterDrill 11 2 6" xfId="22011" xr:uid="{5718A477-B7DB-4E1B-AD07-C52A4CE4A5A9}"/>
    <cellStyle name="SAPBEXfilterDrill 11 3" xfId="10933" xr:uid="{00000000-0005-0000-0000-0000932B0000}"/>
    <cellStyle name="SAPBEXfilterDrill 11 3 2" xfId="22016" xr:uid="{8C0D1B3B-80B7-4A81-BC92-A1FE00E99340}"/>
    <cellStyle name="SAPBEXfilterDrill 11 4" xfId="10934" xr:uid="{00000000-0005-0000-0000-0000942B0000}"/>
    <cellStyle name="SAPBEXfilterDrill 11 4 2" xfId="22017" xr:uid="{E5ABF1B2-09A5-46B5-98C5-628A6184CEED}"/>
    <cellStyle name="SAPBEXfilterDrill 11 5" xfId="10935" xr:uid="{00000000-0005-0000-0000-0000952B0000}"/>
    <cellStyle name="SAPBEXfilterDrill 11 5 2" xfId="22018" xr:uid="{6888516B-2C0A-4615-96EC-C4B3CF8057DA}"/>
    <cellStyle name="SAPBEXfilterDrill 11 6" xfId="10936" xr:uid="{00000000-0005-0000-0000-0000962B0000}"/>
    <cellStyle name="SAPBEXfilterDrill 11 6 2" xfId="22019" xr:uid="{AFCF4978-A19B-4679-8D0D-6B14BA50A499}"/>
    <cellStyle name="SAPBEXfilterDrill 11 7" xfId="22010" xr:uid="{07574ED4-F1B2-4B68-8E16-8E052183A89A}"/>
    <cellStyle name="SAPBEXfilterDrill 12" xfId="10937" xr:uid="{00000000-0005-0000-0000-0000972B0000}"/>
    <cellStyle name="SAPBEXfilterDrill 12 2" xfId="10938" xr:uid="{00000000-0005-0000-0000-0000982B0000}"/>
    <cellStyle name="SAPBEXfilterDrill 12 2 2" xfId="10939" xr:uid="{00000000-0005-0000-0000-0000992B0000}"/>
    <cellStyle name="SAPBEXfilterDrill 12 2 2 2" xfId="22022" xr:uid="{14A769D6-810D-4B95-A616-CC0E3FD63F63}"/>
    <cellStyle name="SAPBEXfilterDrill 12 2 3" xfId="10940" xr:uid="{00000000-0005-0000-0000-00009A2B0000}"/>
    <cellStyle name="SAPBEXfilterDrill 12 2 3 2" xfId="22023" xr:uid="{55786C54-DFBF-46E8-8676-2D217A74BDA0}"/>
    <cellStyle name="SAPBEXfilterDrill 12 2 4" xfId="10941" xr:uid="{00000000-0005-0000-0000-00009B2B0000}"/>
    <cellStyle name="SAPBEXfilterDrill 12 2 4 2" xfId="22024" xr:uid="{38B033AE-A17D-4663-A42E-E552E8604905}"/>
    <cellStyle name="SAPBEXfilterDrill 12 2 5" xfId="10942" xr:uid="{00000000-0005-0000-0000-00009C2B0000}"/>
    <cellStyle name="SAPBEXfilterDrill 12 2 5 2" xfId="22025" xr:uid="{55E102F2-0D3F-46F9-BDFA-09762DD349E7}"/>
    <cellStyle name="SAPBEXfilterDrill 12 2 6" xfId="22021" xr:uid="{E8937282-C5D2-4DB5-AA5E-5157E86C5549}"/>
    <cellStyle name="SAPBEXfilterDrill 12 3" xfId="10943" xr:uid="{00000000-0005-0000-0000-00009D2B0000}"/>
    <cellStyle name="SAPBEXfilterDrill 12 3 2" xfId="22026" xr:uid="{9E110C70-9EF7-4A20-BB32-BD0923D09A33}"/>
    <cellStyle name="SAPBEXfilterDrill 12 4" xfId="10944" xr:uid="{00000000-0005-0000-0000-00009E2B0000}"/>
    <cellStyle name="SAPBEXfilterDrill 12 4 2" xfId="22027" xr:uid="{586B6B96-74F5-4BA5-9117-31839B4A2871}"/>
    <cellStyle name="SAPBEXfilterDrill 12 5" xfId="10945" xr:uid="{00000000-0005-0000-0000-00009F2B0000}"/>
    <cellStyle name="SAPBEXfilterDrill 12 5 2" xfId="22028" xr:uid="{1647702A-160F-47A3-A3EB-91C28D909F95}"/>
    <cellStyle name="SAPBEXfilterDrill 12 6" xfId="10946" xr:uid="{00000000-0005-0000-0000-0000A02B0000}"/>
    <cellStyle name="SAPBEXfilterDrill 12 6 2" xfId="22029" xr:uid="{028965B7-CC65-4984-AB13-888CFCFB45FD}"/>
    <cellStyle name="SAPBEXfilterDrill 12 7" xfId="22020" xr:uid="{8F849308-560B-44C0-9182-A99C3BFC2D74}"/>
    <cellStyle name="SAPBEXfilterDrill 13" xfId="10947" xr:uid="{00000000-0005-0000-0000-0000A12B0000}"/>
    <cellStyle name="SAPBEXfilterDrill 13 2" xfId="10948" xr:uid="{00000000-0005-0000-0000-0000A22B0000}"/>
    <cellStyle name="SAPBEXfilterDrill 13 2 2" xfId="10949" xr:uid="{00000000-0005-0000-0000-0000A32B0000}"/>
    <cellStyle name="SAPBEXfilterDrill 13 2 2 2" xfId="22032" xr:uid="{13DB106D-5017-45A8-A0C3-93FFACD83502}"/>
    <cellStyle name="SAPBEXfilterDrill 13 2 3" xfId="10950" xr:uid="{00000000-0005-0000-0000-0000A42B0000}"/>
    <cellStyle name="SAPBEXfilterDrill 13 2 3 2" xfId="22033" xr:uid="{834B70B8-E6ED-47AA-A283-A5F2CC5EC709}"/>
    <cellStyle name="SAPBEXfilterDrill 13 2 4" xfId="10951" xr:uid="{00000000-0005-0000-0000-0000A52B0000}"/>
    <cellStyle name="SAPBEXfilterDrill 13 2 4 2" xfId="22034" xr:uid="{003EF128-E1FD-4DA4-BD45-022B715404B3}"/>
    <cellStyle name="SAPBEXfilterDrill 13 2 5" xfId="10952" xr:uid="{00000000-0005-0000-0000-0000A62B0000}"/>
    <cellStyle name="SAPBEXfilterDrill 13 2 5 2" xfId="22035" xr:uid="{BE78D050-7C8F-469F-8EB7-2E61BB13E645}"/>
    <cellStyle name="SAPBEXfilterDrill 13 2 6" xfId="22031" xr:uid="{DB92B0FB-13CD-423E-B4CD-6A3EC63B031D}"/>
    <cellStyle name="SAPBEXfilterDrill 13 3" xfId="10953" xr:uid="{00000000-0005-0000-0000-0000A72B0000}"/>
    <cellStyle name="SAPBEXfilterDrill 13 3 2" xfId="22036" xr:uid="{65E2DB01-6F11-471B-9219-78AB95B304CC}"/>
    <cellStyle name="SAPBEXfilterDrill 13 4" xfId="10954" xr:uid="{00000000-0005-0000-0000-0000A82B0000}"/>
    <cellStyle name="SAPBEXfilterDrill 13 4 2" xfId="22037" xr:uid="{9DCBB8D8-FDBC-4AF8-9635-71EA88CB5573}"/>
    <cellStyle name="SAPBEXfilterDrill 13 5" xfId="10955" xr:uid="{00000000-0005-0000-0000-0000A92B0000}"/>
    <cellStyle name="SAPBEXfilterDrill 13 5 2" xfId="22038" xr:uid="{AD2A2FB2-429F-4953-97F8-E537F6998ED1}"/>
    <cellStyle name="SAPBEXfilterDrill 13 6" xfId="10956" xr:uid="{00000000-0005-0000-0000-0000AA2B0000}"/>
    <cellStyle name="SAPBEXfilterDrill 13 6 2" xfId="22039" xr:uid="{8A703431-E4D7-4223-93E5-580C121D2312}"/>
    <cellStyle name="SAPBEXfilterDrill 13 7" xfId="22030" xr:uid="{344D67F5-1C05-4715-86B4-722AE83957B6}"/>
    <cellStyle name="SAPBEXfilterDrill 14" xfId="10957" xr:uid="{00000000-0005-0000-0000-0000AB2B0000}"/>
    <cellStyle name="SAPBEXfilterDrill 14 2" xfId="10958" xr:uid="{00000000-0005-0000-0000-0000AC2B0000}"/>
    <cellStyle name="SAPBEXfilterDrill 14 2 2" xfId="10959" xr:uid="{00000000-0005-0000-0000-0000AD2B0000}"/>
    <cellStyle name="SAPBEXfilterDrill 14 2 2 2" xfId="22042" xr:uid="{09E2532D-C7B6-4418-937E-415856EE6808}"/>
    <cellStyle name="SAPBEXfilterDrill 14 2 3" xfId="10960" xr:uid="{00000000-0005-0000-0000-0000AE2B0000}"/>
    <cellStyle name="SAPBEXfilterDrill 14 2 3 2" xfId="22043" xr:uid="{3308EB4C-FA1E-4B7C-9290-91C09FAB39E6}"/>
    <cellStyle name="SAPBEXfilterDrill 14 2 4" xfId="10961" xr:uid="{00000000-0005-0000-0000-0000AF2B0000}"/>
    <cellStyle name="SAPBEXfilterDrill 14 2 4 2" xfId="22044" xr:uid="{5C090CC2-CE73-4CDC-A764-E8FEF7B40232}"/>
    <cellStyle name="SAPBEXfilterDrill 14 2 5" xfId="10962" xr:uid="{00000000-0005-0000-0000-0000B02B0000}"/>
    <cellStyle name="SAPBEXfilterDrill 14 2 5 2" xfId="22045" xr:uid="{7FFD5233-B691-4DF8-925E-72E26BA6200C}"/>
    <cellStyle name="SAPBEXfilterDrill 14 2 6" xfId="22041" xr:uid="{7D748591-99CD-4FF1-9845-345F9AF3F394}"/>
    <cellStyle name="SAPBEXfilterDrill 14 3" xfId="10963" xr:uid="{00000000-0005-0000-0000-0000B12B0000}"/>
    <cellStyle name="SAPBEXfilterDrill 14 3 2" xfId="22046" xr:uid="{9A0ED8B0-F5F8-4133-BA38-7F7AEF7D7A46}"/>
    <cellStyle name="SAPBEXfilterDrill 14 4" xfId="10964" xr:uid="{00000000-0005-0000-0000-0000B22B0000}"/>
    <cellStyle name="SAPBEXfilterDrill 14 4 2" xfId="22047" xr:uid="{B08B4791-6F5F-4733-BBA1-D6BC4C66CFC4}"/>
    <cellStyle name="SAPBEXfilterDrill 14 5" xfId="10965" xr:uid="{00000000-0005-0000-0000-0000B32B0000}"/>
    <cellStyle name="SAPBEXfilterDrill 14 5 2" xfId="22048" xr:uid="{45949768-AA2F-48BD-9752-AE67F2C3C6D3}"/>
    <cellStyle name="SAPBEXfilterDrill 14 6" xfId="10966" xr:uid="{00000000-0005-0000-0000-0000B42B0000}"/>
    <cellStyle name="SAPBEXfilterDrill 14 6 2" xfId="22049" xr:uid="{78FF9181-5ADA-48A5-BA69-2AC85E08EEDC}"/>
    <cellStyle name="SAPBEXfilterDrill 14 7" xfId="22040" xr:uid="{7DCE1D5C-80E6-4ED8-A606-5D978314B329}"/>
    <cellStyle name="SAPBEXfilterDrill 15" xfId="10967" xr:uid="{00000000-0005-0000-0000-0000B52B0000}"/>
    <cellStyle name="SAPBEXfilterDrill 15 2" xfId="10968" xr:uid="{00000000-0005-0000-0000-0000B62B0000}"/>
    <cellStyle name="SAPBEXfilterDrill 15 2 2" xfId="10969" xr:uid="{00000000-0005-0000-0000-0000B72B0000}"/>
    <cellStyle name="SAPBEXfilterDrill 15 2 2 2" xfId="22052" xr:uid="{0537B0A1-B64D-4742-8B65-AAF046E5605F}"/>
    <cellStyle name="SAPBEXfilterDrill 15 2 3" xfId="10970" xr:uid="{00000000-0005-0000-0000-0000B82B0000}"/>
    <cellStyle name="SAPBEXfilterDrill 15 2 3 2" xfId="22053" xr:uid="{7BAF186F-152A-408D-B5FF-A0875146E243}"/>
    <cellStyle name="SAPBEXfilterDrill 15 2 4" xfId="10971" xr:uid="{00000000-0005-0000-0000-0000B92B0000}"/>
    <cellStyle name="SAPBEXfilterDrill 15 2 4 2" xfId="22054" xr:uid="{4A95B169-2007-4710-ABB7-1063A02FAC15}"/>
    <cellStyle name="SAPBEXfilterDrill 15 2 5" xfId="10972" xr:uid="{00000000-0005-0000-0000-0000BA2B0000}"/>
    <cellStyle name="SAPBEXfilterDrill 15 2 5 2" xfId="22055" xr:uid="{0DF3EAF9-A769-466F-9E90-1ACF0EE867BA}"/>
    <cellStyle name="SAPBEXfilterDrill 15 2 6" xfId="22051" xr:uid="{8B4F104C-9F89-4391-9FD4-89E28DFDE00E}"/>
    <cellStyle name="SAPBEXfilterDrill 15 3" xfId="10973" xr:uid="{00000000-0005-0000-0000-0000BB2B0000}"/>
    <cellStyle name="SAPBEXfilterDrill 15 3 2" xfId="22056" xr:uid="{484BD370-996F-444B-AA57-B9BB6E270A58}"/>
    <cellStyle name="SAPBEXfilterDrill 15 4" xfId="10974" xr:uid="{00000000-0005-0000-0000-0000BC2B0000}"/>
    <cellStyle name="SAPBEXfilterDrill 15 4 2" xfId="22057" xr:uid="{40D140C9-0413-4795-8490-0F01B9EF9065}"/>
    <cellStyle name="SAPBEXfilterDrill 15 5" xfId="10975" xr:uid="{00000000-0005-0000-0000-0000BD2B0000}"/>
    <cellStyle name="SAPBEXfilterDrill 15 5 2" xfId="22058" xr:uid="{7B9D3627-9058-4296-87BB-5947E5AA4005}"/>
    <cellStyle name="SAPBEXfilterDrill 15 6" xfId="10976" xr:uid="{00000000-0005-0000-0000-0000BE2B0000}"/>
    <cellStyle name="SAPBEXfilterDrill 15 6 2" xfId="22059" xr:uid="{1132767A-394B-4617-83BF-FBC976C3F96B}"/>
    <cellStyle name="SAPBEXfilterDrill 15 7" xfId="22050" xr:uid="{502E2B1E-4427-4143-B3F6-B1EE58970C78}"/>
    <cellStyle name="SAPBEXfilterDrill 16" xfId="10977" xr:uid="{00000000-0005-0000-0000-0000BF2B0000}"/>
    <cellStyle name="SAPBEXfilterDrill 16 2" xfId="22060" xr:uid="{BCD6E710-4297-4E3B-A33F-6CFD9F786970}"/>
    <cellStyle name="SAPBEXfilterDrill 17" xfId="10978" xr:uid="{00000000-0005-0000-0000-0000C02B0000}"/>
    <cellStyle name="SAPBEXfilterDrill 17 2" xfId="22061" xr:uid="{F9A9A99F-3CAF-453A-82A6-801B90B72466}"/>
    <cellStyle name="SAPBEXfilterDrill 18" xfId="10979" xr:uid="{00000000-0005-0000-0000-0000C12B0000}"/>
    <cellStyle name="SAPBEXfilterDrill 18 2" xfId="22062" xr:uid="{96CE532D-3354-4590-A4EE-BE27E0733B3F}"/>
    <cellStyle name="SAPBEXfilterDrill 19" xfId="10980" xr:uid="{00000000-0005-0000-0000-0000C22B0000}"/>
    <cellStyle name="SAPBEXfilterDrill 19 2" xfId="22063" xr:uid="{19B3859F-BA58-4E47-A2C6-9B4AFD5BA737}"/>
    <cellStyle name="SAPBEXfilterDrill 2" xfId="10981" xr:uid="{00000000-0005-0000-0000-0000C32B0000}"/>
    <cellStyle name="SAPBEXfilterDrill 2 2" xfId="10982" xr:uid="{00000000-0005-0000-0000-0000C42B0000}"/>
    <cellStyle name="SAPBEXfilterDrill 2 2 2" xfId="10983" xr:uid="{00000000-0005-0000-0000-0000C52B0000}"/>
    <cellStyle name="SAPBEXfilterDrill 2 2 2 2" xfId="22066" xr:uid="{F4C689D1-7608-4CE3-9E1E-CD50E0DD4214}"/>
    <cellStyle name="SAPBEXfilterDrill 2 2 3" xfId="10984" xr:uid="{00000000-0005-0000-0000-0000C62B0000}"/>
    <cellStyle name="SAPBEXfilterDrill 2 2 3 2" xfId="22067" xr:uid="{8C782B8D-483B-4633-8602-0AFD1CC7FDAF}"/>
    <cellStyle name="SAPBEXfilterDrill 2 2 4" xfId="10985" xr:uid="{00000000-0005-0000-0000-0000C72B0000}"/>
    <cellStyle name="SAPBEXfilterDrill 2 2 4 2" xfId="22068" xr:uid="{FDB6B8F6-CE5C-45C9-9972-D32B23B10CD9}"/>
    <cellStyle name="SAPBEXfilterDrill 2 2 5" xfId="10986" xr:uid="{00000000-0005-0000-0000-0000C82B0000}"/>
    <cellStyle name="SAPBEXfilterDrill 2 2 5 2" xfId="22069" xr:uid="{D6B3E13A-783C-4BFE-B7AB-D3133B18F704}"/>
    <cellStyle name="SAPBEXfilterDrill 2 2 6" xfId="22065" xr:uid="{385267B8-2151-4CB5-BB80-839FAA037CE0}"/>
    <cellStyle name="SAPBEXfilterDrill 2 3" xfId="10987" xr:uid="{00000000-0005-0000-0000-0000C92B0000}"/>
    <cellStyle name="SAPBEXfilterDrill 2 3 2" xfId="22070" xr:uid="{0800786D-62AB-404C-96E6-B25A96453139}"/>
    <cellStyle name="SAPBEXfilterDrill 2 4" xfId="10988" xr:uid="{00000000-0005-0000-0000-0000CA2B0000}"/>
    <cellStyle name="SAPBEXfilterDrill 2 4 2" xfId="22071" xr:uid="{4F7D1CAD-1C3F-4CFC-8714-CEAF9CBB2E88}"/>
    <cellStyle name="SAPBEXfilterDrill 2 5" xfId="10989" xr:uid="{00000000-0005-0000-0000-0000CB2B0000}"/>
    <cellStyle name="SAPBEXfilterDrill 2 5 2" xfId="22072" xr:uid="{236EFD03-390C-45F8-8077-1EBACB7E6D78}"/>
    <cellStyle name="SAPBEXfilterDrill 2 6" xfId="10990" xr:uid="{00000000-0005-0000-0000-0000CC2B0000}"/>
    <cellStyle name="SAPBEXfilterDrill 2 6 2" xfId="22073" xr:uid="{6FF387B5-E0A7-4AA3-8970-D7C3F24B828E}"/>
    <cellStyle name="SAPBEXfilterDrill 2 7" xfId="22064" xr:uid="{EE6814F5-4EB0-4A99-B8A5-ED96A2F8C1DA}"/>
    <cellStyle name="SAPBEXfilterDrill 20" xfId="21999" xr:uid="{A94894B0-5319-4F6C-B457-573D9EB8A13C}"/>
    <cellStyle name="SAPBEXfilterDrill 3" xfId="10991" xr:uid="{00000000-0005-0000-0000-0000CD2B0000}"/>
    <cellStyle name="SAPBEXfilterDrill 3 2" xfId="10992" xr:uid="{00000000-0005-0000-0000-0000CE2B0000}"/>
    <cellStyle name="SAPBEXfilterDrill 3 2 2" xfId="10993" xr:uid="{00000000-0005-0000-0000-0000CF2B0000}"/>
    <cellStyle name="SAPBEXfilterDrill 3 2 2 2" xfId="22076" xr:uid="{BBE840E4-07A5-4344-ABBB-279AD235B987}"/>
    <cellStyle name="SAPBEXfilterDrill 3 2 3" xfId="10994" xr:uid="{00000000-0005-0000-0000-0000D02B0000}"/>
    <cellStyle name="SAPBEXfilterDrill 3 2 3 2" xfId="22077" xr:uid="{F9043501-6E18-4F51-9EBE-B85836C2E356}"/>
    <cellStyle name="SAPBEXfilterDrill 3 2 4" xfId="10995" xr:uid="{00000000-0005-0000-0000-0000D12B0000}"/>
    <cellStyle name="SAPBEXfilterDrill 3 2 4 2" xfId="22078" xr:uid="{E1BFD635-314E-45C4-B23D-7C5CF62C29E1}"/>
    <cellStyle name="SAPBEXfilterDrill 3 2 5" xfId="10996" xr:uid="{00000000-0005-0000-0000-0000D22B0000}"/>
    <cellStyle name="SAPBEXfilterDrill 3 2 5 2" xfId="22079" xr:uid="{CB99E8CD-D13E-4275-A926-38F01FE3E717}"/>
    <cellStyle name="SAPBEXfilterDrill 3 2 6" xfId="22075" xr:uid="{78626C51-CFDC-4CFD-9CC7-EA4936CCE17D}"/>
    <cellStyle name="SAPBEXfilterDrill 3 3" xfId="10997" xr:uid="{00000000-0005-0000-0000-0000D32B0000}"/>
    <cellStyle name="SAPBEXfilterDrill 3 3 2" xfId="22080" xr:uid="{1521CDB3-56E7-4E9B-A0DB-A832FB7B4A7D}"/>
    <cellStyle name="SAPBEXfilterDrill 3 4" xfId="10998" xr:uid="{00000000-0005-0000-0000-0000D42B0000}"/>
    <cellStyle name="SAPBEXfilterDrill 3 4 2" xfId="22081" xr:uid="{2EDD58AA-BDB3-4EBC-B94E-9A74E035DB35}"/>
    <cellStyle name="SAPBEXfilterDrill 3 5" xfId="10999" xr:uid="{00000000-0005-0000-0000-0000D52B0000}"/>
    <cellStyle name="SAPBEXfilterDrill 3 5 2" xfId="22082" xr:uid="{FE3CA845-C7EA-4F93-9835-C7651C089EDE}"/>
    <cellStyle name="SAPBEXfilterDrill 3 6" xfId="11000" xr:uid="{00000000-0005-0000-0000-0000D62B0000}"/>
    <cellStyle name="SAPBEXfilterDrill 3 6 2" xfId="22083" xr:uid="{453643F3-32A1-4114-BC8C-0A1E04116EF5}"/>
    <cellStyle name="SAPBEXfilterDrill 3 7" xfId="22074" xr:uid="{EA139ACC-0574-491A-92C1-34F873FDDA65}"/>
    <cellStyle name="SAPBEXfilterDrill 4" xfId="11001" xr:uid="{00000000-0005-0000-0000-0000D72B0000}"/>
    <cellStyle name="SAPBEXfilterDrill 4 2" xfId="11002" xr:uid="{00000000-0005-0000-0000-0000D82B0000}"/>
    <cellStyle name="SAPBEXfilterDrill 4 2 2" xfId="11003" xr:uid="{00000000-0005-0000-0000-0000D92B0000}"/>
    <cellStyle name="SAPBEXfilterDrill 4 2 2 2" xfId="22086" xr:uid="{9DF00912-4981-4C47-8A7C-DDD14F6A9D2A}"/>
    <cellStyle name="SAPBEXfilterDrill 4 2 3" xfId="11004" xr:uid="{00000000-0005-0000-0000-0000DA2B0000}"/>
    <cellStyle name="SAPBEXfilterDrill 4 2 3 2" xfId="22087" xr:uid="{A78720A4-807F-4FE1-8816-DD54DBD8B0B0}"/>
    <cellStyle name="SAPBEXfilterDrill 4 2 4" xfId="11005" xr:uid="{00000000-0005-0000-0000-0000DB2B0000}"/>
    <cellStyle name="SAPBEXfilterDrill 4 2 4 2" xfId="22088" xr:uid="{100E031C-E4A3-495D-92EA-D0FD334F347D}"/>
    <cellStyle name="SAPBEXfilterDrill 4 2 5" xfId="11006" xr:uid="{00000000-0005-0000-0000-0000DC2B0000}"/>
    <cellStyle name="SAPBEXfilterDrill 4 2 5 2" xfId="22089" xr:uid="{B9BE17E2-497F-4B91-AE29-DB53AA43573C}"/>
    <cellStyle name="SAPBEXfilterDrill 4 2 6" xfId="22085" xr:uid="{025DCC13-19A1-4684-BF23-B5877F8D2270}"/>
    <cellStyle name="SAPBEXfilterDrill 4 3" xfId="11007" xr:uid="{00000000-0005-0000-0000-0000DD2B0000}"/>
    <cellStyle name="SAPBEXfilterDrill 4 3 2" xfId="22090" xr:uid="{58C37636-6AA0-4D39-918E-0B6B3283AA3E}"/>
    <cellStyle name="SAPBEXfilterDrill 4 4" xfId="11008" xr:uid="{00000000-0005-0000-0000-0000DE2B0000}"/>
    <cellStyle name="SAPBEXfilterDrill 4 4 2" xfId="22091" xr:uid="{D63AD6FD-A76B-4B46-B725-2D76D8398CCC}"/>
    <cellStyle name="SAPBEXfilterDrill 4 5" xfId="11009" xr:uid="{00000000-0005-0000-0000-0000DF2B0000}"/>
    <cellStyle name="SAPBEXfilterDrill 4 5 2" xfId="22092" xr:uid="{85D2C997-83E9-40A2-8C18-BE626A28B6F8}"/>
    <cellStyle name="SAPBEXfilterDrill 4 6" xfId="11010" xr:uid="{00000000-0005-0000-0000-0000E02B0000}"/>
    <cellStyle name="SAPBEXfilterDrill 4 6 2" xfId="22093" xr:uid="{B9A1C202-AE6C-43B4-84AD-491B7FCC1653}"/>
    <cellStyle name="SAPBEXfilterDrill 4 7" xfId="22084" xr:uid="{D5DF7FCA-5004-4E9A-9303-1B78A8CD809F}"/>
    <cellStyle name="SAPBEXfilterDrill 5" xfId="11011" xr:uid="{00000000-0005-0000-0000-0000E12B0000}"/>
    <cellStyle name="SAPBEXfilterDrill 5 2" xfId="11012" xr:uid="{00000000-0005-0000-0000-0000E22B0000}"/>
    <cellStyle name="SAPBEXfilterDrill 5 2 2" xfId="11013" xr:uid="{00000000-0005-0000-0000-0000E32B0000}"/>
    <cellStyle name="SAPBEXfilterDrill 5 2 2 2" xfId="22096" xr:uid="{24E32BF0-D90C-4AD1-B515-03FDD81CB45A}"/>
    <cellStyle name="SAPBEXfilterDrill 5 2 3" xfId="11014" xr:uid="{00000000-0005-0000-0000-0000E42B0000}"/>
    <cellStyle name="SAPBEXfilterDrill 5 2 3 2" xfId="22097" xr:uid="{1E935EF0-2144-4029-AAEB-AB2D91E03E4F}"/>
    <cellStyle name="SAPBEXfilterDrill 5 2 4" xfId="11015" xr:uid="{00000000-0005-0000-0000-0000E52B0000}"/>
    <cellStyle name="SAPBEXfilterDrill 5 2 4 2" xfId="22098" xr:uid="{5D5CA21B-F365-4036-8C29-3ABEC6094B5C}"/>
    <cellStyle name="SAPBEXfilterDrill 5 2 5" xfId="11016" xr:uid="{00000000-0005-0000-0000-0000E62B0000}"/>
    <cellStyle name="SAPBEXfilterDrill 5 2 5 2" xfId="22099" xr:uid="{0B42A819-13B6-42FD-BD83-39D570F1E07C}"/>
    <cellStyle name="SAPBEXfilterDrill 5 2 6" xfId="22095" xr:uid="{C632B626-768D-492D-9FA0-04872B16FBA2}"/>
    <cellStyle name="SAPBEXfilterDrill 5 3" xfId="11017" xr:uid="{00000000-0005-0000-0000-0000E72B0000}"/>
    <cellStyle name="SAPBEXfilterDrill 5 3 2" xfId="22100" xr:uid="{858FA17E-9E56-474E-8830-0CCC85151B0A}"/>
    <cellStyle name="SAPBEXfilterDrill 5 4" xfId="11018" xr:uid="{00000000-0005-0000-0000-0000E82B0000}"/>
    <cellStyle name="SAPBEXfilterDrill 5 4 2" xfId="22101" xr:uid="{11909E9A-6572-4E6B-80CE-062FCAF24F20}"/>
    <cellStyle name="SAPBEXfilterDrill 5 5" xfId="11019" xr:uid="{00000000-0005-0000-0000-0000E92B0000}"/>
    <cellStyle name="SAPBEXfilterDrill 5 5 2" xfId="22102" xr:uid="{07C54221-A3EA-49FD-843C-C0858CAEE81B}"/>
    <cellStyle name="SAPBEXfilterDrill 5 6" xfId="11020" xr:uid="{00000000-0005-0000-0000-0000EA2B0000}"/>
    <cellStyle name="SAPBEXfilterDrill 5 6 2" xfId="22103" xr:uid="{D0B298D1-11AE-4828-80A1-F4A722759729}"/>
    <cellStyle name="SAPBEXfilterDrill 5 7" xfId="22094" xr:uid="{F7E833B6-D653-4970-A711-5BAB1E4FB18E}"/>
    <cellStyle name="SAPBEXfilterDrill 6" xfId="11021" xr:uid="{00000000-0005-0000-0000-0000EB2B0000}"/>
    <cellStyle name="SAPBEXfilterDrill 6 2" xfId="11022" xr:uid="{00000000-0005-0000-0000-0000EC2B0000}"/>
    <cellStyle name="SAPBEXfilterDrill 6 2 2" xfId="11023" xr:uid="{00000000-0005-0000-0000-0000ED2B0000}"/>
    <cellStyle name="SAPBEXfilterDrill 6 2 2 2" xfId="22106" xr:uid="{796DA05B-6B9A-447B-988E-81B6198D9121}"/>
    <cellStyle name="SAPBEXfilterDrill 6 2 3" xfId="11024" xr:uid="{00000000-0005-0000-0000-0000EE2B0000}"/>
    <cellStyle name="SAPBEXfilterDrill 6 2 3 2" xfId="22107" xr:uid="{9E8303F7-99F6-49EC-8FA7-23248BDA390F}"/>
    <cellStyle name="SAPBEXfilterDrill 6 2 4" xfId="11025" xr:uid="{00000000-0005-0000-0000-0000EF2B0000}"/>
    <cellStyle name="SAPBEXfilterDrill 6 2 4 2" xfId="22108" xr:uid="{FFCB7783-8FFC-4BD1-8CAB-06479822F963}"/>
    <cellStyle name="SAPBEXfilterDrill 6 2 5" xfId="11026" xr:uid="{00000000-0005-0000-0000-0000F02B0000}"/>
    <cellStyle name="SAPBEXfilterDrill 6 2 5 2" xfId="22109" xr:uid="{6FC3DB9E-2C67-4B15-9DD2-218E099B2767}"/>
    <cellStyle name="SAPBEXfilterDrill 6 2 6" xfId="22105" xr:uid="{876718E3-5B2A-4862-B0F6-26EBDCED009D}"/>
    <cellStyle name="SAPBEXfilterDrill 6 3" xfId="11027" xr:uid="{00000000-0005-0000-0000-0000F12B0000}"/>
    <cellStyle name="SAPBEXfilterDrill 6 3 2" xfId="22110" xr:uid="{53A8A6FE-FC3E-4E06-9A05-286AA2FB2532}"/>
    <cellStyle name="SAPBEXfilterDrill 6 4" xfId="11028" xr:uid="{00000000-0005-0000-0000-0000F22B0000}"/>
    <cellStyle name="SAPBEXfilterDrill 6 4 2" xfId="22111" xr:uid="{CD31760F-0F00-46BA-A958-03E6239C4135}"/>
    <cellStyle name="SAPBEXfilterDrill 6 5" xfId="11029" xr:uid="{00000000-0005-0000-0000-0000F32B0000}"/>
    <cellStyle name="SAPBEXfilterDrill 6 5 2" xfId="22112" xr:uid="{09F44262-AB58-47DA-BBD3-BCDF81D35100}"/>
    <cellStyle name="SAPBEXfilterDrill 6 6" xfId="11030" xr:uid="{00000000-0005-0000-0000-0000F42B0000}"/>
    <cellStyle name="SAPBEXfilterDrill 6 6 2" xfId="22113" xr:uid="{AB11F4BC-EE04-4574-8114-42AE8D1DF7CE}"/>
    <cellStyle name="SAPBEXfilterDrill 6 7" xfId="22104" xr:uid="{B95958C9-A75E-4D3C-8299-32A4632CECE2}"/>
    <cellStyle name="SAPBEXfilterDrill 7" xfId="11031" xr:uid="{00000000-0005-0000-0000-0000F52B0000}"/>
    <cellStyle name="SAPBEXfilterDrill 7 2" xfId="11032" xr:uid="{00000000-0005-0000-0000-0000F62B0000}"/>
    <cellStyle name="SAPBEXfilterDrill 7 2 2" xfId="11033" xr:uid="{00000000-0005-0000-0000-0000F72B0000}"/>
    <cellStyle name="SAPBEXfilterDrill 7 2 2 2" xfId="22116" xr:uid="{2EF5E7C6-9521-43F9-A66A-4C790F4458BC}"/>
    <cellStyle name="SAPBEXfilterDrill 7 2 3" xfId="11034" xr:uid="{00000000-0005-0000-0000-0000F82B0000}"/>
    <cellStyle name="SAPBEXfilterDrill 7 2 3 2" xfId="22117" xr:uid="{FCF52625-73C0-4339-81A8-27F4567D8823}"/>
    <cellStyle name="SAPBEXfilterDrill 7 2 4" xfId="11035" xr:uid="{00000000-0005-0000-0000-0000F92B0000}"/>
    <cellStyle name="SAPBEXfilterDrill 7 2 4 2" xfId="22118" xr:uid="{CE5D6FA5-3F79-48FB-BD66-72FA0D2AFA14}"/>
    <cellStyle name="SAPBEXfilterDrill 7 2 5" xfId="11036" xr:uid="{00000000-0005-0000-0000-0000FA2B0000}"/>
    <cellStyle name="SAPBEXfilterDrill 7 2 5 2" xfId="22119" xr:uid="{12EA6F8E-F7D2-4E25-B23E-0425B84AA961}"/>
    <cellStyle name="SAPBEXfilterDrill 7 2 6" xfId="22115" xr:uid="{D87A39D3-D2B5-4849-8811-6DA6873BDC58}"/>
    <cellStyle name="SAPBEXfilterDrill 7 3" xfId="11037" xr:uid="{00000000-0005-0000-0000-0000FB2B0000}"/>
    <cellStyle name="SAPBEXfilterDrill 7 3 2" xfId="22120" xr:uid="{E75FB6B5-163A-4C46-8BD6-E514A33E819C}"/>
    <cellStyle name="SAPBEXfilterDrill 7 4" xfId="11038" xr:uid="{00000000-0005-0000-0000-0000FC2B0000}"/>
    <cellStyle name="SAPBEXfilterDrill 7 4 2" xfId="22121" xr:uid="{D45A6FC9-8264-4B6D-A3CE-F38BB3814A35}"/>
    <cellStyle name="SAPBEXfilterDrill 7 5" xfId="11039" xr:uid="{00000000-0005-0000-0000-0000FD2B0000}"/>
    <cellStyle name="SAPBEXfilterDrill 7 5 2" xfId="22122" xr:uid="{E89692AB-51B7-47C8-9397-76A1F915B1D8}"/>
    <cellStyle name="SAPBEXfilterDrill 7 6" xfId="11040" xr:uid="{00000000-0005-0000-0000-0000FE2B0000}"/>
    <cellStyle name="SAPBEXfilterDrill 7 6 2" xfId="22123" xr:uid="{E64045D7-C9FC-4ACB-870F-A19E29196D41}"/>
    <cellStyle name="SAPBEXfilterDrill 7 7" xfId="22114" xr:uid="{5A70AA7F-7983-4EF7-818C-EE2DECC8AB73}"/>
    <cellStyle name="SAPBEXfilterDrill 8" xfId="11041" xr:uid="{00000000-0005-0000-0000-0000FF2B0000}"/>
    <cellStyle name="SAPBEXfilterDrill 8 2" xfId="11042" xr:uid="{00000000-0005-0000-0000-0000002C0000}"/>
    <cellStyle name="SAPBEXfilterDrill 8 2 2" xfId="11043" xr:uid="{00000000-0005-0000-0000-0000012C0000}"/>
    <cellStyle name="SAPBEXfilterDrill 8 2 2 2" xfId="22126" xr:uid="{858861D4-8120-4DE3-A7ED-E2B69A994985}"/>
    <cellStyle name="SAPBEXfilterDrill 8 2 3" xfId="11044" xr:uid="{00000000-0005-0000-0000-0000022C0000}"/>
    <cellStyle name="SAPBEXfilterDrill 8 2 3 2" xfId="22127" xr:uid="{2DA062D3-3F47-4703-8356-683DFD129E64}"/>
    <cellStyle name="SAPBEXfilterDrill 8 2 4" xfId="11045" xr:uid="{00000000-0005-0000-0000-0000032C0000}"/>
    <cellStyle name="SAPBEXfilterDrill 8 2 4 2" xfId="22128" xr:uid="{597E5F35-D25D-4411-AE8B-506DC7E38837}"/>
    <cellStyle name="SAPBEXfilterDrill 8 2 5" xfId="11046" xr:uid="{00000000-0005-0000-0000-0000042C0000}"/>
    <cellStyle name="SAPBEXfilterDrill 8 2 5 2" xfId="22129" xr:uid="{B9597FC1-5DC5-4A92-953F-057C94C57860}"/>
    <cellStyle name="SAPBEXfilterDrill 8 2 6" xfId="22125" xr:uid="{80AFD106-19D7-4FC0-A791-2722F972FE2E}"/>
    <cellStyle name="SAPBEXfilterDrill 8 3" xfId="11047" xr:uid="{00000000-0005-0000-0000-0000052C0000}"/>
    <cellStyle name="SAPBEXfilterDrill 8 3 2" xfId="22130" xr:uid="{A660F9F3-82F7-463D-B53E-0106A0869EFA}"/>
    <cellStyle name="SAPBEXfilterDrill 8 4" xfId="11048" xr:uid="{00000000-0005-0000-0000-0000062C0000}"/>
    <cellStyle name="SAPBEXfilterDrill 8 4 2" xfId="22131" xr:uid="{030CEE90-2B32-4660-B09F-6361F438152B}"/>
    <cellStyle name="SAPBEXfilterDrill 8 5" xfId="11049" xr:uid="{00000000-0005-0000-0000-0000072C0000}"/>
    <cellStyle name="SAPBEXfilterDrill 8 5 2" xfId="22132" xr:uid="{684B4CAA-A28F-480C-A563-BEC8441AD172}"/>
    <cellStyle name="SAPBEXfilterDrill 8 6" xfId="11050" xr:uid="{00000000-0005-0000-0000-0000082C0000}"/>
    <cellStyle name="SAPBEXfilterDrill 8 6 2" xfId="22133" xr:uid="{1A2F6C59-832E-487F-A4F7-7D283FC0F478}"/>
    <cellStyle name="SAPBEXfilterDrill 8 7" xfId="22124" xr:uid="{2961ED92-0278-4848-B678-857B5A317F6B}"/>
    <cellStyle name="SAPBEXfilterDrill 9" xfId="11051" xr:uid="{00000000-0005-0000-0000-0000092C0000}"/>
    <cellStyle name="SAPBEXfilterDrill 9 2" xfId="11052" xr:uid="{00000000-0005-0000-0000-00000A2C0000}"/>
    <cellStyle name="SAPBEXfilterDrill 9 2 2" xfId="11053" xr:uid="{00000000-0005-0000-0000-00000B2C0000}"/>
    <cellStyle name="SAPBEXfilterDrill 9 2 2 2" xfId="22136" xr:uid="{420EDAF8-9721-4664-ABF1-F9335FB45575}"/>
    <cellStyle name="SAPBEXfilterDrill 9 2 3" xfId="11054" xr:uid="{00000000-0005-0000-0000-00000C2C0000}"/>
    <cellStyle name="SAPBEXfilterDrill 9 2 3 2" xfId="22137" xr:uid="{F82358A9-1C62-4474-AAA2-02362C61C9A0}"/>
    <cellStyle name="SAPBEXfilterDrill 9 2 4" xfId="11055" xr:uid="{00000000-0005-0000-0000-00000D2C0000}"/>
    <cellStyle name="SAPBEXfilterDrill 9 2 4 2" xfId="22138" xr:uid="{6884EFEE-1232-4D82-B55C-8BFB091C48B0}"/>
    <cellStyle name="SAPBEXfilterDrill 9 2 5" xfId="11056" xr:uid="{00000000-0005-0000-0000-00000E2C0000}"/>
    <cellStyle name="SAPBEXfilterDrill 9 2 5 2" xfId="22139" xr:uid="{19CBA70C-088C-4A19-814F-46F9A5977A3C}"/>
    <cellStyle name="SAPBEXfilterDrill 9 2 6" xfId="22135" xr:uid="{0C3A1036-8AB7-4124-AB43-A54203CDE560}"/>
    <cellStyle name="SAPBEXfilterDrill 9 3" xfId="11057" xr:uid="{00000000-0005-0000-0000-00000F2C0000}"/>
    <cellStyle name="SAPBEXfilterDrill 9 3 2" xfId="22140" xr:uid="{42DFDDE6-9080-4CEA-97F2-003BB588AA38}"/>
    <cellStyle name="SAPBEXfilterDrill 9 4" xfId="11058" xr:uid="{00000000-0005-0000-0000-0000102C0000}"/>
    <cellStyle name="SAPBEXfilterDrill 9 4 2" xfId="22141" xr:uid="{AA7018E5-DD41-420D-8E8F-4C218DE1087E}"/>
    <cellStyle name="SAPBEXfilterDrill 9 5" xfId="11059" xr:uid="{00000000-0005-0000-0000-0000112C0000}"/>
    <cellStyle name="SAPBEXfilterDrill 9 5 2" xfId="22142" xr:uid="{E0090A5E-5CA8-4594-85D6-7050617A5C46}"/>
    <cellStyle name="SAPBEXfilterDrill 9 6" xfId="11060" xr:uid="{00000000-0005-0000-0000-0000122C0000}"/>
    <cellStyle name="SAPBEXfilterDrill 9 6 2" xfId="22143" xr:uid="{15C3D080-E864-4BA8-9938-86FFC479DAD7}"/>
    <cellStyle name="SAPBEXfilterDrill 9 7" xfId="22134" xr:uid="{E34750D4-0662-4432-9200-213251CDA53A}"/>
    <cellStyle name="SAPBEXfilterDrill_KTR An-Abflug" xfId="14809" xr:uid="{00000000-0005-0000-0000-0000132C0000}"/>
    <cellStyle name="SAPBEXfilterItem" xfId="11061" xr:uid="{00000000-0005-0000-0000-0000142C0000}"/>
    <cellStyle name="SAPBEXfilterItem 10" xfId="11062" xr:uid="{00000000-0005-0000-0000-0000152C0000}"/>
    <cellStyle name="SAPBEXfilterItem 10 2" xfId="11063" xr:uid="{00000000-0005-0000-0000-0000162C0000}"/>
    <cellStyle name="SAPBEXfilterItem 11" xfId="11064" xr:uid="{00000000-0005-0000-0000-0000172C0000}"/>
    <cellStyle name="SAPBEXfilterItem 2" xfId="11065" xr:uid="{00000000-0005-0000-0000-0000182C0000}"/>
    <cellStyle name="SAPBEXfilterItem 2 2" xfId="11066" xr:uid="{00000000-0005-0000-0000-0000192C0000}"/>
    <cellStyle name="SAPBEXfilterItem 3" xfId="11067" xr:uid="{00000000-0005-0000-0000-00001A2C0000}"/>
    <cellStyle name="SAPBEXfilterItem 3 2" xfId="11068" xr:uid="{00000000-0005-0000-0000-00001B2C0000}"/>
    <cellStyle name="SAPBEXfilterItem 4" xfId="11069" xr:uid="{00000000-0005-0000-0000-00001C2C0000}"/>
    <cellStyle name="SAPBEXfilterItem 4 2" xfId="11070" xr:uid="{00000000-0005-0000-0000-00001D2C0000}"/>
    <cellStyle name="SAPBEXfilterItem 5" xfId="11071" xr:uid="{00000000-0005-0000-0000-00001E2C0000}"/>
    <cellStyle name="SAPBEXfilterItem 5 2" xfId="11072" xr:uid="{00000000-0005-0000-0000-00001F2C0000}"/>
    <cellStyle name="SAPBEXfilterItem 6" xfId="11073" xr:uid="{00000000-0005-0000-0000-0000202C0000}"/>
    <cellStyle name="SAPBEXfilterItem 6 2" xfId="11074" xr:uid="{00000000-0005-0000-0000-0000212C0000}"/>
    <cellStyle name="SAPBEXfilterItem 7" xfId="11075" xr:uid="{00000000-0005-0000-0000-0000222C0000}"/>
    <cellStyle name="SAPBEXfilterItem 7 2" xfId="11076" xr:uid="{00000000-0005-0000-0000-0000232C0000}"/>
    <cellStyle name="SAPBEXfilterItem 8" xfId="11077" xr:uid="{00000000-0005-0000-0000-0000242C0000}"/>
    <cellStyle name="SAPBEXfilterItem 8 2" xfId="11078" xr:uid="{00000000-0005-0000-0000-0000252C0000}"/>
    <cellStyle name="SAPBEXfilterItem 9" xfId="11079" xr:uid="{00000000-0005-0000-0000-0000262C0000}"/>
    <cellStyle name="SAPBEXfilterItem 9 2" xfId="11080" xr:uid="{00000000-0005-0000-0000-0000272C0000}"/>
    <cellStyle name="SAPBEXfilterText" xfId="11081" xr:uid="{00000000-0005-0000-0000-0000282C0000}"/>
    <cellStyle name="SAPBEXformats" xfId="11082" xr:uid="{00000000-0005-0000-0000-0000292C0000}"/>
    <cellStyle name="SAPBEXformats 10" xfId="11083" xr:uid="{00000000-0005-0000-0000-00002A2C0000}"/>
    <cellStyle name="SAPBEXformats 10 2" xfId="11084" xr:uid="{00000000-0005-0000-0000-00002B2C0000}"/>
    <cellStyle name="SAPBEXformats 10 2 2" xfId="11085" xr:uid="{00000000-0005-0000-0000-00002C2C0000}"/>
    <cellStyle name="SAPBEXformats 10 2 2 2" xfId="22148" xr:uid="{6AF97C01-9F93-427B-9FBE-AE95DD6234B1}"/>
    <cellStyle name="SAPBEXformats 10 2 3" xfId="11086" xr:uid="{00000000-0005-0000-0000-00002D2C0000}"/>
    <cellStyle name="SAPBEXformats 10 2 3 2" xfId="22149" xr:uid="{E680B56D-0543-4AF4-8A5B-A25725506682}"/>
    <cellStyle name="SAPBEXformats 10 2 4" xfId="11087" xr:uid="{00000000-0005-0000-0000-00002E2C0000}"/>
    <cellStyle name="SAPBEXformats 10 2 4 2" xfId="22150" xr:uid="{6F61B04B-09CA-4875-BDA9-C7B7F8C04473}"/>
    <cellStyle name="SAPBEXformats 10 2 5" xfId="11088" xr:uid="{00000000-0005-0000-0000-00002F2C0000}"/>
    <cellStyle name="SAPBEXformats 10 2 5 2" xfId="22151" xr:uid="{C5803768-C0CE-4013-8CE6-3A192B251777}"/>
    <cellStyle name="SAPBEXformats 10 2 6" xfId="22147" xr:uid="{80479E58-E013-4D4F-AEC7-2BD4F076089C}"/>
    <cellStyle name="SAPBEXformats 10 3" xfId="11089" xr:uid="{00000000-0005-0000-0000-0000302C0000}"/>
    <cellStyle name="SAPBEXformats 10 3 2" xfId="22152" xr:uid="{5F07A202-3C7B-4F0E-8FE2-59A403D77C45}"/>
    <cellStyle name="SAPBEXformats 10 4" xfId="11090" xr:uid="{00000000-0005-0000-0000-0000312C0000}"/>
    <cellStyle name="SAPBEXformats 10 4 2" xfId="22153" xr:uid="{C3B286ED-A98C-4CC4-9DD0-4667053021E6}"/>
    <cellStyle name="SAPBEXformats 10 5" xfId="11091" xr:uid="{00000000-0005-0000-0000-0000322C0000}"/>
    <cellStyle name="SAPBEXformats 10 5 2" xfId="22154" xr:uid="{A7580FBF-0811-4748-BD0A-D80CF98E2AC9}"/>
    <cellStyle name="SAPBEXformats 10 6" xfId="11092" xr:uid="{00000000-0005-0000-0000-0000332C0000}"/>
    <cellStyle name="SAPBEXformats 10 6 2" xfId="22155" xr:uid="{F9C976EE-10E2-4FA2-9E7C-E083C751BC02}"/>
    <cellStyle name="SAPBEXformats 10 7" xfId="22146" xr:uid="{26C801D5-1F51-406E-9F97-D6338B6A4C7B}"/>
    <cellStyle name="SAPBEXformats 11" xfId="11093" xr:uid="{00000000-0005-0000-0000-0000342C0000}"/>
    <cellStyle name="SAPBEXformats 11 2" xfId="11094" xr:uid="{00000000-0005-0000-0000-0000352C0000}"/>
    <cellStyle name="SAPBEXformats 11 2 2" xfId="11095" xr:uid="{00000000-0005-0000-0000-0000362C0000}"/>
    <cellStyle name="SAPBEXformats 11 2 2 2" xfId="22158" xr:uid="{71583B3D-C510-4DE4-B81A-8870071A1B9D}"/>
    <cellStyle name="SAPBEXformats 11 2 3" xfId="11096" xr:uid="{00000000-0005-0000-0000-0000372C0000}"/>
    <cellStyle name="SAPBEXformats 11 2 3 2" xfId="22159" xr:uid="{7F5A72A4-1C19-462B-AA84-9AA05AEC1BE2}"/>
    <cellStyle name="SAPBEXformats 11 2 4" xfId="11097" xr:uid="{00000000-0005-0000-0000-0000382C0000}"/>
    <cellStyle name="SAPBEXformats 11 2 4 2" xfId="22160" xr:uid="{DF0616EF-9FB8-4872-ADFC-29A4E367DAEF}"/>
    <cellStyle name="SAPBEXformats 11 2 5" xfId="11098" xr:uid="{00000000-0005-0000-0000-0000392C0000}"/>
    <cellStyle name="SAPBEXformats 11 2 5 2" xfId="22161" xr:uid="{E17DD015-094B-443E-86AE-A092534A553E}"/>
    <cellStyle name="SAPBEXformats 11 2 6" xfId="22157" xr:uid="{CEDFA7CC-EAB0-404E-BCA0-6C97061A4653}"/>
    <cellStyle name="SAPBEXformats 11 3" xfId="11099" xr:uid="{00000000-0005-0000-0000-00003A2C0000}"/>
    <cellStyle name="SAPBEXformats 11 3 2" xfId="22162" xr:uid="{F0C5A61D-0D2A-47F7-9318-13B37C7B0108}"/>
    <cellStyle name="SAPBEXformats 11 4" xfId="11100" xr:uid="{00000000-0005-0000-0000-00003B2C0000}"/>
    <cellStyle name="SAPBEXformats 11 4 2" xfId="22163" xr:uid="{92EF69CA-64A4-49D8-BFF8-DD8CB7166E62}"/>
    <cellStyle name="SAPBEXformats 11 5" xfId="11101" xr:uid="{00000000-0005-0000-0000-00003C2C0000}"/>
    <cellStyle name="SAPBEXformats 11 5 2" xfId="22164" xr:uid="{E7A4D38B-E951-4AE6-95D1-38A4C85EA2CF}"/>
    <cellStyle name="SAPBEXformats 11 6" xfId="11102" xr:uid="{00000000-0005-0000-0000-00003D2C0000}"/>
    <cellStyle name="SAPBEXformats 11 6 2" xfId="22165" xr:uid="{52A4E2EB-0DA7-4B21-9225-6819F1BFB9E1}"/>
    <cellStyle name="SAPBEXformats 11 7" xfId="22156" xr:uid="{FC00F925-94AB-4310-A518-DE4741B3FF3B}"/>
    <cellStyle name="SAPBEXformats 12" xfId="11103" xr:uid="{00000000-0005-0000-0000-00003E2C0000}"/>
    <cellStyle name="SAPBEXformats 12 2" xfId="11104" xr:uid="{00000000-0005-0000-0000-00003F2C0000}"/>
    <cellStyle name="SAPBEXformats 12 2 2" xfId="11105" xr:uid="{00000000-0005-0000-0000-0000402C0000}"/>
    <cellStyle name="SAPBEXformats 12 2 2 2" xfId="22168" xr:uid="{8867D719-1C74-47A4-BA6C-EE14DEA12D91}"/>
    <cellStyle name="SAPBEXformats 12 2 3" xfId="11106" xr:uid="{00000000-0005-0000-0000-0000412C0000}"/>
    <cellStyle name="SAPBEXformats 12 2 3 2" xfId="22169" xr:uid="{4DEED863-84EA-414C-B493-3939382F094D}"/>
    <cellStyle name="SAPBEXformats 12 2 4" xfId="11107" xr:uid="{00000000-0005-0000-0000-0000422C0000}"/>
    <cellStyle name="SAPBEXformats 12 2 4 2" xfId="22170" xr:uid="{5E600165-FFCE-46A2-983C-1347DA2D1694}"/>
    <cellStyle name="SAPBEXformats 12 2 5" xfId="11108" xr:uid="{00000000-0005-0000-0000-0000432C0000}"/>
    <cellStyle name="SAPBEXformats 12 2 5 2" xfId="22171" xr:uid="{C7CB5BF6-5897-499D-AD9E-76835BAF8DD7}"/>
    <cellStyle name="SAPBEXformats 12 2 6" xfId="22167" xr:uid="{7867C8DB-C08E-418C-B8D0-A32D54BDD8DA}"/>
    <cellStyle name="SAPBEXformats 12 3" xfId="11109" xr:uid="{00000000-0005-0000-0000-0000442C0000}"/>
    <cellStyle name="SAPBEXformats 12 3 2" xfId="22172" xr:uid="{AE53E8B5-1016-4D47-A561-517E32C316CD}"/>
    <cellStyle name="SAPBEXformats 12 4" xfId="11110" xr:uid="{00000000-0005-0000-0000-0000452C0000}"/>
    <cellStyle name="SAPBEXformats 12 4 2" xfId="22173" xr:uid="{69196A6F-2484-4BC6-A62B-7830CB06C326}"/>
    <cellStyle name="SAPBEXformats 12 5" xfId="11111" xr:uid="{00000000-0005-0000-0000-0000462C0000}"/>
    <cellStyle name="SAPBEXformats 12 5 2" xfId="22174" xr:uid="{D265FDB7-A181-409F-8856-8A49F9C6BA56}"/>
    <cellStyle name="SAPBEXformats 12 6" xfId="11112" xr:uid="{00000000-0005-0000-0000-0000472C0000}"/>
    <cellStyle name="SAPBEXformats 12 6 2" xfId="22175" xr:uid="{4257E26A-45EA-4653-96B6-8DCDAEF61A04}"/>
    <cellStyle name="SAPBEXformats 12 7" xfId="22166" xr:uid="{2E6827BD-697B-4F70-86C8-06FC4CEA9EC5}"/>
    <cellStyle name="SAPBEXformats 13" xfId="11113" xr:uid="{00000000-0005-0000-0000-0000482C0000}"/>
    <cellStyle name="SAPBEXformats 13 2" xfId="11114" xr:uid="{00000000-0005-0000-0000-0000492C0000}"/>
    <cellStyle name="SAPBEXformats 13 2 2" xfId="11115" xr:uid="{00000000-0005-0000-0000-00004A2C0000}"/>
    <cellStyle name="SAPBEXformats 13 2 2 2" xfId="22178" xr:uid="{835830AE-DF1B-4EF1-A303-457E591CF84A}"/>
    <cellStyle name="SAPBEXformats 13 2 3" xfId="11116" xr:uid="{00000000-0005-0000-0000-00004B2C0000}"/>
    <cellStyle name="SAPBEXformats 13 2 3 2" xfId="22179" xr:uid="{D51C6637-999C-4746-97D0-7D60AB4370B6}"/>
    <cellStyle name="SAPBEXformats 13 2 4" xfId="11117" xr:uid="{00000000-0005-0000-0000-00004C2C0000}"/>
    <cellStyle name="SAPBEXformats 13 2 4 2" xfId="22180" xr:uid="{BE85A6DC-1B48-400B-A3E4-46293648BF9B}"/>
    <cellStyle name="SAPBEXformats 13 2 5" xfId="11118" xr:uid="{00000000-0005-0000-0000-00004D2C0000}"/>
    <cellStyle name="SAPBEXformats 13 2 5 2" xfId="22181" xr:uid="{B36DACB2-3FDB-4FCA-92DE-CE51B7CCF3E3}"/>
    <cellStyle name="SAPBEXformats 13 2 6" xfId="22177" xr:uid="{442C0F9F-BBFB-40D0-AEF8-F53B94A890AC}"/>
    <cellStyle name="SAPBEXformats 13 3" xfId="11119" xr:uid="{00000000-0005-0000-0000-00004E2C0000}"/>
    <cellStyle name="SAPBEXformats 13 3 2" xfId="22182" xr:uid="{266A2950-1A06-4D48-942A-9A4C8FE3E90B}"/>
    <cellStyle name="SAPBEXformats 13 4" xfId="11120" xr:uid="{00000000-0005-0000-0000-00004F2C0000}"/>
    <cellStyle name="SAPBEXformats 13 4 2" xfId="22183" xr:uid="{C2A338B5-D6A2-4042-92A1-E9F2034BAAA8}"/>
    <cellStyle name="SAPBEXformats 13 5" xfId="11121" xr:uid="{00000000-0005-0000-0000-0000502C0000}"/>
    <cellStyle name="SAPBEXformats 13 5 2" xfId="22184" xr:uid="{F8769518-51C1-40E2-8E4B-0F7515E41F1D}"/>
    <cellStyle name="SAPBEXformats 13 6" xfId="11122" xr:uid="{00000000-0005-0000-0000-0000512C0000}"/>
    <cellStyle name="SAPBEXformats 13 6 2" xfId="22185" xr:uid="{E7FC82F5-6EA2-484C-B861-701A8C2A2757}"/>
    <cellStyle name="SAPBEXformats 13 7" xfId="22176" xr:uid="{7F6E8313-347B-4F7C-AAE1-5C9AB07DAA9D}"/>
    <cellStyle name="SAPBEXformats 14" xfId="11123" xr:uid="{00000000-0005-0000-0000-0000522C0000}"/>
    <cellStyle name="SAPBEXformats 14 2" xfId="11124" xr:uid="{00000000-0005-0000-0000-0000532C0000}"/>
    <cellStyle name="SAPBEXformats 14 2 2" xfId="11125" xr:uid="{00000000-0005-0000-0000-0000542C0000}"/>
    <cellStyle name="SAPBEXformats 14 2 2 2" xfId="22188" xr:uid="{4273CA74-6D3D-475D-AC34-F14D4581D7C5}"/>
    <cellStyle name="SAPBEXformats 14 2 3" xfId="11126" xr:uid="{00000000-0005-0000-0000-0000552C0000}"/>
    <cellStyle name="SAPBEXformats 14 2 3 2" xfId="22189" xr:uid="{9F292456-B0B9-427B-BA27-4AD2CA345B22}"/>
    <cellStyle name="SAPBEXformats 14 2 4" xfId="11127" xr:uid="{00000000-0005-0000-0000-0000562C0000}"/>
    <cellStyle name="SAPBEXformats 14 2 4 2" xfId="22190" xr:uid="{DF6B87C9-A344-4CE8-AE70-2EDE326504D8}"/>
    <cellStyle name="SAPBEXformats 14 2 5" xfId="11128" xr:uid="{00000000-0005-0000-0000-0000572C0000}"/>
    <cellStyle name="SAPBEXformats 14 2 5 2" xfId="22191" xr:uid="{D654E412-84A7-4D2A-BDB9-3FAF59D1D002}"/>
    <cellStyle name="SAPBEXformats 14 2 6" xfId="22187" xr:uid="{F7E690BE-B22A-4A27-AD1E-E9BFF552851B}"/>
    <cellStyle name="SAPBEXformats 14 3" xfId="11129" xr:uid="{00000000-0005-0000-0000-0000582C0000}"/>
    <cellStyle name="SAPBEXformats 14 3 2" xfId="22192" xr:uid="{B56F79B8-3BCD-47EF-9F10-C894AE1786BE}"/>
    <cellStyle name="SAPBEXformats 14 4" xfId="11130" xr:uid="{00000000-0005-0000-0000-0000592C0000}"/>
    <cellStyle name="SAPBEXformats 14 4 2" xfId="22193" xr:uid="{BB8FDF45-89CF-4542-9BFA-125071136902}"/>
    <cellStyle name="SAPBEXformats 14 5" xfId="11131" xr:uid="{00000000-0005-0000-0000-00005A2C0000}"/>
    <cellStyle name="SAPBEXformats 14 5 2" xfId="22194" xr:uid="{171A080D-8B25-4146-A4AA-CE1748D3BA25}"/>
    <cellStyle name="SAPBEXformats 14 6" xfId="11132" xr:uid="{00000000-0005-0000-0000-00005B2C0000}"/>
    <cellStyle name="SAPBEXformats 14 6 2" xfId="22195" xr:uid="{17DF4FCF-7964-4C65-AE01-A5CBCB7F93B5}"/>
    <cellStyle name="SAPBEXformats 14 7" xfId="22186" xr:uid="{F16F71D3-576C-4713-8F24-F5B5DF68590B}"/>
    <cellStyle name="SAPBEXformats 15" xfId="11133" xr:uid="{00000000-0005-0000-0000-00005C2C0000}"/>
    <cellStyle name="SAPBEXformats 15 2" xfId="11134" xr:uid="{00000000-0005-0000-0000-00005D2C0000}"/>
    <cellStyle name="SAPBEXformats 15 2 2" xfId="11135" xr:uid="{00000000-0005-0000-0000-00005E2C0000}"/>
    <cellStyle name="SAPBEXformats 15 2 2 2" xfId="22198" xr:uid="{A1ABE738-4B6B-475B-B25D-520B5E8895ED}"/>
    <cellStyle name="SAPBEXformats 15 2 3" xfId="11136" xr:uid="{00000000-0005-0000-0000-00005F2C0000}"/>
    <cellStyle name="SAPBEXformats 15 2 3 2" xfId="22199" xr:uid="{709B94FF-F03E-4E6B-BD48-2352807B768A}"/>
    <cellStyle name="SAPBEXformats 15 2 4" xfId="11137" xr:uid="{00000000-0005-0000-0000-0000602C0000}"/>
    <cellStyle name="SAPBEXformats 15 2 4 2" xfId="22200" xr:uid="{C626739D-D9AB-47CD-99D4-74098A6CC382}"/>
    <cellStyle name="SAPBEXformats 15 2 5" xfId="11138" xr:uid="{00000000-0005-0000-0000-0000612C0000}"/>
    <cellStyle name="SAPBEXformats 15 2 5 2" xfId="22201" xr:uid="{63C7A8B8-E771-40CF-ADF7-48D0857F36CD}"/>
    <cellStyle name="SAPBEXformats 15 2 6" xfId="22197" xr:uid="{8ED0DC68-6C5E-463D-84BB-3BB73DF14BC3}"/>
    <cellStyle name="SAPBEXformats 15 3" xfId="11139" xr:uid="{00000000-0005-0000-0000-0000622C0000}"/>
    <cellStyle name="SAPBEXformats 15 3 2" xfId="22202" xr:uid="{7D644AF3-3E9D-425D-B0FE-9D11EA0DDB9D}"/>
    <cellStyle name="SAPBEXformats 15 4" xfId="11140" xr:uid="{00000000-0005-0000-0000-0000632C0000}"/>
    <cellStyle name="SAPBEXformats 15 4 2" xfId="22203" xr:uid="{982FF8C1-849E-4848-82A7-B0D1F41E3D61}"/>
    <cellStyle name="SAPBEXformats 15 5" xfId="11141" xr:uid="{00000000-0005-0000-0000-0000642C0000}"/>
    <cellStyle name="SAPBEXformats 15 5 2" xfId="22204" xr:uid="{F2D980E1-0DF2-4AB5-842E-70D47BE41E25}"/>
    <cellStyle name="SAPBEXformats 15 6" xfId="11142" xr:uid="{00000000-0005-0000-0000-0000652C0000}"/>
    <cellStyle name="SAPBEXformats 15 6 2" xfId="22205" xr:uid="{C7D4665A-5AB7-4FB5-AF05-2C32D8B9CF41}"/>
    <cellStyle name="SAPBEXformats 15 7" xfId="22196" xr:uid="{33E30C0B-02DA-4040-B0A7-9410D5A9102A}"/>
    <cellStyle name="SAPBEXformats 16" xfId="11143" xr:uid="{00000000-0005-0000-0000-0000662C0000}"/>
    <cellStyle name="SAPBEXformats 16 2" xfId="22206" xr:uid="{B2919C43-5976-419D-9709-70F02413F4CA}"/>
    <cellStyle name="SAPBEXformats 17" xfId="11144" xr:uid="{00000000-0005-0000-0000-0000672C0000}"/>
    <cellStyle name="SAPBEXformats 17 2" xfId="22207" xr:uid="{763014A3-7596-43A8-889A-5E087E3DCE39}"/>
    <cellStyle name="SAPBEXformats 18" xfId="11145" xr:uid="{00000000-0005-0000-0000-0000682C0000}"/>
    <cellStyle name="SAPBEXformats 18 2" xfId="22208" xr:uid="{EEF66289-A75E-4BA3-A007-A5A3F256A836}"/>
    <cellStyle name="SAPBEXformats 19" xfId="11146" xr:uid="{00000000-0005-0000-0000-0000692C0000}"/>
    <cellStyle name="SAPBEXformats 19 2" xfId="22209" xr:uid="{355AFFA8-A674-4C13-9A5C-2B794910E9D7}"/>
    <cellStyle name="SAPBEXformats 2" xfId="11147" xr:uid="{00000000-0005-0000-0000-00006A2C0000}"/>
    <cellStyle name="SAPBEXformats 2 2" xfId="11148" xr:uid="{00000000-0005-0000-0000-00006B2C0000}"/>
    <cellStyle name="SAPBEXformats 2 2 2" xfId="11149" xr:uid="{00000000-0005-0000-0000-00006C2C0000}"/>
    <cellStyle name="SAPBEXformats 2 2 2 2" xfId="22212" xr:uid="{EF5F006C-E3E7-464B-B8CA-25F859B44895}"/>
    <cellStyle name="SAPBEXformats 2 2 3" xfId="11150" xr:uid="{00000000-0005-0000-0000-00006D2C0000}"/>
    <cellStyle name="SAPBEXformats 2 2 3 2" xfId="22213" xr:uid="{FB74CCE7-C8A4-473A-852C-4E640AC5B20F}"/>
    <cellStyle name="SAPBEXformats 2 2 4" xfId="11151" xr:uid="{00000000-0005-0000-0000-00006E2C0000}"/>
    <cellStyle name="SAPBEXformats 2 2 4 2" xfId="22214" xr:uid="{374DC755-928D-4866-AB29-76CC2C1C3BEF}"/>
    <cellStyle name="SAPBEXformats 2 2 5" xfId="11152" xr:uid="{00000000-0005-0000-0000-00006F2C0000}"/>
    <cellStyle name="SAPBEXformats 2 2 5 2" xfId="22215" xr:uid="{427ED15F-F75F-4893-949D-38F8684B3B6F}"/>
    <cellStyle name="SAPBEXformats 2 2 6" xfId="22211" xr:uid="{A2D0AF58-017D-4069-A53D-E6FBABD874DD}"/>
    <cellStyle name="SAPBEXformats 2 3" xfId="11153" xr:uid="{00000000-0005-0000-0000-0000702C0000}"/>
    <cellStyle name="SAPBEXformats 2 3 2" xfId="22216" xr:uid="{3542C53D-F194-4CE6-B0C0-48710AF32658}"/>
    <cellStyle name="SAPBEXformats 2 4" xfId="11154" xr:uid="{00000000-0005-0000-0000-0000712C0000}"/>
    <cellStyle name="SAPBEXformats 2 4 2" xfId="22217" xr:uid="{A5F6E37B-B44D-4A8C-8F4A-0F46363A484E}"/>
    <cellStyle name="SAPBEXformats 2 5" xfId="11155" xr:uid="{00000000-0005-0000-0000-0000722C0000}"/>
    <cellStyle name="SAPBEXformats 2 5 2" xfId="22218" xr:uid="{F195370F-76E3-4088-8F22-22750213C9E0}"/>
    <cellStyle name="SAPBEXformats 2 6" xfId="11156" xr:uid="{00000000-0005-0000-0000-0000732C0000}"/>
    <cellStyle name="SAPBEXformats 2 6 2" xfId="22219" xr:uid="{B3F761C6-8D5C-413D-A3DC-685822AF127C}"/>
    <cellStyle name="SAPBEXformats 2 7" xfId="22210" xr:uid="{A4D2A170-9714-4DE2-9B76-985F264D288E}"/>
    <cellStyle name="SAPBEXformats 20" xfId="22145" xr:uid="{065F15A2-65E8-4D1D-9414-C5FA05A94907}"/>
    <cellStyle name="SAPBEXformats 3" xfId="11157" xr:uid="{00000000-0005-0000-0000-0000742C0000}"/>
    <cellStyle name="SAPBEXformats 3 2" xfId="11158" xr:uid="{00000000-0005-0000-0000-0000752C0000}"/>
    <cellStyle name="SAPBEXformats 3 2 2" xfId="11159" xr:uid="{00000000-0005-0000-0000-0000762C0000}"/>
    <cellStyle name="SAPBEXformats 3 2 2 2" xfId="22222" xr:uid="{86091B11-E036-408B-AAD0-D898F7C0587F}"/>
    <cellStyle name="SAPBEXformats 3 2 3" xfId="11160" xr:uid="{00000000-0005-0000-0000-0000772C0000}"/>
    <cellStyle name="SAPBEXformats 3 2 3 2" xfId="22223" xr:uid="{F12DD66D-9AC8-419D-B218-15BF8F343C7A}"/>
    <cellStyle name="SAPBEXformats 3 2 4" xfId="11161" xr:uid="{00000000-0005-0000-0000-0000782C0000}"/>
    <cellStyle name="SAPBEXformats 3 2 4 2" xfId="22224" xr:uid="{666ACBDE-9A69-4ECA-95CE-0D4206202434}"/>
    <cellStyle name="SAPBEXformats 3 2 5" xfId="11162" xr:uid="{00000000-0005-0000-0000-0000792C0000}"/>
    <cellStyle name="SAPBEXformats 3 2 5 2" xfId="22225" xr:uid="{93C75F04-99AD-49D9-B3AB-168027EC8C23}"/>
    <cellStyle name="SAPBEXformats 3 2 6" xfId="22221" xr:uid="{926FC8B6-FD97-48F4-A594-E38B3E8ACB1E}"/>
    <cellStyle name="SAPBEXformats 3 3" xfId="11163" xr:uid="{00000000-0005-0000-0000-00007A2C0000}"/>
    <cellStyle name="SAPBEXformats 3 3 2" xfId="22226" xr:uid="{05205471-3A0B-409F-8679-272479EF045A}"/>
    <cellStyle name="SAPBEXformats 3 4" xfId="11164" xr:uid="{00000000-0005-0000-0000-00007B2C0000}"/>
    <cellStyle name="SAPBEXformats 3 4 2" xfId="22227" xr:uid="{0D1D9FC5-A1F2-4C99-A6B5-E5D2C5D715EC}"/>
    <cellStyle name="SAPBEXformats 3 5" xfId="11165" xr:uid="{00000000-0005-0000-0000-00007C2C0000}"/>
    <cellStyle name="SAPBEXformats 3 5 2" xfId="22228" xr:uid="{3A3C9DF2-1540-46F2-9DAF-0ED843896FD4}"/>
    <cellStyle name="SAPBEXformats 3 6" xfId="11166" xr:uid="{00000000-0005-0000-0000-00007D2C0000}"/>
    <cellStyle name="SAPBEXformats 3 6 2" xfId="22229" xr:uid="{5D8C8345-58D9-4FFC-8B49-4F1094C30C11}"/>
    <cellStyle name="SAPBEXformats 3 7" xfId="22220" xr:uid="{134FC0BD-59E2-4C8F-AF5C-86CF1AB20E88}"/>
    <cellStyle name="SAPBEXformats 4" xfId="11167" xr:uid="{00000000-0005-0000-0000-00007E2C0000}"/>
    <cellStyle name="SAPBEXformats 4 2" xfId="11168" xr:uid="{00000000-0005-0000-0000-00007F2C0000}"/>
    <cellStyle name="SAPBEXformats 4 2 2" xfId="11169" xr:uid="{00000000-0005-0000-0000-0000802C0000}"/>
    <cellStyle name="SAPBEXformats 4 2 2 2" xfId="22232" xr:uid="{F633AFE9-053A-4236-A3B4-975F356F53CD}"/>
    <cellStyle name="SAPBEXformats 4 2 3" xfId="11170" xr:uid="{00000000-0005-0000-0000-0000812C0000}"/>
    <cellStyle name="SAPBEXformats 4 2 3 2" xfId="22233" xr:uid="{A6A12A3B-94A3-4D52-AB07-0FDA2C0B1384}"/>
    <cellStyle name="SAPBEXformats 4 2 4" xfId="11171" xr:uid="{00000000-0005-0000-0000-0000822C0000}"/>
    <cellStyle name="SAPBEXformats 4 2 4 2" xfId="22234" xr:uid="{7B9DDE22-8528-4257-A685-08D988A657F3}"/>
    <cellStyle name="SAPBEXformats 4 2 5" xfId="11172" xr:uid="{00000000-0005-0000-0000-0000832C0000}"/>
    <cellStyle name="SAPBEXformats 4 2 5 2" xfId="22235" xr:uid="{21F6180F-8771-46D0-86AF-0DF015A9498C}"/>
    <cellStyle name="SAPBEXformats 4 2 6" xfId="22231" xr:uid="{ECF7610D-1E6E-4505-8337-BAEF581ADAF1}"/>
    <cellStyle name="SAPBEXformats 4 3" xfId="11173" xr:uid="{00000000-0005-0000-0000-0000842C0000}"/>
    <cellStyle name="SAPBEXformats 4 3 2" xfId="22236" xr:uid="{2335A986-3ACE-4501-AE00-6853FD0F9736}"/>
    <cellStyle name="SAPBEXformats 4 4" xfId="11174" xr:uid="{00000000-0005-0000-0000-0000852C0000}"/>
    <cellStyle name="SAPBEXformats 4 4 2" xfId="22237" xr:uid="{2D5D1E39-C10A-4756-B0A7-9F5B48BD0584}"/>
    <cellStyle name="SAPBEXformats 4 5" xfId="11175" xr:uid="{00000000-0005-0000-0000-0000862C0000}"/>
    <cellStyle name="SAPBEXformats 4 5 2" xfId="22238" xr:uid="{6BBE2A61-2E29-47DC-8BBF-C7CCA95956C5}"/>
    <cellStyle name="SAPBEXformats 4 6" xfId="11176" xr:uid="{00000000-0005-0000-0000-0000872C0000}"/>
    <cellStyle name="SAPBEXformats 4 6 2" xfId="22239" xr:uid="{DE88E319-F3BD-4049-B4A5-E2D6D18DD121}"/>
    <cellStyle name="SAPBEXformats 4 7" xfId="22230" xr:uid="{ED926721-6789-4DFC-85F8-C050E30ABFE9}"/>
    <cellStyle name="SAPBEXformats 5" xfId="11177" xr:uid="{00000000-0005-0000-0000-0000882C0000}"/>
    <cellStyle name="SAPBEXformats 5 2" xfId="11178" xr:uid="{00000000-0005-0000-0000-0000892C0000}"/>
    <cellStyle name="SAPBEXformats 5 2 2" xfId="11179" xr:uid="{00000000-0005-0000-0000-00008A2C0000}"/>
    <cellStyle name="SAPBEXformats 5 2 2 2" xfId="22242" xr:uid="{6B3A25AD-E5AE-4F14-88C2-32C94A419D37}"/>
    <cellStyle name="SAPBEXformats 5 2 3" xfId="11180" xr:uid="{00000000-0005-0000-0000-00008B2C0000}"/>
    <cellStyle name="SAPBEXformats 5 2 3 2" xfId="22243" xr:uid="{2A0D7EF9-3E8F-4D7B-A8B3-5E2C78C8E064}"/>
    <cellStyle name="SAPBEXformats 5 2 4" xfId="11181" xr:uid="{00000000-0005-0000-0000-00008C2C0000}"/>
    <cellStyle name="SAPBEXformats 5 2 4 2" xfId="22244" xr:uid="{9239D2AD-D622-4847-82C2-431704B93A38}"/>
    <cellStyle name="SAPBEXformats 5 2 5" xfId="11182" xr:uid="{00000000-0005-0000-0000-00008D2C0000}"/>
    <cellStyle name="SAPBEXformats 5 2 5 2" xfId="22245" xr:uid="{69106613-6ABC-4D39-8137-622DFBE58CFC}"/>
    <cellStyle name="SAPBEXformats 5 2 6" xfId="22241" xr:uid="{B862E86F-4D5E-46E9-AEBD-F4B7971141F7}"/>
    <cellStyle name="SAPBEXformats 5 3" xfId="11183" xr:uid="{00000000-0005-0000-0000-00008E2C0000}"/>
    <cellStyle name="SAPBEXformats 5 3 2" xfId="22246" xr:uid="{FB9EC71B-F1E5-4615-9E29-E66EAAD506E3}"/>
    <cellStyle name="SAPBEXformats 5 4" xfId="11184" xr:uid="{00000000-0005-0000-0000-00008F2C0000}"/>
    <cellStyle name="SAPBEXformats 5 4 2" xfId="22247" xr:uid="{EF72218F-4171-43F9-9AC9-4E56068DA368}"/>
    <cellStyle name="SAPBEXformats 5 5" xfId="11185" xr:uid="{00000000-0005-0000-0000-0000902C0000}"/>
    <cellStyle name="SAPBEXformats 5 5 2" xfId="22248" xr:uid="{6F927641-3C58-4346-BA9F-35E98FFD7882}"/>
    <cellStyle name="SAPBEXformats 5 6" xfId="11186" xr:uid="{00000000-0005-0000-0000-0000912C0000}"/>
    <cellStyle name="SAPBEXformats 5 6 2" xfId="22249" xr:uid="{2DF4FFFB-AA0E-49E7-80FD-90DBE141158F}"/>
    <cellStyle name="SAPBEXformats 5 7" xfId="22240" xr:uid="{E0227CD3-55BD-4D44-AA2E-C881866AF1F3}"/>
    <cellStyle name="SAPBEXformats 6" xfId="11187" xr:uid="{00000000-0005-0000-0000-0000922C0000}"/>
    <cellStyle name="SAPBEXformats 6 2" xfId="11188" xr:uid="{00000000-0005-0000-0000-0000932C0000}"/>
    <cellStyle name="SAPBEXformats 6 2 2" xfId="11189" xr:uid="{00000000-0005-0000-0000-0000942C0000}"/>
    <cellStyle name="SAPBEXformats 6 2 2 2" xfId="22252" xr:uid="{19D3B9BF-AA5E-4DCE-8B52-6362881BC3D0}"/>
    <cellStyle name="SAPBEXformats 6 2 3" xfId="11190" xr:uid="{00000000-0005-0000-0000-0000952C0000}"/>
    <cellStyle name="SAPBEXformats 6 2 3 2" xfId="22253" xr:uid="{DD7FF15E-C934-41A0-BFDB-2F8066F020FC}"/>
    <cellStyle name="SAPBEXformats 6 2 4" xfId="11191" xr:uid="{00000000-0005-0000-0000-0000962C0000}"/>
    <cellStyle name="SAPBEXformats 6 2 4 2" xfId="22254" xr:uid="{8591EF82-55A2-4CBD-8312-97D6BCE761AD}"/>
    <cellStyle name="SAPBEXformats 6 2 5" xfId="11192" xr:uid="{00000000-0005-0000-0000-0000972C0000}"/>
    <cellStyle name="SAPBEXformats 6 2 5 2" xfId="22255" xr:uid="{44C5D48E-E897-40B0-B409-43B9D0549C47}"/>
    <cellStyle name="SAPBEXformats 6 2 6" xfId="22251" xr:uid="{7DCF03F7-0924-4699-A29C-3BC7E19395D3}"/>
    <cellStyle name="SAPBEXformats 6 3" xfId="11193" xr:uid="{00000000-0005-0000-0000-0000982C0000}"/>
    <cellStyle name="SAPBEXformats 6 3 2" xfId="22256" xr:uid="{5758F7AA-5CF5-4E46-BC2D-AFB6A9EA7D85}"/>
    <cellStyle name="SAPBEXformats 6 4" xfId="11194" xr:uid="{00000000-0005-0000-0000-0000992C0000}"/>
    <cellStyle name="SAPBEXformats 6 4 2" xfId="22257" xr:uid="{4A1181D0-EB65-4956-A183-F245450AFB0A}"/>
    <cellStyle name="SAPBEXformats 6 5" xfId="11195" xr:uid="{00000000-0005-0000-0000-00009A2C0000}"/>
    <cellStyle name="SAPBEXformats 6 5 2" xfId="22258" xr:uid="{38904ABA-D131-402A-AEB6-9554FDE07E50}"/>
    <cellStyle name="SAPBEXformats 6 6" xfId="11196" xr:uid="{00000000-0005-0000-0000-00009B2C0000}"/>
    <cellStyle name="SAPBEXformats 6 6 2" xfId="22259" xr:uid="{41EA7309-96A8-4ACF-BCD4-5AD871BD23FB}"/>
    <cellStyle name="SAPBEXformats 6 7" xfId="22250" xr:uid="{8E052D8B-4281-467C-A46F-04846C33794F}"/>
    <cellStyle name="SAPBEXformats 7" xfId="11197" xr:uid="{00000000-0005-0000-0000-00009C2C0000}"/>
    <cellStyle name="SAPBEXformats 7 2" xfId="11198" xr:uid="{00000000-0005-0000-0000-00009D2C0000}"/>
    <cellStyle name="SAPBEXformats 7 2 2" xfId="11199" xr:uid="{00000000-0005-0000-0000-00009E2C0000}"/>
    <cellStyle name="SAPBEXformats 7 2 2 2" xfId="22262" xr:uid="{9D1AC0F6-DB7F-448B-8028-C9A0B9AB0816}"/>
    <cellStyle name="SAPBEXformats 7 2 3" xfId="11200" xr:uid="{00000000-0005-0000-0000-00009F2C0000}"/>
    <cellStyle name="SAPBEXformats 7 2 3 2" xfId="22263" xr:uid="{522A00D5-FC32-4A82-A8B2-B2892C4E6315}"/>
    <cellStyle name="SAPBEXformats 7 2 4" xfId="11201" xr:uid="{00000000-0005-0000-0000-0000A02C0000}"/>
    <cellStyle name="SAPBEXformats 7 2 4 2" xfId="22264" xr:uid="{D74CD4CB-4531-47EA-8E2D-230953290373}"/>
    <cellStyle name="SAPBEXformats 7 2 5" xfId="11202" xr:uid="{00000000-0005-0000-0000-0000A12C0000}"/>
    <cellStyle name="SAPBEXformats 7 2 5 2" xfId="22265" xr:uid="{6E6E5743-0A39-47C3-8AE4-E0102C81B5E5}"/>
    <cellStyle name="SAPBEXformats 7 2 6" xfId="22261" xr:uid="{7DB3907A-6DC3-48C6-9F11-516D6868F1E3}"/>
    <cellStyle name="SAPBEXformats 7 3" xfId="11203" xr:uid="{00000000-0005-0000-0000-0000A22C0000}"/>
    <cellStyle name="SAPBEXformats 7 3 2" xfId="22266" xr:uid="{3BBE20CF-2CF1-4CBD-B439-3A893924C4FA}"/>
    <cellStyle name="SAPBEXformats 7 4" xfId="11204" xr:uid="{00000000-0005-0000-0000-0000A32C0000}"/>
    <cellStyle name="SAPBEXformats 7 4 2" xfId="22267" xr:uid="{A4D2801A-C3B7-4348-A24D-7775DA2A8E9D}"/>
    <cellStyle name="SAPBEXformats 7 5" xfId="11205" xr:uid="{00000000-0005-0000-0000-0000A42C0000}"/>
    <cellStyle name="SAPBEXformats 7 5 2" xfId="22268" xr:uid="{18829539-A856-4256-BAEE-9C980EB7B0BD}"/>
    <cellStyle name="SAPBEXformats 7 6" xfId="11206" xr:uid="{00000000-0005-0000-0000-0000A52C0000}"/>
    <cellStyle name="SAPBEXformats 7 6 2" xfId="22269" xr:uid="{840CE853-2D0A-43BE-B7B9-6400FADB6F53}"/>
    <cellStyle name="SAPBEXformats 7 7" xfId="22260" xr:uid="{C9EFEF09-E5F3-4C10-98B1-CDEC84F52748}"/>
    <cellStyle name="SAPBEXformats 8" xfId="11207" xr:uid="{00000000-0005-0000-0000-0000A62C0000}"/>
    <cellStyle name="SAPBEXformats 8 2" xfId="11208" xr:uid="{00000000-0005-0000-0000-0000A72C0000}"/>
    <cellStyle name="SAPBEXformats 8 2 2" xfId="11209" xr:uid="{00000000-0005-0000-0000-0000A82C0000}"/>
    <cellStyle name="SAPBEXformats 8 2 2 2" xfId="22272" xr:uid="{03D123C1-C8BB-41E2-BB50-6F5776870504}"/>
    <cellStyle name="SAPBEXformats 8 2 3" xfId="11210" xr:uid="{00000000-0005-0000-0000-0000A92C0000}"/>
    <cellStyle name="SAPBEXformats 8 2 3 2" xfId="22273" xr:uid="{00257299-B35F-4EDA-B120-20A68CC0AD5F}"/>
    <cellStyle name="SAPBEXformats 8 2 4" xfId="11211" xr:uid="{00000000-0005-0000-0000-0000AA2C0000}"/>
    <cellStyle name="SAPBEXformats 8 2 4 2" xfId="22274" xr:uid="{A551E1BB-93AA-4C6F-82D9-1AFD0F8077DA}"/>
    <cellStyle name="SAPBEXformats 8 2 5" xfId="11212" xr:uid="{00000000-0005-0000-0000-0000AB2C0000}"/>
    <cellStyle name="SAPBEXformats 8 2 5 2" xfId="22275" xr:uid="{C31CF557-642D-41E6-B7CE-ED20B1721CD3}"/>
    <cellStyle name="SAPBEXformats 8 2 6" xfId="22271" xr:uid="{FEDB6EDA-4F6D-428E-8D75-EE23CD7A1515}"/>
    <cellStyle name="SAPBEXformats 8 3" xfId="11213" xr:uid="{00000000-0005-0000-0000-0000AC2C0000}"/>
    <cellStyle name="SAPBEXformats 8 3 2" xfId="22276" xr:uid="{2F06AA3B-5C50-466E-B8A8-09A16F005CEC}"/>
    <cellStyle name="SAPBEXformats 8 4" xfId="11214" xr:uid="{00000000-0005-0000-0000-0000AD2C0000}"/>
    <cellStyle name="SAPBEXformats 8 4 2" xfId="22277" xr:uid="{5C4DDBDC-E6F9-4558-8E32-9BB898C6FB77}"/>
    <cellStyle name="SAPBEXformats 8 5" xfId="11215" xr:uid="{00000000-0005-0000-0000-0000AE2C0000}"/>
    <cellStyle name="SAPBEXformats 8 5 2" xfId="22278" xr:uid="{14A64A3C-3C49-4E16-8E93-3570A3676D59}"/>
    <cellStyle name="SAPBEXformats 8 6" xfId="11216" xr:uid="{00000000-0005-0000-0000-0000AF2C0000}"/>
    <cellStyle name="SAPBEXformats 8 6 2" xfId="22279" xr:uid="{8587FC58-CB4D-4855-889C-74822C0DA54A}"/>
    <cellStyle name="SAPBEXformats 8 7" xfId="22270" xr:uid="{27DFE03D-A888-43CA-915E-747ABE507F99}"/>
    <cellStyle name="SAPBEXformats 9" xfId="11217" xr:uid="{00000000-0005-0000-0000-0000B02C0000}"/>
    <cellStyle name="SAPBEXformats 9 2" xfId="11218" xr:uid="{00000000-0005-0000-0000-0000B12C0000}"/>
    <cellStyle name="SAPBEXformats 9 2 2" xfId="11219" xr:uid="{00000000-0005-0000-0000-0000B22C0000}"/>
    <cellStyle name="SAPBEXformats 9 2 2 2" xfId="22282" xr:uid="{64BD5A88-3444-4548-A11D-E273A1F37D7B}"/>
    <cellStyle name="SAPBEXformats 9 2 3" xfId="11220" xr:uid="{00000000-0005-0000-0000-0000B32C0000}"/>
    <cellStyle name="SAPBEXformats 9 2 3 2" xfId="22283" xr:uid="{5A3B42F0-2E3C-430B-8B45-13A28A05AB0A}"/>
    <cellStyle name="SAPBEXformats 9 2 4" xfId="11221" xr:uid="{00000000-0005-0000-0000-0000B42C0000}"/>
    <cellStyle name="SAPBEXformats 9 2 4 2" xfId="22284" xr:uid="{542BA4A1-72FB-4B25-B791-7C96A6E2DDA6}"/>
    <cellStyle name="SAPBEXformats 9 2 5" xfId="11222" xr:uid="{00000000-0005-0000-0000-0000B52C0000}"/>
    <cellStyle name="SAPBEXformats 9 2 5 2" xfId="22285" xr:uid="{B8BEFFCE-A063-4E96-8F4D-DA0C77467C9D}"/>
    <cellStyle name="SAPBEXformats 9 2 6" xfId="22281" xr:uid="{F92B9807-3985-4170-A78D-3F423BC6F9F8}"/>
    <cellStyle name="SAPBEXformats 9 3" xfId="11223" xr:uid="{00000000-0005-0000-0000-0000B62C0000}"/>
    <cellStyle name="SAPBEXformats 9 3 2" xfId="22286" xr:uid="{3884073C-62E8-4515-8945-9DA3BD24500D}"/>
    <cellStyle name="SAPBEXformats 9 4" xfId="11224" xr:uid="{00000000-0005-0000-0000-0000B72C0000}"/>
    <cellStyle name="SAPBEXformats 9 4 2" xfId="22287" xr:uid="{A445B060-51FD-4C24-BF3D-EFEA6C639BA2}"/>
    <cellStyle name="SAPBEXformats 9 5" xfId="11225" xr:uid="{00000000-0005-0000-0000-0000B82C0000}"/>
    <cellStyle name="SAPBEXformats 9 5 2" xfId="22288" xr:uid="{28D5E6CD-1D2A-4DE2-A84E-F37B3BA66945}"/>
    <cellStyle name="SAPBEXformats 9 6" xfId="11226" xr:uid="{00000000-0005-0000-0000-0000B92C0000}"/>
    <cellStyle name="SAPBEXformats 9 6 2" xfId="22289" xr:uid="{A453EBD5-26C6-46D5-A02D-F827089EC517}"/>
    <cellStyle name="SAPBEXformats 9 7" xfId="22280" xr:uid="{452CB5C0-58BA-45ED-B121-DE67C78C03FD}"/>
    <cellStyle name="SAPBEXformats_KTR An-Abflug" xfId="14862" xr:uid="{00000000-0005-0000-0000-0000BA2C0000}"/>
    <cellStyle name="SAPBEXheaderItem" xfId="11227" xr:uid="{00000000-0005-0000-0000-0000BB2C0000}"/>
    <cellStyle name="SAPBEXheaderItem 10" xfId="11228" xr:uid="{00000000-0005-0000-0000-0000BC2C0000}"/>
    <cellStyle name="SAPBEXheaderItem 10 2" xfId="11229" xr:uid="{00000000-0005-0000-0000-0000BD2C0000}"/>
    <cellStyle name="SAPBEXheaderItem 10 2 2" xfId="11230" xr:uid="{00000000-0005-0000-0000-0000BE2C0000}"/>
    <cellStyle name="SAPBEXheaderItem 10 2 2 2" xfId="22293" xr:uid="{6ADCDCAB-59FE-47F4-8F60-BF199C39DCB8}"/>
    <cellStyle name="SAPBEXheaderItem 10 2 3" xfId="11231" xr:uid="{00000000-0005-0000-0000-0000BF2C0000}"/>
    <cellStyle name="SAPBEXheaderItem 10 2 3 2" xfId="22294" xr:uid="{EC12CE56-005B-4CC2-A89A-3590040886F9}"/>
    <cellStyle name="SAPBEXheaderItem 10 2 4" xfId="11232" xr:uid="{00000000-0005-0000-0000-0000C02C0000}"/>
    <cellStyle name="SAPBEXheaderItem 10 2 4 2" xfId="22295" xr:uid="{A4B462BE-2642-43AB-B1FD-3325A1C72830}"/>
    <cellStyle name="SAPBEXheaderItem 10 2 5" xfId="11233" xr:uid="{00000000-0005-0000-0000-0000C12C0000}"/>
    <cellStyle name="SAPBEXheaderItem 10 2 5 2" xfId="22296" xr:uid="{262ED176-2570-4475-817A-9A78FD789FFA}"/>
    <cellStyle name="SAPBEXheaderItem 10 2 6" xfId="22292" xr:uid="{7AAD35F1-E550-40CF-8298-4B845C3BAC2C}"/>
    <cellStyle name="SAPBEXheaderItem 10 3" xfId="11234" xr:uid="{00000000-0005-0000-0000-0000C22C0000}"/>
    <cellStyle name="SAPBEXheaderItem 10 3 2" xfId="22297" xr:uid="{6E4BAD93-B228-4AF8-8FF8-844B9BB8F7ED}"/>
    <cellStyle name="SAPBEXheaderItem 10 4" xfId="11235" xr:uid="{00000000-0005-0000-0000-0000C32C0000}"/>
    <cellStyle name="SAPBEXheaderItem 10 4 2" xfId="22298" xr:uid="{928F492E-DCCB-4352-9707-53AEF88204D1}"/>
    <cellStyle name="SAPBEXheaderItem 10 5" xfId="11236" xr:uid="{00000000-0005-0000-0000-0000C42C0000}"/>
    <cellStyle name="SAPBEXheaderItem 10 5 2" xfId="22299" xr:uid="{A3EB3DFD-882B-4F53-8DD5-45B5AD1BE762}"/>
    <cellStyle name="SAPBEXheaderItem 10 6" xfId="11237" xr:uid="{00000000-0005-0000-0000-0000C52C0000}"/>
    <cellStyle name="SAPBEXheaderItem 10 6 2" xfId="22300" xr:uid="{223CC857-C4E7-4EDD-B5F1-CA9A52EDD3A3}"/>
    <cellStyle name="SAPBEXheaderItem 10 7" xfId="22291" xr:uid="{1EF7526B-3357-403A-9E14-242601C9133B}"/>
    <cellStyle name="SAPBEXheaderItem 11" xfId="11238" xr:uid="{00000000-0005-0000-0000-0000C62C0000}"/>
    <cellStyle name="SAPBEXheaderItem 11 2" xfId="11239" xr:uid="{00000000-0005-0000-0000-0000C72C0000}"/>
    <cellStyle name="SAPBEXheaderItem 11 2 2" xfId="11240" xr:uid="{00000000-0005-0000-0000-0000C82C0000}"/>
    <cellStyle name="SAPBEXheaderItem 11 2 2 2" xfId="22303" xr:uid="{C543DBFD-AB1D-488E-869A-7F349CF72FBD}"/>
    <cellStyle name="SAPBEXheaderItem 11 2 3" xfId="11241" xr:uid="{00000000-0005-0000-0000-0000C92C0000}"/>
    <cellStyle name="SAPBEXheaderItem 11 2 3 2" xfId="22304" xr:uid="{FFD5C4F0-D5F6-470E-A02F-47A928751FC3}"/>
    <cellStyle name="SAPBEXheaderItem 11 2 4" xfId="11242" xr:uid="{00000000-0005-0000-0000-0000CA2C0000}"/>
    <cellStyle name="SAPBEXheaderItem 11 2 4 2" xfId="22305" xr:uid="{83A2E70C-837A-49D8-8F04-54E47D712060}"/>
    <cellStyle name="SAPBEXheaderItem 11 2 5" xfId="11243" xr:uid="{00000000-0005-0000-0000-0000CB2C0000}"/>
    <cellStyle name="SAPBEXheaderItem 11 2 5 2" xfId="22306" xr:uid="{1D7FE5BD-34D0-4094-A180-710391DF4C12}"/>
    <cellStyle name="SAPBEXheaderItem 11 2 6" xfId="22302" xr:uid="{8C8953F5-7B27-4894-B7C7-4950798BD8F4}"/>
    <cellStyle name="SAPBEXheaderItem 11 3" xfId="11244" xr:uid="{00000000-0005-0000-0000-0000CC2C0000}"/>
    <cellStyle name="SAPBEXheaderItem 11 3 2" xfId="22307" xr:uid="{84E00A57-291E-4337-B2D1-E1E01886BF26}"/>
    <cellStyle name="SAPBEXheaderItem 11 4" xfId="11245" xr:uid="{00000000-0005-0000-0000-0000CD2C0000}"/>
    <cellStyle name="SAPBEXheaderItem 11 4 2" xfId="22308" xr:uid="{9DC4A426-8080-4A9F-A1F4-A6FE46FF60D8}"/>
    <cellStyle name="SAPBEXheaderItem 11 5" xfId="11246" xr:uid="{00000000-0005-0000-0000-0000CE2C0000}"/>
    <cellStyle name="SAPBEXheaderItem 11 5 2" xfId="22309" xr:uid="{1EC12669-907E-4BDE-AAA4-EC1F6DB63D08}"/>
    <cellStyle name="SAPBEXheaderItem 11 6" xfId="11247" xr:uid="{00000000-0005-0000-0000-0000CF2C0000}"/>
    <cellStyle name="SAPBEXheaderItem 11 6 2" xfId="22310" xr:uid="{2D469B59-3065-4509-AD7F-A8858F524396}"/>
    <cellStyle name="SAPBEXheaderItem 11 7" xfId="22301" xr:uid="{4197A4AB-1147-460F-9B11-ED05A6B64876}"/>
    <cellStyle name="SAPBEXheaderItem 12" xfId="11248" xr:uid="{00000000-0005-0000-0000-0000D02C0000}"/>
    <cellStyle name="SAPBEXheaderItem 12 2" xfId="11249" xr:uid="{00000000-0005-0000-0000-0000D12C0000}"/>
    <cellStyle name="SAPBEXheaderItem 12 2 2" xfId="11250" xr:uid="{00000000-0005-0000-0000-0000D22C0000}"/>
    <cellStyle name="SAPBEXheaderItem 12 2 2 2" xfId="22313" xr:uid="{C7548999-E61A-48C0-B128-D6B5764240F1}"/>
    <cellStyle name="SAPBEXheaderItem 12 2 3" xfId="11251" xr:uid="{00000000-0005-0000-0000-0000D32C0000}"/>
    <cellStyle name="SAPBEXheaderItem 12 2 3 2" xfId="22314" xr:uid="{4C39C7DD-EEA8-411F-BF37-C422D486481C}"/>
    <cellStyle name="SAPBEXheaderItem 12 2 4" xfId="11252" xr:uid="{00000000-0005-0000-0000-0000D42C0000}"/>
    <cellStyle name="SAPBEXheaderItem 12 2 4 2" xfId="22315" xr:uid="{BFFCB6E9-FAD9-4732-AB39-F8B4FBCF5634}"/>
    <cellStyle name="SAPBEXheaderItem 12 2 5" xfId="11253" xr:uid="{00000000-0005-0000-0000-0000D52C0000}"/>
    <cellStyle name="SAPBEXheaderItem 12 2 5 2" xfId="22316" xr:uid="{3360F5AE-8D43-4068-9C79-D21C1D38365A}"/>
    <cellStyle name="SAPBEXheaderItem 12 2 6" xfId="22312" xr:uid="{CEBE3360-4AE4-47BD-918F-ABF9DD7B6B14}"/>
    <cellStyle name="SAPBEXheaderItem 12 3" xfId="11254" xr:uid="{00000000-0005-0000-0000-0000D62C0000}"/>
    <cellStyle name="SAPBEXheaderItem 12 3 2" xfId="22317" xr:uid="{FB584BB9-5690-4401-BD4B-9E50130FD816}"/>
    <cellStyle name="SAPBEXheaderItem 12 4" xfId="11255" xr:uid="{00000000-0005-0000-0000-0000D72C0000}"/>
    <cellStyle name="SAPBEXheaderItem 12 4 2" xfId="22318" xr:uid="{B5EAEF70-52F3-4136-85E7-6ACF081C7C27}"/>
    <cellStyle name="SAPBEXheaderItem 12 5" xfId="11256" xr:uid="{00000000-0005-0000-0000-0000D82C0000}"/>
    <cellStyle name="SAPBEXheaderItem 12 5 2" xfId="22319" xr:uid="{0CA93709-50B7-4C16-BEF4-E2F20E953078}"/>
    <cellStyle name="SAPBEXheaderItem 12 6" xfId="11257" xr:uid="{00000000-0005-0000-0000-0000D92C0000}"/>
    <cellStyle name="SAPBEXheaderItem 12 6 2" xfId="22320" xr:uid="{8CCE0719-C9A4-46E0-887D-B3018BA64708}"/>
    <cellStyle name="SAPBEXheaderItem 12 7" xfId="22311" xr:uid="{D7E293E6-8D37-42AA-B6C6-96D8AC46BDA5}"/>
    <cellStyle name="SAPBEXheaderItem 13" xfId="11258" xr:uid="{00000000-0005-0000-0000-0000DA2C0000}"/>
    <cellStyle name="SAPBEXheaderItem 13 2" xfId="11259" xr:uid="{00000000-0005-0000-0000-0000DB2C0000}"/>
    <cellStyle name="SAPBEXheaderItem 13 2 2" xfId="11260" xr:uid="{00000000-0005-0000-0000-0000DC2C0000}"/>
    <cellStyle name="SAPBEXheaderItem 13 2 2 2" xfId="22323" xr:uid="{E0F768CE-A46E-4223-B5BA-01DFED63691B}"/>
    <cellStyle name="SAPBEXheaderItem 13 2 3" xfId="11261" xr:uid="{00000000-0005-0000-0000-0000DD2C0000}"/>
    <cellStyle name="SAPBEXheaderItem 13 2 3 2" xfId="22324" xr:uid="{04E97C8C-EFC1-4CF1-941F-E266B219B40A}"/>
    <cellStyle name="SAPBEXheaderItem 13 2 4" xfId="11262" xr:uid="{00000000-0005-0000-0000-0000DE2C0000}"/>
    <cellStyle name="SAPBEXheaderItem 13 2 4 2" xfId="22325" xr:uid="{A368C4B0-F045-4A63-BB02-35D841E6B4EF}"/>
    <cellStyle name="SAPBEXheaderItem 13 2 5" xfId="11263" xr:uid="{00000000-0005-0000-0000-0000DF2C0000}"/>
    <cellStyle name="SAPBEXheaderItem 13 2 5 2" xfId="22326" xr:uid="{EAD8B66B-8B6F-4CE5-90A4-6533DF6D302F}"/>
    <cellStyle name="SAPBEXheaderItem 13 2 6" xfId="22322" xr:uid="{88B60F70-5181-4809-B3B5-A9E9969992DE}"/>
    <cellStyle name="SAPBEXheaderItem 13 3" xfId="11264" xr:uid="{00000000-0005-0000-0000-0000E02C0000}"/>
    <cellStyle name="SAPBEXheaderItem 13 3 2" xfId="22327" xr:uid="{DA3FCB30-0011-432C-BDC3-07C7CFB49D58}"/>
    <cellStyle name="SAPBEXheaderItem 13 4" xfId="11265" xr:uid="{00000000-0005-0000-0000-0000E12C0000}"/>
    <cellStyle name="SAPBEXheaderItem 13 4 2" xfId="22328" xr:uid="{4A01A491-4283-4A31-A13B-011CCE22C009}"/>
    <cellStyle name="SAPBEXheaderItem 13 5" xfId="11266" xr:uid="{00000000-0005-0000-0000-0000E22C0000}"/>
    <cellStyle name="SAPBEXheaderItem 13 5 2" xfId="22329" xr:uid="{C3E27B67-4EAA-4FCD-9223-6829A489CA1A}"/>
    <cellStyle name="SAPBEXheaderItem 13 6" xfId="11267" xr:uid="{00000000-0005-0000-0000-0000E32C0000}"/>
    <cellStyle name="SAPBEXheaderItem 13 6 2" xfId="22330" xr:uid="{1123E86C-8FDC-4129-AB03-6C370336D987}"/>
    <cellStyle name="SAPBEXheaderItem 13 7" xfId="22321" xr:uid="{A9ED0BB2-04FD-4D7C-999F-D93E2C4DED7E}"/>
    <cellStyle name="SAPBEXheaderItem 14" xfId="11268" xr:uid="{00000000-0005-0000-0000-0000E42C0000}"/>
    <cellStyle name="SAPBEXheaderItem 14 2" xfId="11269" xr:uid="{00000000-0005-0000-0000-0000E52C0000}"/>
    <cellStyle name="SAPBEXheaderItem 14 2 2" xfId="11270" xr:uid="{00000000-0005-0000-0000-0000E62C0000}"/>
    <cellStyle name="SAPBEXheaderItem 14 2 2 2" xfId="22333" xr:uid="{703D8B67-52FA-47A2-A71A-7C69C41EF0D0}"/>
    <cellStyle name="SAPBEXheaderItem 14 2 3" xfId="11271" xr:uid="{00000000-0005-0000-0000-0000E72C0000}"/>
    <cellStyle name="SAPBEXheaderItem 14 2 3 2" xfId="22334" xr:uid="{82B73AF5-07CF-4BA4-B561-96D491980D18}"/>
    <cellStyle name="SAPBEXheaderItem 14 2 4" xfId="11272" xr:uid="{00000000-0005-0000-0000-0000E82C0000}"/>
    <cellStyle name="SAPBEXheaderItem 14 2 4 2" xfId="22335" xr:uid="{76362362-9E1B-4F66-9436-303927C119FC}"/>
    <cellStyle name="SAPBEXheaderItem 14 2 5" xfId="11273" xr:uid="{00000000-0005-0000-0000-0000E92C0000}"/>
    <cellStyle name="SAPBEXheaderItem 14 2 5 2" xfId="22336" xr:uid="{6739BA34-EDDC-4B1F-968D-B9DF9C00B84D}"/>
    <cellStyle name="SAPBEXheaderItem 14 2 6" xfId="22332" xr:uid="{0DE0F683-0A34-4B2C-9285-505889DCC2F5}"/>
    <cellStyle name="SAPBEXheaderItem 14 3" xfId="11274" xr:uid="{00000000-0005-0000-0000-0000EA2C0000}"/>
    <cellStyle name="SAPBEXheaderItem 14 3 2" xfId="22337" xr:uid="{72B1DF58-45C3-434C-BBE4-5456C63E4BE0}"/>
    <cellStyle name="SAPBEXheaderItem 14 4" xfId="11275" xr:uid="{00000000-0005-0000-0000-0000EB2C0000}"/>
    <cellStyle name="SAPBEXheaderItem 14 4 2" xfId="22338" xr:uid="{2CE6BF22-8181-4DE6-A00E-8B79A895C157}"/>
    <cellStyle name="SAPBEXheaderItem 14 5" xfId="11276" xr:uid="{00000000-0005-0000-0000-0000EC2C0000}"/>
    <cellStyle name="SAPBEXheaderItem 14 5 2" xfId="22339" xr:uid="{14DD9580-742B-47E4-8D0A-2FC62A704003}"/>
    <cellStyle name="SAPBEXheaderItem 14 6" xfId="11277" xr:uid="{00000000-0005-0000-0000-0000ED2C0000}"/>
    <cellStyle name="SAPBEXheaderItem 14 6 2" xfId="22340" xr:uid="{044BB00E-D802-45D4-BACB-97A7A0E6E5B0}"/>
    <cellStyle name="SAPBEXheaderItem 14 7" xfId="22331" xr:uid="{D6425354-17DB-4C9F-BEDD-4F3283D1222F}"/>
    <cellStyle name="SAPBEXheaderItem 15" xfId="11278" xr:uid="{00000000-0005-0000-0000-0000EE2C0000}"/>
    <cellStyle name="SAPBEXheaderItem 15 2" xfId="11279" xr:uid="{00000000-0005-0000-0000-0000EF2C0000}"/>
    <cellStyle name="SAPBEXheaderItem 15 2 2" xfId="11280" xr:uid="{00000000-0005-0000-0000-0000F02C0000}"/>
    <cellStyle name="SAPBEXheaderItem 15 2 2 2" xfId="22343" xr:uid="{C5DBB1A7-3541-44BC-BA58-BE214F122223}"/>
    <cellStyle name="SAPBEXheaderItem 15 2 3" xfId="11281" xr:uid="{00000000-0005-0000-0000-0000F12C0000}"/>
    <cellStyle name="SAPBEXheaderItem 15 2 3 2" xfId="22344" xr:uid="{EF017272-22D3-446F-AE16-EF530117EF6E}"/>
    <cellStyle name="SAPBEXheaderItem 15 2 4" xfId="11282" xr:uid="{00000000-0005-0000-0000-0000F22C0000}"/>
    <cellStyle name="SAPBEXheaderItem 15 2 4 2" xfId="22345" xr:uid="{5A46D5FA-E487-4115-83EE-776CDA93E7DB}"/>
    <cellStyle name="SAPBEXheaderItem 15 2 5" xfId="11283" xr:uid="{00000000-0005-0000-0000-0000F32C0000}"/>
    <cellStyle name="SAPBEXheaderItem 15 2 5 2" xfId="22346" xr:uid="{E612A8FD-A7E5-4555-9942-994787C28CA4}"/>
    <cellStyle name="SAPBEXheaderItem 15 2 6" xfId="22342" xr:uid="{F5C7C94E-9DC2-4F9E-8666-CAD4743F2897}"/>
    <cellStyle name="SAPBEXheaderItem 15 3" xfId="11284" xr:uid="{00000000-0005-0000-0000-0000F42C0000}"/>
    <cellStyle name="SAPBEXheaderItem 15 3 2" xfId="22347" xr:uid="{512CEBBD-43D6-4BD5-A0F1-1D4B264224EB}"/>
    <cellStyle name="SAPBEXheaderItem 15 4" xfId="11285" xr:uid="{00000000-0005-0000-0000-0000F52C0000}"/>
    <cellStyle name="SAPBEXheaderItem 15 4 2" xfId="22348" xr:uid="{EB661E7D-3314-43B8-B8D8-AE27E8BD7986}"/>
    <cellStyle name="SAPBEXheaderItem 15 5" xfId="11286" xr:uid="{00000000-0005-0000-0000-0000F62C0000}"/>
    <cellStyle name="SAPBEXheaderItem 15 5 2" xfId="22349" xr:uid="{665D52C2-38B4-41F2-8F96-C472AC73406C}"/>
    <cellStyle name="SAPBEXheaderItem 15 6" xfId="11287" xr:uid="{00000000-0005-0000-0000-0000F72C0000}"/>
    <cellStyle name="SAPBEXheaderItem 15 6 2" xfId="22350" xr:uid="{BA3E10EF-9EC2-4998-9988-C656E4FC74B9}"/>
    <cellStyle name="SAPBEXheaderItem 15 7" xfId="22341" xr:uid="{0F5C2BC2-4D69-4F34-B143-BF3C8189B9A1}"/>
    <cellStyle name="SAPBEXheaderItem 16" xfId="11288" xr:uid="{00000000-0005-0000-0000-0000F82C0000}"/>
    <cellStyle name="SAPBEXheaderItem 16 2" xfId="22351" xr:uid="{D5CCAC14-23D9-45AD-93D5-1BA1C07664D9}"/>
    <cellStyle name="SAPBEXheaderItem 17" xfId="11289" xr:uid="{00000000-0005-0000-0000-0000F92C0000}"/>
    <cellStyle name="SAPBEXheaderItem 17 2" xfId="22352" xr:uid="{B120C1BF-6DEE-480F-9D7A-0662870D5E5D}"/>
    <cellStyle name="SAPBEXheaderItem 18" xfId="11290" xr:uid="{00000000-0005-0000-0000-0000FA2C0000}"/>
    <cellStyle name="SAPBEXheaderItem 18 2" xfId="22353" xr:uid="{C776E1A4-4A34-409F-AC83-426959235039}"/>
    <cellStyle name="SAPBEXheaderItem 19" xfId="11291" xr:uid="{00000000-0005-0000-0000-0000FB2C0000}"/>
    <cellStyle name="SAPBEXheaderItem 19 2" xfId="22354" xr:uid="{45AAAA7A-01B2-47D1-BDAA-FFEA3178209B}"/>
    <cellStyle name="SAPBEXheaderItem 2" xfId="11292" xr:uid="{00000000-0005-0000-0000-0000FC2C0000}"/>
    <cellStyle name="SAPBEXheaderItem 2 2" xfId="11293" xr:uid="{00000000-0005-0000-0000-0000FD2C0000}"/>
    <cellStyle name="SAPBEXheaderItem 2 2 2" xfId="11294" xr:uid="{00000000-0005-0000-0000-0000FE2C0000}"/>
    <cellStyle name="SAPBEXheaderItem 2 2 2 2" xfId="22357" xr:uid="{4416A8DD-087F-4F07-A7A0-4394BC32700F}"/>
    <cellStyle name="SAPBEXheaderItem 2 2 3" xfId="11295" xr:uid="{00000000-0005-0000-0000-0000FF2C0000}"/>
    <cellStyle name="SAPBEXheaderItem 2 2 3 2" xfId="22358" xr:uid="{785AD3E1-07FD-42CC-83FC-8A3CCE8AF57B}"/>
    <cellStyle name="SAPBEXheaderItem 2 2 4" xfId="11296" xr:uid="{00000000-0005-0000-0000-0000002D0000}"/>
    <cellStyle name="SAPBEXheaderItem 2 2 4 2" xfId="22359" xr:uid="{0A3CE5B8-FB58-4353-90A4-AC092E7B5D61}"/>
    <cellStyle name="SAPBEXheaderItem 2 2 5" xfId="11297" xr:uid="{00000000-0005-0000-0000-0000012D0000}"/>
    <cellStyle name="SAPBEXheaderItem 2 2 5 2" xfId="22360" xr:uid="{D290EED9-3ECD-4744-9FF3-877CC036D736}"/>
    <cellStyle name="SAPBEXheaderItem 2 2 6" xfId="22356" xr:uid="{552DA75E-DE0E-4BDC-92F5-7C9A16391D6E}"/>
    <cellStyle name="SAPBEXheaderItem 2 3" xfId="11298" xr:uid="{00000000-0005-0000-0000-0000022D0000}"/>
    <cellStyle name="SAPBEXheaderItem 2 3 2" xfId="22361" xr:uid="{6154F677-84FE-4580-A7DA-63B7518C47A6}"/>
    <cellStyle name="SAPBEXheaderItem 2 4" xfId="11299" xr:uid="{00000000-0005-0000-0000-0000032D0000}"/>
    <cellStyle name="SAPBEXheaderItem 2 4 2" xfId="22362" xr:uid="{1EEA52B6-89A9-400D-A01A-A7CF005ADA87}"/>
    <cellStyle name="SAPBEXheaderItem 2 5" xfId="11300" xr:uid="{00000000-0005-0000-0000-0000042D0000}"/>
    <cellStyle name="SAPBEXheaderItem 2 5 2" xfId="22363" xr:uid="{5C565BDB-CA97-437D-B0F8-1CF82494784A}"/>
    <cellStyle name="SAPBEXheaderItem 2 6" xfId="11301" xr:uid="{00000000-0005-0000-0000-0000052D0000}"/>
    <cellStyle name="SAPBEXheaderItem 2 6 2" xfId="22364" xr:uid="{719CACC6-48A5-4AB0-939D-18BCFD12C830}"/>
    <cellStyle name="SAPBEXheaderItem 2 7" xfId="22355" xr:uid="{491E6654-ED62-4BB8-A856-F68BDEB07890}"/>
    <cellStyle name="SAPBEXheaderItem 20" xfId="22290" xr:uid="{1465C9A1-3811-41BC-BE76-D2B800C20E99}"/>
    <cellStyle name="SAPBEXheaderItem 3" xfId="11302" xr:uid="{00000000-0005-0000-0000-0000062D0000}"/>
    <cellStyle name="SAPBEXheaderItem 3 2" xfId="11303" xr:uid="{00000000-0005-0000-0000-0000072D0000}"/>
    <cellStyle name="SAPBEXheaderItem 3 2 2" xfId="11304" xr:uid="{00000000-0005-0000-0000-0000082D0000}"/>
    <cellStyle name="SAPBEXheaderItem 3 2 2 2" xfId="22367" xr:uid="{981EAD0A-5D50-4334-B45B-57AAE87E57D7}"/>
    <cellStyle name="SAPBEXheaderItem 3 2 3" xfId="11305" xr:uid="{00000000-0005-0000-0000-0000092D0000}"/>
    <cellStyle name="SAPBEXheaderItem 3 2 3 2" xfId="22368" xr:uid="{8E1A5805-70DE-45E3-AE0B-9466F6DC50DF}"/>
    <cellStyle name="SAPBEXheaderItem 3 2 4" xfId="11306" xr:uid="{00000000-0005-0000-0000-00000A2D0000}"/>
    <cellStyle name="SAPBEXheaderItem 3 2 4 2" xfId="22369" xr:uid="{454AC058-4EBA-4172-BA6A-4BA571056EDA}"/>
    <cellStyle name="SAPBEXheaderItem 3 2 5" xfId="11307" xr:uid="{00000000-0005-0000-0000-00000B2D0000}"/>
    <cellStyle name="SAPBEXheaderItem 3 2 5 2" xfId="22370" xr:uid="{20101EA7-F0A1-4150-85EF-358A451DC60E}"/>
    <cellStyle name="SAPBEXheaderItem 3 2 6" xfId="22366" xr:uid="{9F0647AE-835E-4E90-B7D1-18F03F6D0198}"/>
    <cellStyle name="SAPBEXheaderItem 3 3" xfId="11308" xr:uid="{00000000-0005-0000-0000-00000C2D0000}"/>
    <cellStyle name="SAPBEXheaderItem 3 3 2" xfId="22371" xr:uid="{C86926AE-F99C-4741-A432-360106E24630}"/>
    <cellStyle name="SAPBEXheaderItem 3 4" xfId="11309" xr:uid="{00000000-0005-0000-0000-00000D2D0000}"/>
    <cellStyle name="SAPBEXheaderItem 3 4 2" xfId="22372" xr:uid="{5A5E9BC8-AE3A-4E62-8B52-D9D876731205}"/>
    <cellStyle name="SAPBEXheaderItem 3 5" xfId="11310" xr:uid="{00000000-0005-0000-0000-00000E2D0000}"/>
    <cellStyle name="SAPBEXheaderItem 3 5 2" xfId="22373" xr:uid="{E6668928-5221-4B2B-97AA-1D64C8481669}"/>
    <cellStyle name="SAPBEXheaderItem 3 6" xfId="11311" xr:uid="{00000000-0005-0000-0000-00000F2D0000}"/>
    <cellStyle name="SAPBEXheaderItem 3 6 2" xfId="22374" xr:uid="{F1040FD2-7CA0-4579-895B-3BEED242785B}"/>
    <cellStyle name="SAPBEXheaderItem 3 7" xfId="22365" xr:uid="{608F1A1C-58C4-416A-9563-F7B635F59825}"/>
    <cellStyle name="SAPBEXheaderItem 4" xfId="11312" xr:uid="{00000000-0005-0000-0000-0000102D0000}"/>
    <cellStyle name="SAPBEXheaderItem 4 2" xfId="11313" xr:uid="{00000000-0005-0000-0000-0000112D0000}"/>
    <cellStyle name="SAPBEXheaderItem 4 2 2" xfId="11314" xr:uid="{00000000-0005-0000-0000-0000122D0000}"/>
    <cellStyle name="SAPBEXheaderItem 4 2 2 2" xfId="22377" xr:uid="{4F238FCC-F37D-42BF-B2B1-1C89068703FF}"/>
    <cellStyle name="SAPBEXheaderItem 4 2 3" xfId="11315" xr:uid="{00000000-0005-0000-0000-0000132D0000}"/>
    <cellStyle name="SAPBEXheaderItem 4 2 3 2" xfId="22378" xr:uid="{8AA08365-D7CE-4EF4-A2F4-925F8878B9C9}"/>
    <cellStyle name="SAPBEXheaderItem 4 2 4" xfId="11316" xr:uid="{00000000-0005-0000-0000-0000142D0000}"/>
    <cellStyle name="SAPBEXheaderItem 4 2 4 2" xfId="22379" xr:uid="{D9CC5ADB-9305-414C-AA69-B8BB33F53701}"/>
    <cellStyle name="SAPBEXheaderItem 4 2 5" xfId="11317" xr:uid="{00000000-0005-0000-0000-0000152D0000}"/>
    <cellStyle name="SAPBEXheaderItem 4 2 5 2" xfId="22380" xr:uid="{A8E9D1D2-98BE-4FEB-89C2-A5A8016031C4}"/>
    <cellStyle name="SAPBEXheaderItem 4 2 6" xfId="22376" xr:uid="{23B1AB12-3152-4161-98D0-5AFE7CDF0BF8}"/>
    <cellStyle name="SAPBEXheaderItem 4 3" xfId="11318" xr:uid="{00000000-0005-0000-0000-0000162D0000}"/>
    <cellStyle name="SAPBEXheaderItem 4 3 2" xfId="22381" xr:uid="{B8EE490A-22C1-48C5-8D23-15A6097DABBD}"/>
    <cellStyle name="SAPBEXheaderItem 4 4" xfId="11319" xr:uid="{00000000-0005-0000-0000-0000172D0000}"/>
    <cellStyle name="SAPBEXheaderItem 4 4 2" xfId="22382" xr:uid="{7CCB8B1D-CB32-4921-B7E8-F7F8B30B42D9}"/>
    <cellStyle name="SAPBEXheaderItem 4 5" xfId="11320" xr:uid="{00000000-0005-0000-0000-0000182D0000}"/>
    <cellStyle name="SAPBEXheaderItem 4 5 2" xfId="22383" xr:uid="{A063BF74-55E2-441E-B452-47DF4C50977C}"/>
    <cellStyle name="SAPBEXheaderItem 4 6" xfId="11321" xr:uid="{00000000-0005-0000-0000-0000192D0000}"/>
    <cellStyle name="SAPBEXheaderItem 4 6 2" xfId="22384" xr:uid="{C56974B1-2C60-4F06-A74A-2DD9EC26F81D}"/>
    <cellStyle name="SAPBEXheaderItem 4 7" xfId="22375" xr:uid="{8C0643FC-B476-4441-BD56-9B7CCDD06072}"/>
    <cellStyle name="SAPBEXheaderItem 5" xfId="11322" xr:uid="{00000000-0005-0000-0000-00001A2D0000}"/>
    <cellStyle name="SAPBEXheaderItem 5 2" xfId="11323" xr:uid="{00000000-0005-0000-0000-00001B2D0000}"/>
    <cellStyle name="SAPBEXheaderItem 5 2 2" xfId="11324" xr:uid="{00000000-0005-0000-0000-00001C2D0000}"/>
    <cellStyle name="SAPBEXheaderItem 5 2 2 2" xfId="22387" xr:uid="{EE544236-07BC-4557-8EEF-A30697BFD0C4}"/>
    <cellStyle name="SAPBEXheaderItem 5 2 3" xfId="11325" xr:uid="{00000000-0005-0000-0000-00001D2D0000}"/>
    <cellStyle name="SAPBEXheaderItem 5 2 3 2" xfId="22388" xr:uid="{F5A3ED85-88B0-4D3F-85F6-3E3A6106C3D7}"/>
    <cellStyle name="SAPBEXheaderItem 5 2 4" xfId="11326" xr:uid="{00000000-0005-0000-0000-00001E2D0000}"/>
    <cellStyle name="SAPBEXheaderItem 5 2 4 2" xfId="22389" xr:uid="{32F404B0-B8CE-4DB9-8592-0EBAA5D4E034}"/>
    <cellStyle name="SAPBEXheaderItem 5 2 5" xfId="11327" xr:uid="{00000000-0005-0000-0000-00001F2D0000}"/>
    <cellStyle name="SAPBEXheaderItem 5 2 5 2" xfId="22390" xr:uid="{39B0F445-6A66-4F79-8FDE-40B106F1D4EE}"/>
    <cellStyle name="SAPBEXheaderItem 5 2 6" xfId="22386" xr:uid="{7951C55D-5DC7-4B29-8898-6D81BC30AEBA}"/>
    <cellStyle name="SAPBEXheaderItem 5 3" xfId="11328" xr:uid="{00000000-0005-0000-0000-0000202D0000}"/>
    <cellStyle name="SAPBEXheaderItem 5 3 2" xfId="22391" xr:uid="{E64AD151-A04D-42E5-AC5C-2F8FBED8C44F}"/>
    <cellStyle name="SAPBEXheaderItem 5 4" xfId="11329" xr:uid="{00000000-0005-0000-0000-0000212D0000}"/>
    <cellStyle name="SAPBEXheaderItem 5 4 2" xfId="22392" xr:uid="{1E80ED5D-72B8-4138-B1EC-B0A5A7D725D7}"/>
    <cellStyle name="SAPBEXheaderItem 5 5" xfId="11330" xr:uid="{00000000-0005-0000-0000-0000222D0000}"/>
    <cellStyle name="SAPBEXheaderItem 5 5 2" xfId="22393" xr:uid="{22B43F3D-0D08-451C-BAB5-A5D639CB705F}"/>
    <cellStyle name="SAPBEXheaderItem 5 6" xfId="11331" xr:uid="{00000000-0005-0000-0000-0000232D0000}"/>
    <cellStyle name="SAPBEXheaderItem 5 6 2" xfId="22394" xr:uid="{C0C20901-CAA9-444F-AFA4-DB1A08DB7A21}"/>
    <cellStyle name="SAPBEXheaderItem 5 7" xfId="22385" xr:uid="{6AFA7425-6E33-4C47-AFE2-ABC17CB31812}"/>
    <cellStyle name="SAPBEXheaderItem 6" xfId="11332" xr:uid="{00000000-0005-0000-0000-0000242D0000}"/>
    <cellStyle name="SAPBEXheaderItem 6 2" xfId="11333" xr:uid="{00000000-0005-0000-0000-0000252D0000}"/>
    <cellStyle name="SAPBEXheaderItem 6 2 2" xfId="11334" xr:uid="{00000000-0005-0000-0000-0000262D0000}"/>
    <cellStyle name="SAPBEXheaderItem 6 2 2 2" xfId="22397" xr:uid="{2A511B6C-1C5E-4134-ADB6-E128EEC63E17}"/>
    <cellStyle name="SAPBEXheaderItem 6 2 3" xfId="11335" xr:uid="{00000000-0005-0000-0000-0000272D0000}"/>
    <cellStyle name="SAPBEXheaderItem 6 2 3 2" xfId="22398" xr:uid="{B2A26844-2179-4E24-AC73-88C4789782C2}"/>
    <cellStyle name="SAPBEXheaderItem 6 2 4" xfId="11336" xr:uid="{00000000-0005-0000-0000-0000282D0000}"/>
    <cellStyle name="SAPBEXheaderItem 6 2 4 2" xfId="22399" xr:uid="{8F33B361-0C45-4AAD-8D64-57414E033F32}"/>
    <cellStyle name="SAPBEXheaderItem 6 2 5" xfId="11337" xr:uid="{00000000-0005-0000-0000-0000292D0000}"/>
    <cellStyle name="SAPBEXheaderItem 6 2 5 2" xfId="22400" xr:uid="{3A61B2D4-2DCE-41BA-B718-91773A90ADF0}"/>
    <cellStyle name="SAPBEXheaderItem 6 2 6" xfId="22396" xr:uid="{F9B19F9C-F5C9-4AFA-80B3-B261A5153CF1}"/>
    <cellStyle name="SAPBEXheaderItem 6 3" xfId="11338" xr:uid="{00000000-0005-0000-0000-00002A2D0000}"/>
    <cellStyle name="SAPBEXheaderItem 6 3 2" xfId="22401" xr:uid="{4FBEC524-7F77-444D-B1C4-A99C7704A674}"/>
    <cellStyle name="SAPBEXheaderItem 6 4" xfId="11339" xr:uid="{00000000-0005-0000-0000-00002B2D0000}"/>
    <cellStyle name="SAPBEXheaderItem 6 4 2" xfId="22402" xr:uid="{56DF0020-EE44-4113-914F-D3E1228736BB}"/>
    <cellStyle name="SAPBEXheaderItem 6 5" xfId="11340" xr:uid="{00000000-0005-0000-0000-00002C2D0000}"/>
    <cellStyle name="SAPBEXheaderItem 6 5 2" xfId="22403" xr:uid="{5C6BED71-0E46-4C09-B591-DC5DF8B179FC}"/>
    <cellStyle name="SAPBEXheaderItem 6 6" xfId="11341" xr:uid="{00000000-0005-0000-0000-00002D2D0000}"/>
    <cellStyle name="SAPBEXheaderItem 6 6 2" xfId="22404" xr:uid="{BB0BE179-C01F-488D-ADEE-68E85DD2013A}"/>
    <cellStyle name="SAPBEXheaderItem 6 7" xfId="22395" xr:uid="{51352BBC-75F9-494F-86AB-79788A9204E9}"/>
    <cellStyle name="SAPBEXheaderItem 7" xfId="11342" xr:uid="{00000000-0005-0000-0000-00002E2D0000}"/>
    <cellStyle name="SAPBEXheaderItem 7 2" xfId="11343" xr:uid="{00000000-0005-0000-0000-00002F2D0000}"/>
    <cellStyle name="SAPBEXheaderItem 7 2 2" xfId="11344" xr:uid="{00000000-0005-0000-0000-0000302D0000}"/>
    <cellStyle name="SAPBEXheaderItem 7 2 2 2" xfId="22407" xr:uid="{0507B2D3-6495-4DAC-B6ED-E3788D868BB5}"/>
    <cellStyle name="SAPBEXheaderItem 7 2 3" xfId="11345" xr:uid="{00000000-0005-0000-0000-0000312D0000}"/>
    <cellStyle name="SAPBEXheaderItem 7 2 3 2" xfId="22408" xr:uid="{361F1F58-A03E-42C7-AF50-715538A3567E}"/>
    <cellStyle name="SAPBEXheaderItem 7 2 4" xfId="11346" xr:uid="{00000000-0005-0000-0000-0000322D0000}"/>
    <cellStyle name="SAPBEXheaderItem 7 2 4 2" xfId="22409" xr:uid="{F407F9E7-AC8F-4646-984D-8867FEF01287}"/>
    <cellStyle name="SAPBEXheaderItem 7 2 5" xfId="11347" xr:uid="{00000000-0005-0000-0000-0000332D0000}"/>
    <cellStyle name="SAPBEXheaderItem 7 2 5 2" xfId="22410" xr:uid="{CE7AFCE5-12D1-46CB-9153-268D4D4522D2}"/>
    <cellStyle name="SAPBEXheaderItem 7 2 6" xfId="22406" xr:uid="{B26A281C-A809-4F3D-BDAE-C3A2A1A6EF7F}"/>
    <cellStyle name="SAPBEXheaderItem 7 3" xfId="11348" xr:uid="{00000000-0005-0000-0000-0000342D0000}"/>
    <cellStyle name="SAPBEXheaderItem 7 3 2" xfId="22411" xr:uid="{C2FA004D-708D-438E-9E54-710C375FFEDA}"/>
    <cellStyle name="SAPBEXheaderItem 7 4" xfId="11349" xr:uid="{00000000-0005-0000-0000-0000352D0000}"/>
    <cellStyle name="SAPBEXheaderItem 7 4 2" xfId="22412" xr:uid="{1B86E71A-EB2B-4DF2-AE00-625F1BC233D6}"/>
    <cellStyle name="SAPBEXheaderItem 7 5" xfId="11350" xr:uid="{00000000-0005-0000-0000-0000362D0000}"/>
    <cellStyle name="SAPBEXheaderItem 7 5 2" xfId="22413" xr:uid="{6BB6187E-8548-4005-B5CD-95CF5BC08606}"/>
    <cellStyle name="SAPBEXheaderItem 7 6" xfId="11351" xr:uid="{00000000-0005-0000-0000-0000372D0000}"/>
    <cellStyle name="SAPBEXheaderItem 7 6 2" xfId="22414" xr:uid="{1E3BC8ED-BCA6-44C0-866B-CF42C30DC59C}"/>
    <cellStyle name="SAPBEXheaderItem 7 7" xfId="22405" xr:uid="{D755A1E9-8C80-45DA-8B60-B05B1D16F9FF}"/>
    <cellStyle name="SAPBEXheaderItem 8" xfId="11352" xr:uid="{00000000-0005-0000-0000-0000382D0000}"/>
    <cellStyle name="SAPBEXheaderItem 8 2" xfId="11353" xr:uid="{00000000-0005-0000-0000-0000392D0000}"/>
    <cellStyle name="SAPBEXheaderItem 8 2 2" xfId="11354" xr:uid="{00000000-0005-0000-0000-00003A2D0000}"/>
    <cellStyle name="SAPBEXheaderItem 8 2 2 2" xfId="22417" xr:uid="{EF471944-C919-4E05-9B80-B2FBD2039F92}"/>
    <cellStyle name="SAPBEXheaderItem 8 2 3" xfId="11355" xr:uid="{00000000-0005-0000-0000-00003B2D0000}"/>
    <cellStyle name="SAPBEXheaderItem 8 2 3 2" xfId="22418" xr:uid="{96567ABA-56F5-442A-B528-5BB97DD2A199}"/>
    <cellStyle name="SAPBEXheaderItem 8 2 4" xfId="11356" xr:uid="{00000000-0005-0000-0000-00003C2D0000}"/>
    <cellStyle name="SAPBEXheaderItem 8 2 4 2" xfId="22419" xr:uid="{8CC09C52-38C4-4F12-A9F9-305E7EDFC4B9}"/>
    <cellStyle name="SAPBEXheaderItem 8 2 5" xfId="11357" xr:uid="{00000000-0005-0000-0000-00003D2D0000}"/>
    <cellStyle name="SAPBEXheaderItem 8 2 5 2" xfId="22420" xr:uid="{345952FC-14D5-4854-9B27-15DEA273B351}"/>
    <cellStyle name="SAPBEXheaderItem 8 2 6" xfId="22416" xr:uid="{43E09B1D-A591-4D2D-91C8-9BE7DC3352CD}"/>
    <cellStyle name="SAPBEXheaderItem 8 3" xfId="11358" xr:uid="{00000000-0005-0000-0000-00003E2D0000}"/>
    <cellStyle name="SAPBEXheaderItem 8 3 2" xfId="22421" xr:uid="{D8043DFA-0D6A-428E-B9BD-77BE1C1BFBC8}"/>
    <cellStyle name="SAPBEXheaderItem 8 4" xfId="11359" xr:uid="{00000000-0005-0000-0000-00003F2D0000}"/>
    <cellStyle name="SAPBEXheaderItem 8 4 2" xfId="22422" xr:uid="{7CA228D7-C479-4879-B160-5C4B1FF668C8}"/>
    <cellStyle name="SAPBEXheaderItem 8 5" xfId="11360" xr:uid="{00000000-0005-0000-0000-0000402D0000}"/>
    <cellStyle name="SAPBEXheaderItem 8 5 2" xfId="22423" xr:uid="{C3DB8E30-F247-4F37-A61E-B9A3E973F268}"/>
    <cellStyle name="SAPBEXheaderItem 8 6" xfId="11361" xr:uid="{00000000-0005-0000-0000-0000412D0000}"/>
    <cellStyle name="SAPBEXheaderItem 8 6 2" xfId="22424" xr:uid="{19155566-343E-4989-9AB6-AE5CA85B01BE}"/>
    <cellStyle name="SAPBEXheaderItem 8 7" xfId="22415" xr:uid="{87BD145E-932E-42AA-ACEE-673CC193C578}"/>
    <cellStyle name="SAPBEXheaderItem 9" xfId="11362" xr:uid="{00000000-0005-0000-0000-0000422D0000}"/>
    <cellStyle name="SAPBEXheaderItem 9 2" xfId="11363" xr:uid="{00000000-0005-0000-0000-0000432D0000}"/>
    <cellStyle name="SAPBEXheaderItem 9 2 2" xfId="11364" xr:uid="{00000000-0005-0000-0000-0000442D0000}"/>
    <cellStyle name="SAPBEXheaderItem 9 2 2 2" xfId="22427" xr:uid="{F9497C20-C886-435B-B438-2541311DAD5D}"/>
    <cellStyle name="SAPBEXheaderItem 9 2 3" xfId="11365" xr:uid="{00000000-0005-0000-0000-0000452D0000}"/>
    <cellStyle name="SAPBEXheaderItem 9 2 3 2" xfId="22428" xr:uid="{89E76467-8CCB-4E6C-AADD-50137367B964}"/>
    <cellStyle name="SAPBEXheaderItem 9 2 4" xfId="11366" xr:uid="{00000000-0005-0000-0000-0000462D0000}"/>
    <cellStyle name="SAPBEXheaderItem 9 2 4 2" xfId="22429" xr:uid="{39C2743E-43B2-4096-870F-166BF426CC64}"/>
    <cellStyle name="SAPBEXheaderItem 9 2 5" xfId="11367" xr:uid="{00000000-0005-0000-0000-0000472D0000}"/>
    <cellStyle name="SAPBEXheaderItem 9 2 5 2" xfId="22430" xr:uid="{D1421856-A80A-4F44-81AE-BE82BA60A2F4}"/>
    <cellStyle name="SAPBEXheaderItem 9 2 6" xfId="22426" xr:uid="{F5DE5D98-DB9F-42BF-90A2-0A43D32BA69C}"/>
    <cellStyle name="SAPBEXheaderItem 9 3" xfId="11368" xr:uid="{00000000-0005-0000-0000-0000482D0000}"/>
    <cellStyle name="SAPBEXheaderItem 9 3 2" xfId="22431" xr:uid="{1B491346-3D0F-423E-9C9C-B6410C7C1B27}"/>
    <cellStyle name="SAPBEXheaderItem 9 4" xfId="11369" xr:uid="{00000000-0005-0000-0000-0000492D0000}"/>
    <cellStyle name="SAPBEXheaderItem 9 4 2" xfId="22432" xr:uid="{8D3DDFAE-9B0E-43DA-954A-AE69E4624E3C}"/>
    <cellStyle name="SAPBEXheaderItem 9 5" xfId="11370" xr:uid="{00000000-0005-0000-0000-00004A2D0000}"/>
    <cellStyle name="SAPBEXheaderItem 9 5 2" xfId="22433" xr:uid="{FC853AFA-86AE-47B4-90C6-4C9AFC6BA277}"/>
    <cellStyle name="SAPBEXheaderItem 9 6" xfId="11371" xr:uid="{00000000-0005-0000-0000-00004B2D0000}"/>
    <cellStyle name="SAPBEXheaderItem 9 6 2" xfId="22434" xr:uid="{143DA684-237F-4966-8B32-4A22878A416E}"/>
    <cellStyle name="SAPBEXheaderItem 9 7" xfId="22425" xr:uid="{50BBC3F5-5058-4C5C-A369-CE4D8A4B0BF3}"/>
    <cellStyle name="SAPBEXheaderItem_KTR An-Abflug" xfId="14866" xr:uid="{00000000-0005-0000-0000-00004C2D0000}"/>
    <cellStyle name="SAPBEXheaderText" xfId="11372" xr:uid="{00000000-0005-0000-0000-00004D2D0000}"/>
    <cellStyle name="SAPBEXheaderText 10" xfId="11373" xr:uid="{00000000-0005-0000-0000-00004E2D0000}"/>
    <cellStyle name="SAPBEXheaderText 10 2" xfId="11374" xr:uid="{00000000-0005-0000-0000-00004F2D0000}"/>
    <cellStyle name="SAPBEXheaderText 10 2 2" xfId="11375" xr:uid="{00000000-0005-0000-0000-0000502D0000}"/>
    <cellStyle name="SAPBEXheaderText 10 2 2 2" xfId="22438" xr:uid="{789FD012-E21C-4CB1-8D91-988EF427A179}"/>
    <cellStyle name="SAPBEXheaderText 10 2 3" xfId="11376" xr:uid="{00000000-0005-0000-0000-0000512D0000}"/>
    <cellStyle name="SAPBEXheaderText 10 2 3 2" xfId="22439" xr:uid="{E04D7582-77AF-4E60-94A4-0144771BAE3C}"/>
    <cellStyle name="SAPBEXheaderText 10 2 4" xfId="11377" xr:uid="{00000000-0005-0000-0000-0000522D0000}"/>
    <cellStyle name="SAPBEXheaderText 10 2 4 2" xfId="22440" xr:uid="{6E5613FA-5A27-40EA-97FF-2687553B44E6}"/>
    <cellStyle name="SAPBEXheaderText 10 2 5" xfId="11378" xr:uid="{00000000-0005-0000-0000-0000532D0000}"/>
    <cellStyle name="SAPBEXheaderText 10 2 5 2" xfId="22441" xr:uid="{556BA1D9-28A5-4C16-9EAE-BA2408114760}"/>
    <cellStyle name="SAPBEXheaderText 10 2 6" xfId="22437" xr:uid="{A74BCA53-A1B2-41F5-A385-D6531BB81727}"/>
    <cellStyle name="SAPBEXheaderText 10 3" xfId="11379" xr:uid="{00000000-0005-0000-0000-0000542D0000}"/>
    <cellStyle name="SAPBEXheaderText 10 3 2" xfId="22442" xr:uid="{5113C01B-FBB3-4208-99AF-EB8884DE437D}"/>
    <cellStyle name="SAPBEXheaderText 10 4" xfId="11380" xr:uid="{00000000-0005-0000-0000-0000552D0000}"/>
    <cellStyle name="SAPBEXheaderText 10 4 2" xfId="22443" xr:uid="{597F3A2E-9E2E-49CA-8431-008AA69CDEA5}"/>
    <cellStyle name="SAPBEXheaderText 10 5" xfId="11381" xr:uid="{00000000-0005-0000-0000-0000562D0000}"/>
    <cellStyle name="SAPBEXheaderText 10 5 2" xfId="22444" xr:uid="{A2948501-DBD0-4A59-AA85-6B3CFDC5A805}"/>
    <cellStyle name="SAPBEXheaderText 10 6" xfId="11382" xr:uid="{00000000-0005-0000-0000-0000572D0000}"/>
    <cellStyle name="SAPBEXheaderText 10 6 2" xfId="22445" xr:uid="{7C5FAE4E-34A1-4892-BBDB-900427226E61}"/>
    <cellStyle name="SAPBEXheaderText 10 7" xfId="22436" xr:uid="{A3E9047B-B654-4F95-87E1-374E0F4C769C}"/>
    <cellStyle name="SAPBEXheaderText 11" xfId="11383" xr:uid="{00000000-0005-0000-0000-0000582D0000}"/>
    <cellStyle name="SAPBEXheaderText 11 2" xfId="11384" xr:uid="{00000000-0005-0000-0000-0000592D0000}"/>
    <cellStyle name="SAPBEXheaderText 11 2 2" xfId="11385" xr:uid="{00000000-0005-0000-0000-00005A2D0000}"/>
    <cellStyle name="SAPBEXheaderText 11 2 2 2" xfId="22448" xr:uid="{822E8C3F-A793-44B6-B263-5DC0D16FB68B}"/>
    <cellStyle name="SAPBEXheaderText 11 2 3" xfId="11386" xr:uid="{00000000-0005-0000-0000-00005B2D0000}"/>
    <cellStyle name="SAPBEXheaderText 11 2 3 2" xfId="22449" xr:uid="{13A7E7BD-0958-4B9A-BCE9-DD4BC9370DF6}"/>
    <cellStyle name="SAPBEXheaderText 11 2 4" xfId="11387" xr:uid="{00000000-0005-0000-0000-00005C2D0000}"/>
    <cellStyle name="SAPBEXheaderText 11 2 4 2" xfId="22450" xr:uid="{6BE93EB2-1769-44ED-93B0-D6FDE33C4864}"/>
    <cellStyle name="SAPBEXheaderText 11 2 5" xfId="11388" xr:uid="{00000000-0005-0000-0000-00005D2D0000}"/>
    <cellStyle name="SAPBEXheaderText 11 2 5 2" xfId="22451" xr:uid="{4609154C-4C3A-4F74-9BBC-B776DEE37D03}"/>
    <cellStyle name="SAPBEXheaderText 11 2 6" xfId="22447" xr:uid="{C78D3620-C7F8-473B-B8B4-8B7FFC1B6D5E}"/>
    <cellStyle name="SAPBEXheaderText 11 3" xfId="11389" xr:uid="{00000000-0005-0000-0000-00005E2D0000}"/>
    <cellStyle name="SAPBEXheaderText 11 3 2" xfId="22452" xr:uid="{CCA6739D-D84F-4974-9946-885DB53E5606}"/>
    <cellStyle name="SAPBEXheaderText 11 4" xfId="11390" xr:uid="{00000000-0005-0000-0000-00005F2D0000}"/>
    <cellStyle name="SAPBEXheaderText 11 4 2" xfId="22453" xr:uid="{408964A8-D506-4F21-93E5-9A839246D1D2}"/>
    <cellStyle name="SAPBEXheaderText 11 5" xfId="11391" xr:uid="{00000000-0005-0000-0000-0000602D0000}"/>
    <cellStyle name="SAPBEXheaderText 11 5 2" xfId="22454" xr:uid="{9C917C9D-83C7-4CB0-A183-1F6B66E582DA}"/>
    <cellStyle name="SAPBEXheaderText 11 6" xfId="11392" xr:uid="{00000000-0005-0000-0000-0000612D0000}"/>
    <cellStyle name="SAPBEXheaderText 11 6 2" xfId="22455" xr:uid="{EBEF363A-DFD4-4595-A56B-BB96599510AC}"/>
    <cellStyle name="SAPBEXheaderText 11 7" xfId="22446" xr:uid="{D1BB5836-D907-4F64-ADD2-C88EDC85B175}"/>
    <cellStyle name="SAPBEXheaderText 12" xfId="11393" xr:uid="{00000000-0005-0000-0000-0000622D0000}"/>
    <cellStyle name="SAPBEXheaderText 12 2" xfId="11394" xr:uid="{00000000-0005-0000-0000-0000632D0000}"/>
    <cellStyle name="SAPBEXheaderText 12 2 2" xfId="11395" xr:uid="{00000000-0005-0000-0000-0000642D0000}"/>
    <cellStyle name="SAPBEXheaderText 12 2 2 2" xfId="22458" xr:uid="{C15DFD3D-71BD-4399-99E9-E2F7EA73711E}"/>
    <cellStyle name="SAPBEXheaderText 12 2 3" xfId="11396" xr:uid="{00000000-0005-0000-0000-0000652D0000}"/>
    <cellStyle name="SAPBEXheaderText 12 2 3 2" xfId="22459" xr:uid="{A3E645C3-0689-4F96-8D64-1AC9CAAD571F}"/>
    <cellStyle name="SAPBEXheaderText 12 2 4" xfId="11397" xr:uid="{00000000-0005-0000-0000-0000662D0000}"/>
    <cellStyle name="SAPBEXheaderText 12 2 4 2" xfId="22460" xr:uid="{45168A0F-1454-4AE2-9AF0-88C090BDE57E}"/>
    <cellStyle name="SAPBEXheaderText 12 2 5" xfId="11398" xr:uid="{00000000-0005-0000-0000-0000672D0000}"/>
    <cellStyle name="SAPBEXheaderText 12 2 5 2" xfId="22461" xr:uid="{136BFDAA-D751-4206-879A-5FC7B62EAD25}"/>
    <cellStyle name="SAPBEXheaderText 12 2 6" xfId="22457" xr:uid="{BC7F1AE3-F5F1-41C8-959D-6C12F2BC2B86}"/>
    <cellStyle name="SAPBEXheaderText 12 3" xfId="11399" xr:uid="{00000000-0005-0000-0000-0000682D0000}"/>
    <cellStyle name="SAPBEXheaderText 12 3 2" xfId="22462" xr:uid="{F121D9F5-432C-45D2-A5B7-AEDE8475C93B}"/>
    <cellStyle name="SAPBEXheaderText 12 4" xfId="11400" xr:uid="{00000000-0005-0000-0000-0000692D0000}"/>
    <cellStyle name="SAPBEXheaderText 12 4 2" xfId="22463" xr:uid="{8D2DAC2C-4C9C-4C60-B178-462D37027F1B}"/>
    <cellStyle name="SAPBEXheaderText 12 5" xfId="11401" xr:uid="{00000000-0005-0000-0000-00006A2D0000}"/>
    <cellStyle name="SAPBEXheaderText 12 5 2" xfId="22464" xr:uid="{ADD78734-2443-4D27-B832-927EE624F207}"/>
    <cellStyle name="SAPBEXheaderText 12 6" xfId="11402" xr:uid="{00000000-0005-0000-0000-00006B2D0000}"/>
    <cellStyle name="SAPBEXheaderText 12 6 2" xfId="22465" xr:uid="{E518D9D4-7B08-4F27-AA81-FF36CE00BD25}"/>
    <cellStyle name="SAPBEXheaderText 12 7" xfId="22456" xr:uid="{2C2CD5CC-8286-4763-933F-EBE576C0D109}"/>
    <cellStyle name="SAPBEXheaderText 13" xfId="11403" xr:uid="{00000000-0005-0000-0000-00006C2D0000}"/>
    <cellStyle name="SAPBEXheaderText 13 2" xfId="11404" xr:uid="{00000000-0005-0000-0000-00006D2D0000}"/>
    <cellStyle name="SAPBEXheaderText 13 2 2" xfId="11405" xr:uid="{00000000-0005-0000-0000-00006E2D0000}"/>
    <cellStyle name="SAPBEXheaderText 13 2 2 2" xfId="22468" xr:uid="{09BF5AB0-EA1D-41F3-A635-1B0216FD9D56}"/>
    <cellStyle name="SAPBEXheaderText 13 2 3" xfId="11406" xr:uid="{00000000-0005-0000-0000-00006F2D0000}"/>
    <cellStyle name="SAPBEXheaderText 13 2 3 2" xfId="22469" xr:uid="{F7F9C5FA-E7DB-48E5-9791-99E56C2F1CAC}"/>
    <cellStyle name="SAPBEXheaderText 13 2 4" xfId="11407" xr:uid="{00000000-0005-0000-0000-0000702D0000}"/>
    <cellStyle name="SAPBEXheaderText 13 2 4 2" xfId="22470" xr:uid="{BB92397F-8F3E-45A4-98C1-B9327ABD87EC}"/>
    <cellStyle name="SAPBEXheaderText 13 2 5" xfId="11408" xr:uid="{00000000-0005-0000-0000-0000712D0000}"/>
    <cellStyle name="SAPBEXheaderText 13 2 5 2" xfId="22471" xr:uid="{791847E8-CB50-4089-9881-DB1DF5BE212F}"/>
    <cellStyle name="SAPBEXheaderText 13 2 6" xfId="22467" xr:uid="{7D04289D-B524-4E2B-8803-B8E696BAD528}"/>
    <cellStyle name="SAPBEXheaderText 13 3" xfId="11409" xr:uid="{00000000-0005-0000-0000-0000722D0000}"/>
    <cellStyle name="SAPBEXheaderText 13 3 2" xfId="22472" xr:uid="{9C8318C2-9EF4-449B-B16E-5124EE0A4575}"/>
    <cellStyle name="SAPBEXheaderText 13 4" xfId="11410" xr:uid="{00000000-0005-0000-0000-0000732D0000}"/>
    <cellStyle name="SAPBEXheaderText 13 4 2" xfId="22473" xr:uid="{F3BF1F32-7A48-4670-B346-35A4AF6A9A56}"/>
    <cellStyle name="SAPBEXheaderText 13 5" xfId="11411" xr:uid="{00000000-0005-0000-0000-0000742D0000}"/>
    <cellStyle name="SAPBEXheaderText 13 5 2" xfId="22474" xr:uid="{62993540-070D-40D1-8EBE-39B87DEFF8F8}"/>
    <cellStyle name="SAPBEXheaderText 13 6" xfId="11412" xr:uid="{00000000-0005-0000-0000-0000752D0000}"/>
    <cellStyle name="SAPBEXheaderText 13 6 2" xfId="22475" xr:uid="{943493B6-6299-4445-B028-14FED687F380}"/>
    <cellStyle name="SAPBEXheaderText 13 7" xfId="22466" xr:uid="{858D08FD-D374-4EB4-AA99-9FD46D972EA5}"/>
    <cellStyle name="SAPBEXheaderText 14" xfId="11413" xr:uid="{00000000-0005-0000-0000-0000762D0000}"/>
    <cellStyle name="SAPBEXheaderText 14 2" xfId="11414" xr:uid="{00000000-0005-0000-0000-0000772D0000}"/>
    <cellStyle name="SAPBEXheaderText 14 2 2" xfId="11415" xr:uid="{00000000-0005-0000-0000-0000782D0000}"/>
    <cellStyle name="SAPBEXheaderText 14 2 2 2" xfId="22478" xr:uid="{BBC021BC-9119-4296-BB2B-910736AF6D07}"/>
    <cellStyle name="SAPBEXheaderText 14 2 3" xfId="11416" xr:uid="{00000000-0005-0000-0000-0000792D0000}"/>
    <cellStyle name="SAPBEXheaderText 14 2 3 2" xfId="22479" xr:uid="{81C7D706-7214-49B2-B79B-B4256A7C52A0}"/>
    <cellStyle name="SAPBEXheaderText 14 2 4" xfId="11417" xr:uid="{00000000-0005-0000-0000-00007A2D0000}"/>
    <cellStyle name="SAPBEXheaderText 14 2 4 2" xfId="22480" xr:uid="{34DAF7C2-8C9D-49E2-9B49-64769BD9CB8A}"/>
    <cellStyle name="SAPBEXheaderText 14 2 5" xfId="11418" xr:uid="{00000000-0005-0000-0000-00007B2D0000}"/>
    <cellStyle name="SAPBEXheaderText 14 2 5 2" xfId="22481" xr:uid="{B97BDEF3-F9E0-4A76-BBA5-5F7474E857FB}"/>
    <cellStyle name="SAPBEXheaderText 14 2 6" xfId="22477" xr:uid="{A3C06FE3-C840-4BAB-B4CD-072C2E05EC02}"/>
    <cellStyle name="SAPBEXheaderText 14 3" xfId="11419" xr:uid="{00000000-0005-0000-0000-00007C2D0000}"/>
    <cellStyle name="SAPBEXheaderText 14 3 2" xfId="22482" xr:uid="{C9DE5000-6071-48F7-B90F-9AE1AAB7BC41}"/>
    <cellStyle name="SAPBEXheaderText 14 4" xfId="11420" xr:uid="{00000000-0005-0000-0000-00007D2D0000}"/>
    <cellStyle name="SAPBEXheaderText 14 4 2" xfId="22483" xr:uid="{12327361-8E54-4F06-9ABA-7E63B455848F}"/>
    <cellStyle name="SAPBEXheaderText 14 5" xfId="11421" xr:uid="{00000000-0005-0000-0000-00007E2D0000}"/>
    <cellStyle name="SAPBEXheaderText 14 5 2" xfId="22484" xr:uid="{C5B81DF7-91F2-4BF9-B34C-DDB727870C45}"/>
    <cellStyle name="SAPBEXheaderText 14 6" xfId="11422" xr:uid="{00000000-0005-0000-0000-00007F2D0000}"/>
    <cellStyle name="SAPBEXheaderText 14 6 2" xfId="22485" xr:uid="{ECCE88D5-0AD1-4C9B-98CA-191ED5BF336C}"/>
    <cellStyle name="SAPBEXheaderText 14 7" xfId="22476" xr:uid="{5FF75EC8-423D-4533-B387-2FBF05031116}"/>
    <cellStyle name="SAPBEXheaderText 15" xfId="11423" xr:uid="{00000000-0005-0000-0000-0000802D0000}"/>
    <cellStyle name="SAPBEXheaderText 15 2" xfId="11424" xr:uid="{00000000-0005-0000-0000-0000812D0000}"/>
    <cellStyle name="SAPBEXheaderText 15 2 2" xfId="11425" xr:uid="{00000000-0005-0000-0000-0000822D0000}"/>
    <cellStyle name="SAPBEXheaderText 15 2 2 2" xfId="22488" xr:uid="{D69DCBA8-3AFE-4F6A-9838-758EB3AA06DB}"/>
    <cellStyle name="SAPBEXheaderText 15 2 3" xfId="11426" xr:uid="{00000000-0005-0000-0000-0000832D0000}"/>
    <cellStyle name="SAPBEXheaderText 15 2 3 2" xfId="22489" xr:uid="{B97B3DC5-1C0C-4FC6-87AC-7A6CF827F0D7}"/>
    <cellStyle name="SAPBEXheaderText 15 2 4" xfId="11427" xr:uid="{00000000-0005-0000-0000-0000842D0000}"/>
    <cellStyle name="SAPBEXheaderText 15 2 4 2" xfId="22490" xr:uid="{34095011-335C-4E3E-AC8D-48717B2F5CA0}"/>
    <cellStyle name="SAPBEXheaderText 15 2 5" xfId="11428" xr:uid="{00000000-0005-0000-0000-0000852D0000}"/>
    <cellStyle name="SAPBEXheaderText 15 2 5 2" xfId="22491" xr:uid="{4EAEDD7A-4607-4164-8851-C9FD8560DCDE}"/>
    <cellStyle name="SAPBEXheaderText 15 2 6" xfId="22487" xr:uid="{3F385614-615D-4061-9862-BD4F09CD75D1}"/>
    <cellStyle name="SAPBEXheaderText 15 3" xfId="11429" xr:uid="{00000000-0005-0000-0000-0000862D0000}"/>
    <cellStyle name="SAPBEXheaderText 15 3 2" xfId="22492" xr:uid="{042EC927-FA31-4159-86A3-86140AC1E6FC}"/>
    <cellStyle name="SAPBEXheaderText 15 4" xfId="11430" xr:uid="{00000000-0005-0000-0000-0000872D0000}"/>
    <cellStyle name="SAPBEXheaderText 15 4 2" xfId="22493" xr:uid="{435395A5-F0F9-4446-91E5-847D28DA9A72}"/>
    <cellStyle name="SAPBEXheaderText 15 5" xfId="11431" xr:uid="{00000000-0005-0000-0000-0000882D0000}"/>
    <cellStyle name="SAPBEXheaderText 15 5 2" xfId="22494" xr:uid="{7B33688C-2B3F-42D3-B386-FEAD244DE605}"/>
    <cellStyle name="SAPBEXheaderText 15 6" xfId="11432" xr:uid="{00000000-0005-0000-0000-0000892D0000}"/>
    <cellStyle name="SAPBEXheaderText 15 6 2" xfId="22495" xr:uid="{4DDD4C42-4A62-4732-A1DA-1C8281CBD09B}"/>
    <cellStyle name="SAPBEXheaderText 15 7" xfId="22486" xr:uid="{A00397BF-BC1B-42BB-9951-77E503172398}"/>
    <cellStyle name="SAPBEXheaderText 16" xfId="11433" xr:uid="{00000000-0005-0000-0000-00008A2D0000}"/>
    <cellStyle name="SAPBEXheaderText 16 2" xfId="22496" xr:uid="{71181CB4-CA87-4D75-A588-F7888A85AD9B}"/>
    <cellStyle name="SAPBEXheaderText 17" xfId="11434" xr:uid="{00000000-0005-0000-0000-00008B2D0000}"/>
    <cellStyle name="SAPBEXheaderText 17 2" xfId="22497" xr:uid="{5C75715C-28C6-4379-8E03-ECDDD1ABBC83}"/>
    <cellStyle name="SAPBEXheaderText 18" xfId="11435" xr:uid="{00000000-0005-0000-0000-00008C2D0000}"/>
    <cellStyle name="SAPBEXheaderText 18 2" xfId="22498" xr:uid="{36ABEBD0-8645-43A4-85C6-86B17D98BBD6}"/>
    <cellStyle name="SAPBEXheaderText 19" xfId="11436" xr:uid="{00000000-0005-0000-0000-00008D2D0000}"/>
    <cellStyle name="SAPBEXheaderText 19 2" xfId="22499" xr:uid="{16236C81-54D1-4462-9DCE-C589DE175A28}"/>
    <cellStyle name="SAPBEXheaderText 2" xfId="11437" xr:uid="{00000000-0005-0000-0000-00008E2D0000}"/>
    <cellStyle name="SAPBEXheaderText 2 2" xfId="11438" xr:uid="{00000000-0005-0000-0000-00008F2D0000}"/>
    <cellStyle name="SAPBEXheaderText 2 2 2" xfId="11439" xr:uid="{00000000-0005-0000-0000-0000902D0000}"/>
    <cellStyle name="SAPBEXheaderText 2 2 2 2" xfId="22502" xr:uid="{1F7972BE-2925-4C4B-A348-085AD2B75993}"/>
    <cellStyle name="SAPBEXheaderText 2 2 3" xfId="11440" xr:uid="{00000000-0005-0000-0000-0000912D0000}"/>
    <cellStyle name="SAPBEXheaderText 2 2 3 2" xfId="22503" xr:uid="{35723303-DDC9-40AC-8459-184571741F7D}"/>
    <cellStyle name="SAPBEXheaderText 2 2 4" xfId="11441" xr:uid="{00000000-0005-0000-0000-0000922D0000}"/>
    <cellStyle name="SAPBEXheaderText 2 2 4 2" xfId="22504" xr:uid="{8FC41F6D-FC6D-4BE7-A313-05C1D3874350}"/>
    <cellStyle name="SAPBEXheaderText 2 2 5" xfId="11442" xr:uid="{00000000-0005-0000-0000-0000932D0000}"/>
    <cellStyle name="SAPBEXheaderText 2 2 5 2" xfId="22505" xr:uid="{55B7761A-8687-44EE-A30D-7848B19570ED}"/>
    <cellStyle name="SAPBEXheaderText 2 2 6" xfId="22501" xr:uid="{FE0E3331-E299-47B3-89F2-48FC71FAC361}"/>
    <cellStyle name="SAPBEXheaderText 2 3" xfId="11443" xr:uid="{00000000-0005-0000-0000-0000942D0000}"/>
    <cellStyle name="SAPBEXheaderText 2 3 2" xfId="22506" xr:uid="{6E5ADB73-9236-491C-B3EC-2E3E392D7D25}"/>
    <cellStyle name="SAPBEXheaderText 2 4" xfId="11444" xr:uid="{00000000-0005-0000-0000-0000952D0000}"/>
    <cellStyle name="SAPBEXheaderText 2 4 2" xfId="22507" xr:uid="{F8026F14-AD61-4B1F-89CB-D5D00836BAE3}"/>
    <cellStyle name="SAPBEXheaderText 2 5" xfId="11445" xr:uid="{00000000-0005-0000-0000-0000962D0000}"/>
    <cellStyle name="SAPBEXheaderText 2 5 2" xfId="22508" xr:uid="{102CAC4E-6423-4B8E-9E01-28AE581CC61A}"/>
    <cellStyle name="SAPBEXheaderText 2 6" xfId="11446" xr:uid="{00000000-0005-0000-0000-0000972D0000}"/>
    <cellStyle name="SAPBEXheaderText 2 6 2" xfId="22509" xr:uid="{4DCCCDB6-01E6-4845-B065-EF7C2AD7ED8D}"/>
    <cellStyle name="SAPBEXheaderText 2 7" xfId="22500" xr:uid="{B0EE2F6E-ACC3-4BD6-A988-DA77E7A9C8DF}"/>
    <cellStyle name="SAPBEXheaderText 20" xfId="22435" xr:uid="{34EC56ED-B234-423F-8E64-1486ACC376CD}"/>
    <cellStyle name="SAPBEXheaderText 3" xfId="11447" xr:uid="{00000000-0005-0000-0000-0000982D0000}"/>
    <cellStyle name="SAPBEXheaderText 3 2" xfId="11448" xr:uid="{00000000-0005-0000-0000-0000992D0000}"/>
    <cellStyle name="SAPBEXheaderText 3 2 2" xfId="11449" xr:uid="{00000000-0005-0000-0000-00009A2D0000}"/>
    <cellStyle name="SAPBEXheaderText 3 2 2 2" xfId="22512" xr:uid="{CB3BFAD9-1C8A-4647-9370-1F8293F93BCA}"/>
    <cellStyle name="SAPBEXheaderText 3 2 3" xfId="11450" xr:uid="{00000000-0005-0000-0000-00009B2D0000}"/>
    <cellStyle name="SAPBEXheaderText 3 2 3 2" xfId="22513" xr:uid="{4105FC51-C562-4866-85ED-F31106AC1A55}"/>
    <cellStyle name="SAPBEXheaderText 3 2 4" xfId="11451" xr:uid="{00000000-0005-0000-0000-00009C2D0000}"/>
    <cellStyle name="SAPBEXheaderText 3 2 4 2" xfId="22514" xr:uid="{6AA36E6B-5B6D-45F6-87CE-37098831E7C8}"/>
    <cellStyle name="SAPBEXheaderText 3 2 5" xfId="11452" xr:uid="{00000000-0005-0000-0000-00009D2D0000}"/>
    <cellStyle name="SAPBEXheaderText 3 2 5 2" xfId="22515" xr:uid="{71D75F9D-38BF-4A27-A85E-EAA4ED83C451}"/>
    <cellStyle name="SAPBEXheaderText 3 2 6" xfId="22511" xr:uid="{665C333C-E18C-4AC3-8799-19B04220A827}"/>
    <cellStyle name="SAPBEXheaderText 3 3" xfId="11453" xr:uid="{00000000-0005-0000-0000-00009E2D0000}"/>
    <cellStyle name="SAPBEXheaderText 3 3 2" xfId="22516" xr:uid="{6DFA536B-E6CA-439A-BC09-2B633B1232DA}"/>
    <cellStyle name="SAPBEXheaderText 3 4" xfId="11454" xr:uid="{00000000-0005-0000-0000-00009F2D0000}"/>
    <cellStyle name="SAPBEXheaderText 3 4 2" xfId="22517" xr:uid="{3AC48099-DF1A-4DA9-BDE7-243638648368}"/>
    <cellStyle name="SAPBEXheaderText 3 5" xfId="11455" xr:uid="{00000000-0005-0000-0000-0000A02D0000}"/>
    <cellStyle name="SAPBEXheaderText 3 5 2" xfId="22518" xr:uid="{E36968A2-FFD3-4AA3-B66C-59340EEE6C2F}"/>
    <cellStyle name="SAPBEXheaderText 3 6" xfId="11456" xr:uid="{00000000-0005-0000-0000-0000A12D0000}"/>
    <cellStyle name="SAPBEXheaderText 3 6 2" xfId="22519" xr:uid="{294195C1-37B4-4D28-A23E-70B80435A5A8}"/>
    <cellStyle name="SAPBEXheaderText 3 7" xfId="22510" xr:uid="{EDE92B9A-A9CD-49CE-A6F6-452370B022D5}"/>
    <cellStyle name="SAPBEXheaderText 4" xfId="11457" xr:uid="{00000000-0005-0000-0000-0000A22D0000}"/>
    <cellStyle name="SAPBEXheaderText 4 2" xfId="11458" xr:uid="{00000000-0005-0000-0000-0000A32D0000}"/>
    <cellStyle name="SAPBEXheaderText 4 2 2" xfId="11459" xr:uid="{00000000-0005-0000-0000-0000A42D0000}"/>
    <cellStyle name="SAPBEXheaderText 4 2 2 2" xfId="22522" xr:uid="{91DBFBAC-8783-44B1-BC7C-620258C46F79}"/>
    <cellStyle name="SAPBEXheaderText 4 2 3" xfId="11460" xr:uid="{00000000-0005-0000-0000-0000A52D0000}"/>
    <cellStyle name="SAPBEXheaderText 4 2 3 2" xfId="22523" xr:uid="{B8B07B87-C8B0-4A8B-B528-287FDE9C065A}"/>
    <cellStyle name="SAPBEXheaderText 4 2 4" xfId="11461" xr:uid="{00000000-0005-0000-0000-0000A62D0000}"/>
    <cellStyle name="SAPBEXheaderText 4 2 4 2" xfId="22524" xr:uid="{0E4902A6-D19E-46C3-A967-982DD0C5D03D}"/>
    <cellStyle name="SAPBEXheaderText 4 2 5" xfId="11462" xr:uid="{00000000-0005-0000-0000-0000A72D0000}"/>
    <cellStyle name="SAPBEXheaderText 4 2 5 2" xfId="22525" xr:uid="{BD4512AA-8AC0-4D82-B78C-232EEB83197E}"/>
    <cellStyle name="SAPBEXheaderText 4 2 6" xfId="22521" xr:uid="{C8E75B6C-C762-4EAE-B02B-F40500D25584}"/>
    <cellStyle name="SAPBEXheaderText 4 3" xfId="11463" xr:uid="{00000000-0005-0000-0000-0000A82D0000}"/>
    <cellStyle name="SAPBEXheaderText 4 3 2" xfId="22526" xr:uid="{7426D65F-A653-417B-91E3-1F00EAB6F12B}"/>
    <cellStyle name="SAPBEXheaderText 4 4" xfId="11464" xr:uid="{00000000-0005-0000-0000-0000A92D0000}"/>
    <cellStyle name="SAPBEXheaderText 4 4 2" xfId="22527" xr:uid="{509AEF7D-AB59-4530-9278-24EDDD02CB4A}"/>
    <cellStyle name="SAPBEXheaderText 4 5" xfId="11465" xr:uid="{00000000-0005-0000-0000-0000AA2D0000}"/>
    <cellStyle name="SAPBEXheaderText 4 5 2" xfId="22528" xr:uid="{C55ACEEB-E89A-4E33-8510-312805BA4FF3}"/>
    <cellStyle name="SAPBEXheaderText 4 6" xfId="11466" xr:uid="{00000000-0005-0000-0000-0000AB2D0000}"/>
    <cellStyle name="SAPBEXheaderText 4 6 2" xfId="22529" xr:uid="{CA8E93F4-C517-474C-9605-432B5AC39338}"/>
    <cellStyle name="SAPBEXheaderText 4 7" xfId="22520" xr:uid="{4A7ADFAC-F2CE-4C1C-BAFC-601ACEE24716}"/>
    <cellStyle name="SAPBEXheaderText 5" xfId="11467" xr:uid="{00000000-0005-0000-0000-0000AC2D0000}"/>
    <cellStyle name="SAPBEXheaderText 5 2" xfId="11468" xr:uid="{00000000-0005-0000-0000-0000AD2D0000}"/>
    <cellStyle name="SAPBEXheaderText 5 2 2" xfId="11469" xr:uid="{00000000-0005-0000-0000-0000AE2D0000}"/>
    <cellStyle name="SAPBEXheaderText 5 2 2 2" xfId="22532" xr:uid="{42D1DEF4-0889-4563-A642-F5FBBB36A8CB}"/>
    <cellStyle name="SAPBEXheaderText 5 2 3" xfId="11470" xr:uid="{00000000-0005-0000-0000-0000AF2D0000}"/>
    <cellStyle name="SAPBEXheaderText 5 2 3 2" xfId="22533" xr:uid="{D4CC7970-5683-4645-9C7D-0BE13169672D}"/>
    <cellStyle name="SAPBEXheaderText 5 2 4" xfId="11471" xr:uid="{00000000-0005-0000-0000-0000B02D0000}"/>
    <cellStyle name="SAPBEXheaderText 5 2 4 2" xfId="22534" xr:uid="{FD5DFC08-C7A4-4E57-B585-2604003250C4}"/>
    <cellStyle name="SAPBEXheaderText 5 2 5" xfId="11472" xr:uid="{00000000-0005-0000-0000-0000B12D0000}"/>
    <cellStyle name="SAPBEXheaderText 5 2 5 2" xfId="22535" xr:uid="{E5783234-D849-460A-9BC7-ECFBCC3C528A}"/>
    <cellStyle name="SAPBEXheaderText 5 2 6" xfId="22531" xr:uid="{536B8AD2-0844-45FD-88E1-7D0E85669167}"/>
    <cellStyle name="SAPBEXheaderText 5 3" xfId="11473" xr:uid="{00000000-0005-0000-0000-0000B22D0000}"/>
    <cellStyle name="SAPBEXheaderText 5 3 2" xfId="22536" xr:uid="{EC6A135D-F2EF-4711-A0B1-940DA6959C82}"/>
    <cellStyle name="SAPBEXheaderText 5 4" xfId="11474" xr:uid="{00000000-0005-0000-0000-0000B32D0000}"/>
    <cellStyle name="SAPBEXheaderText 5 4 2" xfId="22537" xr:uid="{FD1E7A3D-7E35-4980-9136-221A5707447E}"/>
    <cellStyle name="SAPBEXheaderText 5 5" xfId="11475" xr:uid="{00000000-0005-0000-0000-0000B42D0000}"/>
    <cellStyle name="SAPBEXheaderText 5 5 2" xfId="22538" xr:uid="{18BF35CE-0715-4EBB-8611-97253BCAB42F}"/>
    <cellStyle name="SAPBEXheaderText 5 6" xfId="11476" xr:uid="{00000000-0005-0000-0000-0000B52D0000}"/>
    <cellStyle name="SAPBEXheaderText 5 6 2" xfId="22539" xr:uid="{DA882235-0CE6-4D07-8F08-5B4E9174CAF1}"/>
    <cellStyle name="SAPBEXheaderText 5 7" xfId="22530" xr:uid="{24004DF7-D7FF-439D-A277-D58779480A76}"/>
    <cellStyle name="SAPBEXheaderText 6" xfId="11477" xr:uid="{00000000-0005-0000-0000-0000B62D0000}"/>
    <cellStyle name="SAPBEXheaderText 6 2" xfId="11478" xr:uid="{00000000-0005-0000-0000-0000B72D0000}"/>
    <cellStyle name="SAPBEXheaderText 6 2 2" xfId="11479" xr:uid="{00000000-0005-0000-0000-0000B82D0000}"/>
    <cellStyle name="SAPBEXheaderText 6 2 2 2" xfId="22542" xr:uid="{59CF8C3D-42D0-4A82-B7CF-F117DA524EFD}"/>
    <cellStyle name="SAPBEXheaderText 6 2 3" xfId="11480" xr:uid="{00000000-0005-0000-0000-0000B92D0000}"/>
    <cellStyle name="SAPBEXheaderText 6 2 3 2" xfId="22543" xr:uid="{6CDF00F9-B7A0-4AAC-9BF8-9679F92C2BBF}"/>
    <cellStyle name="SAPBEXheaderText 6 2 4" xfId="22541" xr:uid="{C7664B5F-B816-4A44-9BCC-36182E2C851D}"/>
    <cellStyle name="SAPBEXheaderText 6 3" xfId="11481" xr:uid="{00000000-0005-0000-0000-0000BA2D0000}"/>
    <cellStyle name="SAPBEXheaderText 6 3 2" xfId="22544" xr:uid="{0EB16C10-9A96-4615-9493-9DF261ECC7D2}"/>
    <cellStyle name="SAPBEXheaderText 6 4" xfId="11482" xr:uid="{00000000-0005-0000-0000-0000BB2D0000}"/>
    <cellStyle name="SAPBEXheaderText 6 4 2" xfId="22545" xr:uid="{3E43C099-D39B-40C8-95B5-09C48962E69C}"/>
    <cellStyle name="SAPBEXheaderText 6 5" xfId="22540" xr:uid="{9C75A0EE-D9D7-44A1-B947-ADA465E56B0B}"/>
    <cellStyle name="SAPBEXheaderText 7" xfId="11483" xr:uid="{00000000-0005-0000-0000-0000BC2D0000}"/>
    <cellStyle name="SAPBEXheaderText 7 2" xfId="11484" xr:uid="{00000000-0005-0000-0000-0000BD2D0000}"/>
    <cellStyle name="SAPBEXheaderText 7 2 2" xfId="11485" xr:uid="{00000000-0005-0000-0000-0000BE2D0000}"/>
    <cellStyle name="SAPBEXheaderText 7 2 2 2" xfId="22548" xr:uid="{CCCB39F6-B66D-47C5-A40E-2B7D3424B443}"/>
    <cellStyle name="SAPBEXheaderText 7 2 3" xfId="11486" xr:uid="{00000000-0005-0000-0000-0000BF2D0000}"/>
    <cellStyle name="SAPBEXheaderText 7 2 3 2" xfId="22549" xr:uid="{4811E7CE-55F9-4972-9C24-6954168EB4E4}"/>
    <cellStyle name="SAPBEXheaderText 7 2 4" xfId="22547" xr:uid="{7A0D990D-AE87-4308-8BFB-C6446BDCF685}"/>
    <cellStyle name="SAPBEXheaderText 7 3" xfId="11487" xr:uid="{00000000-0005-0000-0000-0000C02D0000}"/>
    <cellStyle name="SAPBEXheaderText 7 3 2" xfId="22550" xr:uid="{5724BB21-8C39-4249-84A6-C5C40C7CB8BF}"/>
    <cellStyle name="SAPBEXheaderText 7 4" xfId="11488" xr:uid="{00000000-0005-0000-0000-0000C12D0000}"/>
    <cellStyle name="SAPBEXheaderText 7 4 2" xfId="22551" xr:uid="{0335F9CB-9FEE-47CF-AEC6-B5CEB790EEFA}"/>
    <cellStyle name="SAPBEXheaderText 7 5" xfId="22546" xr:uid="{B44D1292-8799-402C-B59E-4A0BCC2BA34E}"/>
    <cellStyle name="SAPBEXheaderText 8" xfId="11489" xr:uid="{00000000-0005-0000-0000-0000C22D0000}"/>
    <cellStyle name="SAPBEXheaderText 8 2" xfId="11490" xr:uid="{00000000-0005-0000-0000-0000C32D0000}"/>
    <cellStyle name="SAPBEXheaderText 8 2 2" xfId="11491" xr:uid="{00000000-0005-0000-0000-0000C42D0000}"/>
    <cellStyle name="SAPBEXheaderText 8 2 2 2" xfId="22554" xr:uid="{1E5AE284-80D8-4F5E-A1C2-8308ED0C6578}"/>
    <cellStyle name="SAPBEXheaderText 8 2 3" xfId="11492" xr:uid="{00000000-0005-0000-0000-0000C52D0000}"/>
    <cellStyle name="SAPBEXheaderText 8 2 3 2" xfId="22555" xr:uid="{3C5AC3C0-3D79-4271-8563-8E2BDCB810C8}"/>
    <cellStyle name="SAPBEXheaderText 8 2 4" xfId="22553" xr:uid="{78B09B0A-A350-4251-AB34-2A28F388EDE0}"/>
    <cellStyle name="SAPBEXheaderText 8 3" xfId="11493" xr:uid="{00000000-0005-0000-0000-0000C62D0000}"/>
    <cellStyle name="SAPBEXheaderText 8 3 2" xfId="22556" xr:uid="{33B550A5-9AE9-4BDE-8E8C-E5210FA50F2F}"/>
    <cellStyle name="SAPBEXheaderText 8 4" xfId="11494" xr:uid="{00000000-0005-0000-0000-0000C72D0000}"/>
    <cellStyle name="SAPBEXheaderText 8 4 2" xfId="22557" xr:uid="{635CEBF8-71AC-45D7-9350-77B3894E9AC4}"/>
    <cellStyle name="SAPBEXheaderText 8 5" xfId="22552" xr:uid="{4C7DC06D-B48A-427F-BDE8-013FF92C5C97}"/>
    <cellStyle name="SAPBEXheaderText 9" xfId="11495" xr:uid="{00000000-0005-0000-0000-0000C82D0000}"/>
    <cellStyle name="SAPBEXheaderText 9 2" xfId="11496" xr:uid="{00000000-0005-0000-0000-0000C92D0000}"/>
    <cellStyle name="SAPBEXheaderText 9 2 2" xfId="11497" xr:uid="{00000000-0005-0000-0000-0000CA2D0000}"/>
    <cellStyle name="SAPBEXheaderText 9 2 2 2" xfId="22560" xr:uid="{CCC92301-72AC-44FC-8DE9-357F100541EE}"/>
    <cellStyle name="SAPBEXheaderText 9 2 3" xfId="11498" xr:uid="{00000000-0005-0000-0000-0000CB2D0000}"/>
    <cellStyle name="SAPBEXheaderText 9 2 3 2" xfId="22561" xr:uid="{E3E365D0-B35B-4E46-9C50-D7C3C288EE82}"/>
    <cellStyle name="SAPBEXheaderText 9 2 4" xfId="22559" xr:uid="{2DFEFF6F-DA08-4736-BE62-65728D14CFD1}"/>
    <cellStyle name="SAPBEXheaderText 9 3" xfId="11499" xr:uid="{00000000-0005-0000-0000-0000CC2D0000}"/>
    <cellStyle name="SAPBEXheaderText 9 3 2" xfId="22562" xr:uid="{7CCFE569-85FB-43A1-9CD0-BEE464B45CA4}"/>
    <cellStyle name="SAPBEXheaderText 9 4" xfId="11500" xr:uid="{00000000-0005-0000-0000-0000CD2D0000}"/>
    <cellStyle name="SAPBEXheaderText 9 4 2" xfId="22563" xr:uid="{FA348BC7-2734-41EE-8EC4-FA10A9E66DB9}"/>
    <cellStyle name="SAPBEXheaderText 9 5" xfId="22558" xr:uid="{D7D2745F-56F1-4171-861A-7B45F18200BF}"/>
    <cellStyle name="SAPBEXheaderText_KTR An-Abflug" xfId="14854" xr:uid="{00000000-0005-0000-0000-0000CE2D0000}"/>
    <cellStyle name="SAPBEXHLevel0" xfId="11501" xr:uid="{00000000-0005-0000-0000-0000CF2D0000}"/>
    <cellStyle name="SAPBEXHLevel0 10" xfId="11502" xr:uid="{00000000-0005-0000-0000-0000D02D0000}"/>
    <cellStyle name="SAPBEXHLevel0 10 2" xfId="11503" xr:uid="{00000000-0005-0000-0000-0000D12D0000}"/>
    <cellStyle name="SAPBEXHLevel0 10 2 2" xfId="11504" xr:uid="{00000000-0005-0000-0000-0000D22D0000}"/>
    <cellStyle name="SAPBEXHLevel0 10 2 2 2" xfId="22567" xr:uid="{1BA7BD07-8096-459D-81DA-01091DCE6700}"/>
    <cellStyle name="SAPBEXHLevel0 10 2 3" xfId="11505" xr:uid="{00000000-0005-0000-0000-0000D32D0000}"/>
    <cellStyle name="SAPBEXHLevel0 10 2 3 2" xfId="22568" xr:uid="{D64E76FA-FA1B-4ACE-B7DD-D0D4C1176E33}"/>
    <cellStyle name="SAPBEXHLevel0 10 2 4" xfId="22566" xr:uid="{312EC95A-FC6F-4074-93D1-A105761DA4C3}"/>
    <cellStyle name="SAPBEXHLevel0 10 3" xfId="11506" xr:uid="{00000000-0005-0000-0000-0000D42D0000}"/>
    <cellStyle name="SAPBEXHLevel0 10 3 2" xfId="22569" xr:uid="{6012ADA0-5EB4-437F-9629-08DA51CB8C6A}"/>
    <cellStyle name="SAPBEXHLevel0 10 4" xfId="11507" xr:uid="{00000000-0005-0000-0000-0000D52D0000}"/>
    <cellStyle name="SAPBEXHLevel0 10 4 2" xfId="22570" xr:uid="{85BD36B4-F1D9-4665-82AD-850AEA1302CC}"/>
    <cellStyle name="SAPBEXHLevel0 10 5" xfId="22565" xr:uid="{95296BD8-7E0F-4856-A4F4-8A2344546219}"/>
    <cellStyle name="SAPBEXHLevel0 11" xfId="11508" xr:uid="{00000000-0005-0000-0000-0000D62D0000}"/>
    <cellStyle name="SAPBEXHLevel0 11 2" xfId="11509" xr:uid="{00000000-0005-0000-0000-0000D72D0000}"/>
    <cellStyle name="SAPBEXHLevel0 11 2 2" xfId="11510" xr:uid="{00000000-0005-0000-0000-0000D82D0000}"/>
    <cellStyle name="SAPBEXHLevel0 11 2 2 2" xfId="22573" xr:uid="{7988F77E-5ACA-4D67-B5EB-9E7F02B64DC1}"/>
    <cellStyle name="SAPBEXHLevel0 11 2 3" xfId="11511" xr:uid="{00000000-0005-0000-0000-0000D92D0000}"/>
    <cellStyle name="SAPBEXHLevel0 11 2 3 2" xfId="22574" xr:uid="{778BC498-2FFC-4E08-A79F-720016D6D64A}"/>
    <cellStyle name="SAPBEXHLevel0 11 2 4" xfId="22572" xr:uid="{0AA19B2D-D0C0-41C3-958E-A64043629DF4}"/>
    <cellStyle name="SAPBEXHLevel0 11 3" xfId="11512" xr:uid="{00000000-0005-0000-0000-0000DA2D0000}"/>
    <cellStyle name="SAPBEXHLevel0 11 3 2" xfId="22575" xr:uid="{5BD8155D-C7F7-4CBF-A2B5-E648AF96F885}"/>
    <cellStyle name="SAPBEXHLevel0 11 4" xfId="11513" xr:uid="{00000000-0005-0000-0000-0000DB2D0000}"/>
    <cellStyle name="SAPBEXHLevel0 11 4 2" xfId="22576" xr:uid="{88F7B4CE-B3B7-49C6-968D-10913B2DB60E}"/>
    <cellStyle name="SAPBEXHLevel0 11 5" xfId="22571" xr:uid="{221CA4AB-83AD-4262-83D4-419C99309DDB}"/>
    <cellStyle name="SAPBEXHLevel0 12" xfId="11514" xr:uid="{00000000-0005-0000-0000-0000DC2D0000}"/>
    <cellStyle name="SAPBEXHLevel0 12 2" xfId="11515" xr:uid="{00000000-0005-0000-0000-0000DD2D0000}"/>
    <cellStyle name="SAPBEXHLevel0 12 2 2" xfId="11516" xr:uid="{00000000-0005-0000-0000-0000DE2D0000}"/>
    <cellStyle name="SAPBEXHLevel0 12 2 2 2" xfId="22579" xr:uid="{CDB9B0B1-5511-47B9-AC85-CF6E7016CE16}"/>
    <cellStyle name="SAPBEXHLevel0 12 2 3" xfId="11517" xr:uid="{00000000-0005-0000-0000-0000DF2D0000}"/>
    <cellStyle name="SAPBEXHLevel0 12 2 3 2" xfId="22580" xr:uid="{0E69B2E6-25CF-43E1-87C4-31E943D09C69}"/>
    <cellStyle name="SAPBEXHLevel0 12 2 4" xfId="22578" xr:uid="{A314F450-6DAB-45C7-9B7B-735BEF57D146}"/>
    <cellStyle name="SAPBEXHLevel0 12 3" xfId="11518" xr:uid="{00000000-0005-0000-0000-0000E02D0000}"/>
    <cellStyle name="SAPBEXHLevel0 12 3 2" xfId="22581" xr:uid="{EE77B21E-53EC-4925-B832-0BF0383E484F}"/>
    <cellStyle name="SAPBEXHLevel0 12 4" xfId="11519" xr:uid="{00000000-0005-0000-0000-0000E12D0000}"/>
    <cellStyle name="SAPBEXHLevel0 12 4 2" xfId="22582" xr:uid="{C49702A8-6F78-4E01-8E69-3EE1056356FA}"/>
    <cellStyle name="SAPBEXHLevel0 12 5" xfId="22577" xr:uid="{E59E3A63-12A2-42B5-AA0E-70E52E9EB514}"/>
    <cellStyle name="SAPBEXHLevel0 13" xfId="11520" xr:uid="{00000000-0005-0000-0000-0000E22D0000}"/>
    <cellStyle name="SAPBEXHLevel0 13 2" xfId="11521" xr:uid="{00000000-0005-0000-0000-0000E32D0000}"/>
    <cellStyle name="SAPBEXHLevel0 13 2 2" xfId="11522" xr:uid="{00000000-0005-0000-0000-0000E42D0000}"/>
    <cellStyle name="SAPBEXHLevel0 13 2 2 2" xfId="22585" xr:uid="{223BA166-1711-45E0-B510-0578DDD16E77}"/>
    <cellStyle name="SAPBEXHLevel0 13 2 3" xfId="11523" xr:uid="{00000000-0005-0000-0000-0000E52D0000}"/>
    <cellStyle name="SAPBEXHLevel0 13 2 3 2" xfId="22586" xr:uid="{5A4C3DCC-7A95-4F71-AA8E-ED5F2B37D2FF}"/>
    <cellStyle name="SAPBEXHLevel0 13 2 4" xfId="22584" xr:uid="{2D6CDEF0-925C-465A-BAE6-542C9CE7DAEB}"/>
    <cellStyle name="SAPBEXHLevel0 13 3" xfId="11524" xr:uid="{00000000-0005-0000-0000-0000E62D0000}"/>
    <cellStyle name="SAPBEXHLevel0 13 3 2" xfId="22587" xr:uid="{C6719B6C-D5C2-491C-8835-285F5F6CE503}"/>
    <cellStyle name="SAPBEXHLevel0 13 4" xfId="11525" xr:uid="{00000000-0005-0000-0000-0000E72D0000}"/>
    <cellStyle name="SAPBEXHLevel0 13 4 2" xfId="22588" xr:uid="{85F2C50C-E176-4E2D-88CD-EFB87F706372}"/>
    <cellStyle name="SAPBEXHLevel0 13 5" xfId="22583" xr:uid="{DC814B24-010F-4A5A-B7A9-9AA9B9A609D4}"/>
    <cellStyle name="SAPBEXHLevel0 14" xfId="11526" xr:uid="{00000000-0005-0000-0000-0000E82D0000}"/>
    <cellStyle name="SAPBEXHLevel0 14 2" xfId="11527" xr:uid="{00000000-0005-0000-0000-0000E92D0000}"/>
    <cellStyle name="SAPBEXHLevel0 14 2 2" xfId="11528" xr:uid="{00000000-0005-0000-0000-0000EA2D0000}"/>
    <cellStyle name="SAPBEXHLevel0 14 2 2 2" xfId="22591" xr:uid="{2DD49886-AEEA-4042-901D-3B64EAE324E8}"/>
    <cellStyle name="SAPBEXHLevel0 14 2 3" xfId="11529" xr:uid="{00000000-0005-0000-0000-0000EB2D0000}"/>
    <cellStyle name="SAPBEXHLevel0 14 2 3 2" xfId="22592" xr:uid="{C0840E33-4B1D-449F-9EC0-8FE9FDFBFF84}"/>
    <cellStyle name="SAPBEXHLevel0 14 2 4" xfId="22590" xr:uid="{5FB8FF79-10E5-4D45-8A9A-F58B5CB40168}"/>
    <cellStyle name="SAPBEXHLevel0 14 3" xfId="11530" xr:uid="{00000000-0005-0000-0000-0000EC2D0000}"/>
    <cellStyle name="SAPBEXHLevel0 14 3 2" xfId="22593" xr:uid="{890C298D-A49F-4341-A076-43584AC843C4}"/>
    <cellStyle name="SAPBEXHLevel0 14 4" xfId="11531" xr:uid="{00000000-0005-0000-0000-0000ED2D0000}"/>
    <cellStyle name="SAPBEXHLevel0 14 4 2" xfId="22594" xr:uid="{140126A2-B4E3-43C4-B06B-8B49DE330D6F}"/>
    <cellStyle name="SAPBEXHLevel0 14 5" xfId="22589" xr:uid="{090EEF99-6BB8-4546-9924-D201D9F3E9F6}"/>
    <cellStyle name="SAPBEXHLevel0 15" xfId="11532" xr:uid="{00000000-0005-0000-0000-0000EE2D0000}"/>
    <cellStyle name="SAPBEXHLevel0 15 2" xfId="11533" xr:uid="{00000000-0005-0000-0000-0000EF2D0000}"/>
    <cellStyle name="SAPBEXHLevel0 15 2 2" xfId="11534" xr:uid="{00000000-0005-0000-0000-0000F02D0000}"/>
    <cellStyle name="SAPBEXHLevel0 15 2 2 2" xfId="22597" xr:uid="{4642C899-7D45-4C17-A1D3-8FA7FD03E6D9}"/>
    <cellStyle name="SAPBEXHLevel0 15 2 3" xfId="11535" xr:uid="{00000000-0005-0000-0000-0000F12D0000}"/>
    <cellStyle name="SAPBEXHLevel0 15 2 3 2" xfId="22598" xr:uid="{E8A20406-C6DF-4991-8E42-77F8CC62E33C}"/>
    <cellStyle name="SAPBEXHLevel0 15 2 4" xfId="22596" xr:uid="{59515A37-698B-4DAB-9CA1-B8E372F77577}"/>
    <cellStyle name="SAPBEXHLevel0 15 3" xfId="11536" xr:uid="{00000000-0005-0000-0000-0000F22D0000}"/>
    <cellStyle name="SAPBEXHLevel0 15 3 2" xfId="22599" xr:uid="{2984C9F8-11ED-4FF9-86E5-EEE8D021BCF5}"/>
    <cellStyle name="SAPBEXHLevel0 15 4" xfId="11537" xr:uid="{00000000-0005-0000-0000-0000F32D0000}"/>
    <cellStyle name="SAPBEXHLevel0 15 4 2" xfId="22600" xr:uid="{67B5D880-345D-401D-B2B3-EEBB54A0587B}"/>
    <cellStyle name="SAPBEXHLevel0 15 5" xfId="22595" xr:uid="{92ECF171-EAF2-463B-946C-A4B8D1F3794D}"/>
    <cellStyle name="SAPBEXHLevel0 16" xfId="11538" xr:uid="{00000000-0005-0000-0000-0000F42D0000}"/>
    <cellStyle name="SAPBEXHLevel0 16 2" xfId="22601" xr:uid="{2946D0E9-1285-4303-AE03-1791AC40F2FA}"/>
    <cellStyle name="SAPBEXHLevel0 17" xfId="11539" xr:uid="{00000000-0005-0000-0000-0000F52D0000}"/>
    <cellStyle name="SAPBEXHLevel0 17 2" xfId="22602" xr:uid="{6C3CA51D-C9F1-497E-A131-53D00D5DD720}"/>
    <cellStyle name="SAPBEXHLevel0 18" xfId="11540" xr:uid="{00000000-0005-0000-0000-0000F62D0000}"/>
    <cellStyle name="SAPBEXHLevel0 18 2" xfId="22603" xr:uid="{7D79E91D-2A55-435C-A08C-AEAC838A1296}"/>
    <cellStyle name="SAPBEXHLevel0 19" xfId="11541" xr:uid="{00000000-0005-0000-0000-0000F72D0000}"/>
    <cellStyle name="SAPBEXHLevel0 19 2" xfId="22604" xr:uid="{CD8138B2-1014-4ADD-AC66-E5B8E1905B78}"/>
    <cellStyle name="SAPBEXHLevel0 2" xfId="11542" xr:uid="{00000000-0005-0000-0000-0000F82D0000}"/>
    <cellStyle name="SAPBEXHLevel0 2 2" xfId="11543" xr:uid="{00000000-0005-0000-0000-0000F92D0000}"/>
    <cellStyle name="SAPBEXHLevel0 2 2 2" xfId="11544" xr:uid="{00000000-0005-0000-0000-0000FA2D0000}"/>
    <cellStyle name="SAPBEXHLevel0 2 2 2 2" xfId="22607" xr:uid="{0B8BEA97-2ABE-45C8-9453-DA59F61BC49B}"/>
    <cellStyle name="SAPBEXHLevel0 2 2 3" xfId="11545" xr:uid="{00000000-0005-0000-0000-0000FB2D0000}"/>
    <cellStyle name="SAPBEXHLevel0 2 2 3 2" xfId="22608" xr:uid="{DDDB1522-9009-444B-AA0B-23CC03F767D6}"/>
    <cellStyle name="SAPBEXHLevel0 2 2 4" xfId="22606" xr:uid="{AE7C9B02-A197-46BB-90A0-FAEB1A280A52}"/>
    <cellStyle name="SAPBEXHLevel0 2 3" xfId="11546" xr:uid="{00000000-0005-0000-0000-0000FC2D0000}"/>
    <cellStyle name="SAPBEXHLevel0 2 3 2" xfId="22609" xr:uid="{F767E73E-CFBA-47E8-B2F7-2823E8A5F45C}"/>
    <cellStyle name="SAPBEXHLevel0 2 4" xfId="11547" xr:uid="{00000000-0005-0000-0000-0000FD2D0000}"/>
    <cellStyle name="SAPBEXHLevel0 2 4 2" xfId="22610" xr:uid="{E69288AE-5912-4F0F-B580-8826A176A733}"/>
    <cellStyle name="SAPBEXHLevel0 2 5" xfId="22605" xr:uid="{33FCB468-20AB-46F3-9A70-35405AB8A4B9}"/>
    <cellStyle name="SAPBEXHLevel0 20" xfId="22564" xr:uid="{CE8C5E68-758A-46C6-9694-9BBBF0BBAA96}"/>
    <cellStyle name="SAPBEXHLevel0 3" xfId="11548" xr:uid="{00000000-0005-0000-0000-0000FE2D0000}"/>
    <cellStyle name="SAPBEXHLevel0 3 2" xfId="11549" xr:uid="{00000000-0005-0000-0000-0000FF2D0000}"/>
    <cellStyle name="SAPBEXHLevel0 3 2 2" xfId="11550" xr:uid="{00000000-0005-0000-0000-0000002E0000}"/>
    <cellStyle name="SAPBEXHLevel0 3 2 2 2" xfId="22613" xr:uid="{34F83C25-F876-4D9C-913A-C819395B81B0}"/>
    <cellStyle name="SAPBEXHLevel0 3 2 3" xfId="11551" xr:uid="{00000000-0005-0000-0000-0000012E0000}"/>
    <cellStyle name="SAPBEXHLevel0 3 2 3 2" xfId="22614" xr:uid="{C16C4F17-A5DB-4C56-86AA-2DAE92AC2E84}"/>
    <cellStyle name="SAPBEXHLevel0 3 2 4" xfId="22612" xr:uid="{F78D780E-EF66-437F-B557-D94EBB8CFB24}"/>
    <cellStyle name="SAPBEXHLevel0 3 3" xfId="11552" xr:uid="{00000000-0005-0000-0000-0000022E0000}"/>
    <cellStyle name="SAPBEXHLevel0 3 3 2" xfId="22615" xr:uid="{C1A9F09C-4CB1-4611-9A32-E54E6ECCA52C}"/>
    <cellStyle name="SAPBEXHLevel0 3 4" xfId="11553" xr:uid="{00000000-0005-0000-0000-0000032E0000}"/>
    <cellStyle name="SAPBEXHLevel0 3 4 2" xfId="22616" xr:uid="{26CBB92C-90BA-411B-BED2-CB828DE2AA7F}"/>
    <cellStyle name="SAPBEXHLevel0 3 5" xfId="22611" xr:uid="{29491F52-CFB8-4CBD-A72A-89BDE49DB2E1}"/>
    <cellStyle name="SAPBEXHLevel0 4" xfId="11554" xr:uid="{00000000-0005-0000-0000-0000042E0000}"/>
    <cellStyle name="SAPBEXHLevel0 4 2" xfId="11555" xr:uid="{00000000-0005-0000-0000-0000052E0000}"/>
    <cellStyle name="SAPBEXHLevel0 4 2 2" xfId="11556" xr:uid="{00000000-0005-0000-0000-0000062E0000}"/>
    <cellStyle name="SAPBEXHLevel0 4 2 2 2" xfId="22619" xr:uid="{89530C74-86EA-4611-8201-3C3F1253704F}"/>
    <cellStyle name="SAPBEXHLevel0 4 2 3" xfId="11557" xr:uid="{00000000-0005-0000-0000-0000072E0000}"/>
    <cellStyle name="SAPBEXHLevel0 4 2 3 2" xfId="22620" xr:uid="{D117B671-DB8A-4383-B8C7-B48C476BD287}"/>
    <cellStyle name="SAPBEXHLevel0 4 2 4" xfId="22618" xr:uid="{B84C59B2-D377-4107-9064-8BB38F84754B}"/>
    <cellStyle name="SAPBEXHLevel0 4 3" xfId="11558" xr:uid="{00000000-0005-0000-0000-0000082E0000}"/>
    <cellStyle name="SAPBEXHLevel0 4 3 2" xfId="22621" xr:uid="{6602F1F0-7C50-4DD8-B7CA-712CC085C4F1}"/>
    <cellStyle name="SAPBEXHLevel0 4 4" xfId="11559" xr:uid="{00000000-0005-0000-0000-0000092E0000}"/>
    <cellStyle name="SAPBEXHLevel0 4 4 2" xfId="22622" xr:uid="{40842A61-8B14-4D2A-95E0-67987A8F25AD}"/>
    <cellStyle name="SAPBEXHLevel0 4 5" xfId="22617" xr:uid="{9C9F9ED1-D689-40DB-8C6A-DE6723F19AF6}"/>
    <cellStyle name="SAPBEXHLevel0 5" xfId="11560" xr:uid="{00000000-0005-0000-0000-00000A2E0000}"/>
    <cellStyle name="SAPBEXHLevel0 5 2" xfId="11561" xr:uid="{00000000-0005-0000-0000-00000B2E0000}"/>
    <cellStyle name="SAPBEXHLevel0 5 2 2" xfId="11562" xr:uid="{00000000-0005-0000-0000-00000C2E0000}"/>
    <cellStyle name="SAPBEXHLevel0 5 2 2 2" xfId="22625" xr:uid="{7178AB6B-0218-48AC-9DB1-124F53F3BD41}"/>
    <cellStyle name="SAPBEXHLevel0 5 2 3" xfId="11563" xr:uid="{00000000-0005-0000-0000-00000D2E0000}"/>
    <cellStyle name="SAPBEXHLevel0 5 2 3 2" xfId="22626" xr:uid="{0978F9DD-A0EF-4E62-B5EC-BB1873D3C88F}"/>
    <cellStyle name="SAPBEXHLevel0 5 2 4" xfId="22624" xr:uid="{D6512184-D201-4524-B465-11BA5F0DA3F5}"/>
    <cellStyle name="SAPBEXHLevel0 5 3" xfId="11564" xr:uid="{00000000-0005-0000-0000-00000E2E0000}"/>
    <cellStyle name="SAPBEXHLevel0 5 3 2" xfId="22627" xr:uid="{027BD182-2F8A-41C6-96DB-1C0DD06EAEF8}"/>
    <cellStyle name="SAPBEXHLevel0 5 4" xfId="11565" xr:uid="{00000000-0005-0000-0000-00000F2E0000}"/>
    <cellStyle name="SAPBEXHLevel0 5 4 2" xfId="22628" xr:uid="{E14244E4-31F6-4EC5-91AD-BE69D2F25E95}"/>
    <cellStyle name="SAPBEXHLevel0 5 5" xfId="22623" xr:uid="{8E31FB3F-97FA-4727-B5BD-570E6D204291}"/>
    <cellStyle name="SAPBEXHLevel0 6" xfId="11566" xr:uid="{00000000-0005-0000-0000-0000102E0000}"/>
    <cellStyle name="SAPBEXHLevel0 6 2" xfId="11567" xr:uid="{00000000-0005-0000-0000-0000112E0000}"/>
    <cellStyle name="SAPBEXHLevel0 6 2 2" xfId="11568" xr:uid="{00000000-0005-0000-0000-0000122E0000}"/>
    <cellStyle name="SAPBEXHLevel0 6 2 2 2" xfId="22631" xr:uid="{66A07780-30CF-442A-B65D-34BDCB5C552F}"/>
    <cellStyle name="SAPBEXHLevel0 6 2 3" xfId="11569" xr:uid="{00000000-0005-0000-0000-0000132E0000}"/>
    <cellStyle name="SAPBEXHLevel0 6 2 3 2" xfId="22632" xr:uid="{6A520931-85A7-4747-952C-E098CAF36CCA}"/>
    <cellStyle name="SAPBEXHLevel0 6 2 4" xfId="22630" xr:uid="{345261A4-89E1-4952-8E7C-9A78679A61F6}"/>
    <cellStyle name="SAPBEXHLevel0 6 3" xfId="11570" xr:uid="{00000000-0005-0000-0000-0000142E0000}"/>
    <cellStyle name="SAPBEXHLevel0 6 3 2" xfId="22633" xr:uid="{90C87A2C-E6CC-4A2D-AF8A-35EBFC19B96F}"/>
    <cellStyle name="SAPBEXHLevel0 6 4" xfId="11571" xr:uid="{00000000-0005-0000-0000-0000152E0000}"/>
    <cellStyle name="SAPBEXHLevel0 6 4 2" xfId="22634" xr:uid="{C458C313-8617-43A2-9897-4BC9ED1D04FA}"/>
    <cellStyle name="SAPBEXHLevel0 6 5" xfId="22629" xr:uid="{17687FC2-AAAA-40AF-B897-ED352AF59D4B}"/>
    <cellStyle name="SAPBEXHLevel0 7" xfId="11572" xr:uid="{00000000-0005-0000-0000-0000162E0000}"/>
    <cellStyle name="SAPBEXHLevel0 7 2" xfId="11573" xr:uid="{00000000-0005-0000-0000-0000172E0000}"/>
    <cellStyle name="SAPBEXHLevel0 7 2 2" xfId="11574" xr:uid="{00000000-0005-0000-0000-0000182E0000}"/>
    <cellStyle name="SAPBEXHLevel0 7 2 2 2" xfId="22637" xr:uid="{FA906B53-26A4-47A4-B336-7A697CA3EC34}"/>
    <cellStyle name="SAPBEXHLevel0 7 2 3" xfId="11575" xr:uid="{00000000-0005-0000-0000-0000192E0000}"/>
    <cellStyle name="SAPBEXHLevel0 7 2 3 2" xfId="22638" xr:uid="{C8712F52-6D5F-4711-98B2-76150F75F97E}"/>
    <cellStyle name="SAPBEXHLevel0 7 2 4" xfId="22636" xr:uid="{BD31C95E-7F23-40A3-9953-C81B87F53701}"/>
    <cellStyle name="SAPBEXHLevel0 7 3" xfId="11576" xr:uid="{00000000-0005-0000-0000-00001A2E0000}"/>
    <cellStyle name="SAPBEXHLevel0 7 3 2" xfId="22639" xr:uid="{BAFCA7E5-64A8-4AE5-884A-F05062FC836F}"/>
    <cellStyle name="SAPBEXHLevel0 7 4" xfId="11577" xr:uid="{00000000-0005-0000-0000-00001B2E0000}"/>
    <cellStyle name="SAPBEXHLevel0 7 4 2" xfId="22640" xr:uid="{4D821060-7CEE-4E3D-8547-9D7F412F2583}"/>
    <cellStyle name="SAPBEXHLevel0 7 5" xfId="22635" xr:uid="{02EF6069-7D23-4EC2-8B89-8A4939D9CB31}"/>
    <cellStyle name="SAPBEXHLevel0 8" xfId="11578" xr:uid="{00000000-0005-0000-0000-00001C2E0000}"/>
    <cellStyle name="SAPBEXHLevel0 8 2" xfId="11579" xr:uid="{00000000-0005-0000-0000-00001D2E0000}"/>
    <cellStyle name="SAPBEXHLevel0 8 2 2" xfId="11580" xr:uid="{00000000-0005-0000-0000-00001E2E0000}"/>
    <cellStyle name="SAPBEXHLevel0 8 2 2 2" xfId="22643" xr:uid="{EBAB4FC0-73C3-45D3-9D6E-A0A6BCA35ED3}"/>
    <cellStyle name="SAPBEXHLevel0 8 2 3" xfId="11581" xr:uid="{00000000-0005-0000-0000-00001F2E0000}"/>
    <cellStyle name="SAPBEXHLevel0 8 2 3 2" xfId="22644" xr:uid="{090D8DCF-74B6-4A37-8191-66CF2803D95F}"/>
    <cellStyle name="SAPBEXHLevel0 8 2 4" xfId="22642" xr:uid="{9E22CECD-1D58-4B8A-8230-7BD95017806C}"/>
    <cellStyle name="SAPBEXHLevel0 8 3" xfId="11582" xr:uid="{00000000-0005-0000-0000-0000202E0000}"/>
    <cellStyle name="SAPBEXHLevel0 8 3 2" xfId="22645" xr:uid="{4F1B3F55-228B-4E8E-8B23-7C4D04749499}"/>
    <cellStyle name="SAPBEXHLevel0 8 4" xfId="11583" xr:uid="{00000000-0005-0000-0000-0000212E0000}"/>
    <cellStyle name="SAPBEXHLevel0 8 4 2" xfId="22646" xr:uid="{12C235BD-A090-4182-B1DE-83E99AE86363}"/>
    <cellStyle name="SAPBEXHLevel0 8 5" xfId="22641" xr:uid="{0DEA44E7-1034-40E8-A24B-41448F134CFE}"/>
    <cellStyle name="SAPBEXHLevel0 9" xfId="11584" xr:uid="{00000000-0005-0000-0000-0000222E0000}"/>
    <cellStyle name="SAPBEXHLevel0 9 2" xfId="11585" xr:uid="{00000000-0005-0000-0000-0000232E0000}"/>
    <cellStyle name="SAPBEXHLevel0 9 2 2" xfId="11586" xr:uid="{00000000-0005-0000-0000-0000242E0000}"/>
    <cellStyle name="SAPBEXHLevel0 9 2 2 2" xfId="22649" xr:uid="{CCA7FE4D-43BD-4598-BDB2-9441EC62EDE0}"/>
    <cellStyle name="SAPBEXHLevel0 9 2 3" xfId="11587" xr:uid="{00000000-0005-0000-0000-0000252E0000}"/>
    <cellStyle name="SAPBEXHLevel0 9 2 3 2" xfId="22650" xr:uid="{21D013C0-A9BA-4BD2-BFEE-CD82188A5739}"/>
    <cellStyle name="SAPBEXHLevel0 9 2 4" xfId="22648" xr:uid="{8946AE7D-25B5-4493-8EDD-C075C064AFF4}"/>
    <cellStyle name="SAPBEXHLevel0 9 3" xfId="11588" xr:uid="{00000000-0005-0000-0000-0000262E0000}"/>
    <cellStyle name="SAPBEXHLevel0 9 3 2" xfId="22651" xr:uid="{2A5C06C2-5801-4070-B2A6-0C1851826546}"/>
    <cellStyle name="SAPBEXHLevel0 9 4" xfId="11589" xr:uid="{00000000-0005-0000-0000-0000272E0000}"/>
    <cellStyle name="SAPBEXHLevel0 9 4 2" xfId="22652" xr:uid="{60FBCAFC-C212-4B3F-83EC-BD5CA72FE250}"/>
    <cellStyle name="SAPBEXHLevel0 9 5" xfId="22647" xr:uid="{DB03A88C-FAB6-453B-94DF-65C201B838EA}"/>
    <cellStyle name="SAPBEXHLevel0X" xfId="11590" xr:uid="{00000000-0005-0000-0000-0000282E0000}"/>
    <cellStyle name="SAPBEXHLevel0X 10" xfId="11591" xr:uid="{00000000-0005-0000-0000-0000292E0000}"/>
    <cellStyle name="SAPBEXHLevel0X 10 2" xfId="11592" xr:uid="{00000000-0005-0000-0000-00002A2E0000}"/>
    <cellStyle name="SAPBEXHLevel0X 10 2 2" xfId="11593" xr:uid="{00000000-0005-0000-0000-00002B2E0000}"/>
    <cellStyle name="SAPBEXHLevel0X 10 2 2 2" xfId="22656" xr:uid="{CAD5DF2D-2F3A-42E0-BE72-FD713A2D616E}"/>
    <cellStyle name="SAPBEXHLevel0X 10 2 3" xfId="11594" xr:uid="{00000000-0005-0000-0000-00002C2E0000}"/>
    <cellStyle name="SAPBEXHLevel0X 10 2 3 2" xfId="22657" xr:uid="{1046E078-4D2D-4721-AA5E-F79081021A72}"/>
    <cellStyle name="SAPBEXHLevel0X 10 2 4" xfId="22655" xr:uid="{3DD6F6F8-06A8-4860-94FC-A847A67A2A37}"/>
    <cellStyle name="SAPBEXHLevel0X 10 3" xfId="11595" xr:uid="{00000000-0005-0000-0000-00002D2E0000}"/>
    <cellStyle name="SAPBEXHLevel0X 10 3 2" xfId="22658" xr:uid="{DB90F3BC-F2BD-427D-BDB9-65E89D778495}"/>
    <cellStyle name="SAPBEXHLevel0X 10 4" xfId="11596" xr:uid="{00000000-0005-0000-0000-00002E2E0000}"/>
    <cellStyle name="SAPBEXHLevel0X 10 4 2" xfId="22659" xr:uid="{A0C808DC-3267-4C37-A296-54A1557960A3}"/>
    <cellStyle name="SAPBEXHLevel0X 10 5" xfId="22654" xr:uid="{4B6358A4-9A57-4909-90EB-88BC2442860C}"/>
    <cellStyle name="SAPBEXHLevel0X 11" xfId="11597" xr:uid="{00000000-0005-0000-0000-00002F2E0000}"/>
    <cellStyle name="SAPBEXHLevel0X 11 2" xfId="11598" xr:uid="{00000000-0005-0000-0000-0000302E0000}"/>
    <cellStyle name="SAPBEXHLevel0X 11 2 2" xfId="11599" xr:uid="{00000000-0005-0000-0000-0000312E0000}"/>
    <cellStyle name="SAPBEXHLevel0X 11 2 2 2" xfId="22662" xr:uid="{919287E3-5B66-4849-AE3B-2BDA24367ACF}"/>
    <cellStyle name="SAPBEXHLevel0X 11 2 3" xfId="11600" xr:uid="{00000000-0005-0000-0000-0000322E0000}"/>
    <cellStyle name="SAPBEXHLevel0X 11 2 3 2" xfId="22663" xr:uid="{B0AD3B67-7F78-4A3B-9612-B2F8C6C70E9C}"/>
    <cellStyle name="SAPBEXHLevel0X 11 2 4" xfId="22661" xr:uid="{55400208-2F97-4AD5-A6FE-FE3F9D32A02D}"/>
    <cellStyle name="SAPBEXHLevel0X 11 3" xfId="11601" xr:uid="{00000000-0005-0000-0000-0000332E0000}"/>
    <cellStyle name="SAPBEXHLevel0X 11 3 2" xfId="22664" xr:uid="{901008FD-DCEC-4C2C-91EB-14D2883AA9E5}"/>
    <cellStyle name="SAPBEXHLevel0X 11 4" xfId="11602" xr:uid="{00000000-0005-0000-0000-0000342E0000}"/>
    <cellStyle name="SAPBEXHLevel0X 11 4 2" xfId="22665" xr:uid="{DFEDD44B-7D5A-4983-A3D2-617656652C3F}"/>
    <cellStyle name="SAPBEXHLevel0X 11 5" xfId="22660" xr:uid="{5C66E15F-53DB-485D-973C-E368BB2495C5}"/>
    <cellStyle name="SAPBEXHLevel0X 12" xfId="11603" xr:uid="{00000000-0005-0000-0000-0000352E0000}"/>
    <cellStyle name="SAPBEXHLevel0X 12 2" xfId="11604" xr:uid="{00000000-0005-0000-0000-0000362E0000}"/>
    <cellStyle name="SAPBEXHLevel0X 12 2 2" xfId="11605" xr:uid="{00000000-0005-0000-0000-0000372E0000}"/>
    <cellStyle name="SAPBEXHLevel0X 12 2 2 2" xfId="22668" xr:uid="{092F4739-1341-432D-9657-24CBFA66F748}"/>
    <cellStyle name="SAPBEXHLevel0X 12 2 3" xfId="11606" xr:uid="{00000000-0005-0000-0000-0000382E0000}"/>
    <cellStyle name="SAPBEXHLevel0X 12 2 3 2" xfId="22669" xr:uid="{2AE26B0E-3E41-42E2-A27B-EA3633D6AC74}"/>
    <cellStyle name="SAPBEXHLevel0X 12 2 4" xfId="22667" xr:uid="{6F6DBB12-5C4A-4D20-903F-DEEA21D9654C}"/>
    <cellStyle name="SAPBEXHLevel0X 12 3" xfId="11607" xr:uid="{00000000-0005-0000-0000-0000392E0000}"/>
    <cellStyle name="SAPBEXHLevel0X 12 3 2" xfId="22670" xr:uid="{82256AE1-BBBF-48AF-90E1-5FADF78A2661}"/>
    <cellStyle name="SAPBEXHLevel0X 12 4" xfId="11608" xr:uid="{00000000-0005-0000-0000-00003A2E0000}"/>
    <cellStyle name="SAPBEXHLevel0X 12 4 2" xfId="22671" xr:uid="{C7C9FCEB-400B-4ABA-8D4C-81DB0F951492}"/>
    <cellStyle name="SAPBEXHLevel0X 12 5" xfId="22666" xr:uid="{8986801D-4DFD-4F59-95E3-D9A7E7908228}"/>
    <cellStyle name="SAPBEXHLevel0X 13" xfId="11609" xr:uid="{00000000-0005-0000-0000-00003B2E0000}"/>
    <cellStyle name="SAPBEXHLevel0X 13 2" xfId="11610" xr:uid="{00000000-0005-0000-0000-00003C2E0000}"/>
    <cellStyle name="SAPBEXHLevel0X 13 2 2" xfId="11611" xr:uid="{00000000-0005-0000-0000-00003D2E0000}"/>
    <cellStyle name="SAPBEXHLevel0X 13 2 2 2" xfId="22674" xr:uid="{F123D0C4-20C6-45A2-820D-FD501DC3F43F}"/>
    <cellStyle name="SAPBEXHLevel0X 13 2 3" xfId="11612" xr:uid="{00000000-0005-0000-0000-00003E2E0000}"/>
    <cellStyle name="SAPBEXHLevel0X 13 2 3 2" xfId="22675" xr:uid="{B6AB2CCC-99B2-485A-B9B8-6233801C4CAA}"/>
    <cellStyle name="SAPBEXHLevel0X 13 2 4" xfId="22673" xr:uid="{140AE6B7-B25B-41D5-975A-40C2DCBF5311}"/>
    <cellStyle name="SAPBEXHLevel0X 13 3" xfId="11613" xr:uid="{00000000-0005-0000-0000-00003F2E0000}"/>
    <cellStyle name="SAPBEXHLevel0X 13 3 2" xfId="22676" xr:uid="{7C8E31EE-6598-4FC3-B784-675CB73E031A}"/>
    <cellStyle name="SAPBEXHLevel0X 13 4" xfId="11614" xr:uid="{00000000-0005-0000-0000-0000402E0000}"/>
    <cellStyle name="SAPBEXHLevel0X 13 4 2" xfId="22677" xr:uid="{5FA1E582-5B6D-4B91-9C1B-AD021A8D34C4}"/>
    <cellStyle name="SAPBEXHLevel0X 13 5" xfId="22672" xr:uid="{E0EDFDC9-1EF8-4CC9-9EB9-D2A736E49683}"/>
    <cellStyle name="SAPBEXHLevel0X 14" xfId="11615" xr:uid="{00000000-0005-0000-0000-0000412E0000}"/>
    <cellStyle name="SAPBEXHLevel0X 14 2" xfId="11616" xr:uid="{00000000-0005-0000-0000-0000422E0000}"/>
    <cellStyle name="SAPBEXHLevel0X 14 2 2" xfId="11617" xr:uid="{00000000-0005-0000-0000-0000432E0000}"/>
    <cellStyle name="SAPBEXHLevel0X 14 2 2 2" xfId="22680" xr:uid="{18AF20CC-6011-45F8-A2F8-772D768EF936}"/>
    <cellStyle name="SAPBEXHLevel0X 14 2 3" xfId="11618" xr:uid="{00000000-0005-0000-0000-0000442E0000}"/>
    <cellStyle name="SAPBEXHLevel0X 14 2 3 2" xfId="22681" xr:uid="{3AC8478A-D1F7-484D-B18A-765636A1DCEA}"/>
    <cellStyle name="SAPBEXHLevel0X 14 2 4" xfId="22679" xr:uid="{E446EEE8-7C2C-40FF-A9D4-0DA0FA20041D}"/>
    <cellStyle name="SAPBEXHLevel0X 14 3" xfId="11619" xr:uid="{00000000-0005-0000-0000-0000452E0000}"/>
    <cellStyle name="SAPBEXHLevel0X 14 3 2" xfId="22682" xr:uid="{2A2BB48B-2826-43AD-893C-D939C43DE8D8}"/>
    <cellStyle name="SAPBEXHLevel0X 14 4" xfId="11620" xr:uid="{00000000-0005-0000-0000-0000462E0000}"/>
    <cellStyle name="SAPBEXHLevel0X 14 4 2" xfId="22683" xr:uid="{6D6BF829-9249-441F-98B1-4A3ABCE61ED2}"/>
    <cellStyle name="SAPBEXHLevel0X 14 5" xfId="22678" xr:uid="{8330DA6C-DE0F-4248-B877-F227F47F2402}"/>
    <cellStyle name="SAPBEXHLevel0X 15" xfId="11621" xr:uid="{00000000-0005-0000-0000-0000472E0000}"/>
    <cellStyle name="SAPBEXHLevel0X 15 2" xfId="11622" xr:uid="{00000000-0005-0000-0000-0000482E0000}"/>
    <cellStyle name="SAPBEXHLevel0X 15 2 2" xfId="11623" xr:uid="{00000000-0005-0000-0000-0000492E0000}"/>
    <cellStyle name="SAPBEXHLevel0X 15 2 2 2" xfId="22686" xr:uid="{9F868C57-52F5-475A-8E3C-BBA3D87AC200}"/>
    <cellStyle name="SAPBEXHLevel0X 15 2 3" xfId="11624" xr:uid="{00000000-0005-0000-0000-00004A2E0000}"/>
    <cellStyle name="SAPBEXHLevel0X 15 2 3 2" xfId="22687" xr:uid="{9E671B31-6D3D-4593-95D6-C034BC31ABA7}"/>
    <cellStyle name="SAPBEXHLevel0X 15 2 4" xfId="22685" xr:uid="{EC9E76AF-0D7A-4FF3-AE3B-E9D77486E33B}"/>
    <cellStyle name="SAPBEXHLevel0X 15 3" xfId="11625" xr:uid="{00000000-0005-0000-0000-00004B2E0000}"/>
    <cellStyle name="SAPBEXHLevel0X 15 3 2" xfId="22688" xr:uid="{DD0B3582-A142-4E56-B13B-5A273D91C0D7}"/>
    <cellStyle name="SAPBEXHLevel0X 15 4" xfId="11626" xr:uid="{00000000-0005-0000-0000-00004C2E0000}"/>
    <cellStyle name="SAPBEXHLevel0X 15 4 2" xfId="22689" xr:uid="{BB335D72-5613-443B-A7D0-0331834C09FE}"/>
    <cellStyle name="SAPBEXHLevel0X 15 5" xfId="22684" xr:uid="{2E61C5F8-9EF1-45D4-9FA6-5763136C0D29}"/>
    <cellStyle name="SAPBEXHLevel0X 16" xfId="11627" xr:uid="{00000000-0005-0000-0000-00004D2E0000}"/>
    <cellStyle name="SAPBEXHLevel0X 16 2" xfId="22690" xr:uid="{E3D4527C-8392-42C8-B65F-6100A0E6C0DD}"/>
    <cellStyle name="SAPBEXHLevel0X 17" xfId="11628" xr:uid="{00000000-0005-0000-0000-00004E2E0000}"/>
    <cellStyle name="SAPBEXHLevel0X 17 2" xfId="22691" xr:uid="{D12E2170-390F-4E97-8E9E-BD879C00E40E}"/>
    <cellStyle name="SAPBEXHLevel0X 18" xfId="11629" xr:uid="{00000000-0005-0000-0000-00004F2E0000}"/>
    <cellStyle name="SAPBEXHLevel0X 18 2" xfId="22692" xr:uid="{9B47ECE0-65DE-471E-9DED-09FD1E067E45}"/>
    <cellStyle name="SAPBEXHLevel0X 19" xfId="11630" xr:uid="{00000000-0005-0000-0000-0000502E0000}"/>
    <cellStyle name="SAPBEXHLevel0X 19 2" xfId="22693" xr:uid="{19527DEC-4C4B-4DBC-853C-071A8C0F4935}"/>
    <cellStyle name="SAPBEXHLevel0X 2" xfId="11631" xr:uid="{00000000-0005-0000-0000-0000512E0000}"/>
    <cellStyle name="SAPBEXHLevel0X 2 2" xfId="11632" xr:uid="{00000000-0005-0000-0000-0000522E0000}"/>
    <cellStyle name="SAPBEXHLevel0X 2 2 2" xfId="11633" xr:uid="{00000000-0005-0000-0000-0000532E0000}"/>
    <cellStyle name="SAPBEXHLevel0X 2 2 2 2" xfId="22696" xr:uid="{87543BBF-950E-4928-B854-0DFAD4CB223A}"/>
    <cellStyle name="SAPBEXHLevel0X 2 2 3" xfId="11634" xr:uid="{00000000-0005-0000-0000-0000542E0000}"/>
    <cellStyle name="SAPBEXHLevel0X 2 2 3 2" xfId="22697" xr:uid="{6DB65B4F-2646-4476-87AB-7DA1F9086F50}"/>
    <cellStyle name="SAPBEXHLevel0X 2 2 4" xfId="22695" xr:uid="{3EE14761-108D-4DF7-8E27-1A5759EF4BB9}"/>
    <cellStyle name="SAPBEXHLevel0X 2 3" xfId="11635" xr:uid="{00000000-0005-0000-0000-0000552E0000}"/>
    <cellStyle name="SAPBEXHLevel0X 2 3 2" xfId="22698" xr:uid="{B7066CAE-DCE6-47F4-A3BD-2ECE3B3D151F}"/>
    <cellStyle name="SAPBEXHLevel0X 2 4" xfId="11636" xr:uid="{00000000-0005-0000-0000-0000562E0000}"/>
    <cellStyle name="SAPBEXHLevel0X 2 4 2" xfId="22699" xr:uid="{99C0AC4C-21E8-4F04-A65A-B63814E97D5A}"/>
    <cellStyle name="SAPBEXHLevel0X 2 5" xfId="22694" xr:uid="{98E88622-B339-4B75-AA60-7B0DDD207639}"/>
    <cellStyle name="SAPBEXHLevel0X 20" xfId="22653" xr:uid="{DB828017-40FC-4EEC-BFC1-FDA8D7EA46ED}"/>
    <cellStyle name="SAPBEXHLevel0X 3" xfId="11637" xr:uid="{00000000-0005-0000-0000-0000572E0000}"/>
    <cellStyle name="SAPBEXHLevel0X 3 2" xfId="11638" xr:uid="{00000000-0005-0000-0000-0000582E0000}"/>
    <cellStyle name="SAPBEXHLevel0X 3 2 2" xfId="11639" xr:uid="{00000000-0005-0000-0000-0000592E0000}"/>
    <cellStyle name="SAPBEXHLevel0X 3 2 2 2" xfId="22702" xr:uid="{4D1348CE-FDFB-4977-A98C-FCEDC5CB32D1}"/>
    <cellStyle name="SAPBEXHLevel0X 3 2 3" xfId="11640" xr:uid="{00000000-0005-0000-0000-00005A2E0000}"/>
    <cellStyle name="SAPBEXHLevel0X 3 2 3 2" xfId="22703" xr:uid="{2D90D58A-E5D0-4F5E-9CE7-C6F36580FCC8}"/>
    <cellStyle name="SAPBEXHLevel0X 3 2 4" xfId="22701" xr:uid="{3170D1DC-9820-4A0F-B079-FF59CA38D7EB}"/>
    <cellStyle name="SAPBEXHLevel0X 3 3" xfId="11641" xr:uid="{00000000-0005-0000-0000-00005B2E0000}"/>
    <cellStyle name="SAPBEXHLevel0X 3 3 2" xfId="22704" xr:uid="{267AC443-0FA5-4EB8-B4F0-2FC4DF338F5E}"/>
    <cellStyle name="SAPBEXHLevel0X 3 4" xfId="11642" xr:uid="{00000000-0005-0000-0000-00005C2E0000}"/>
    <cellStyle name="SAPBEXHLevel0X 3 4 2" xfId="22705" xr:uid="{DE8662E0-921B-419C-9629-6E305C193F27}"/>
    <cellStyle name="SAPBEXHLevel0X 3 5" xfId="22700" xr:uid="{72DEC1DB-DD92-4421-A8AB-D0FC3567DF6B}"/>
    <cellStyle name="SAPBEXHLevel0X 4" xfId="11643" xr:uid="{00000000-0005-0000-0000-00005D2E0000}"/>
    <cellStyle name="SAPBEXHLevel0X 4 2" xfId="11644" xr:uid="{00000000-0005-0000-0000-00005E2E0000}"/>
    <cellStyle name="SAPBEXHLevel0X 4 2 2" xfId="11645" xr:uid="{00000000-0005-0000-0000-00005F2E0000}"/>
    <cellStyle name="SAPBEXHLevel0X 4 2 2 2" xfId="22708" xr:uid="{266961F0-200C-4D80-A2E9-63353E1CB620}"/>
    <cellStyle name="SAPBEXHLevel0X 4 2 3" xfId="11646" xr:uid="{00000000-0005-0000-0000-0000602E0000}"/>
    <cellStyle name="SAPBEXHLevel0X 4 2 3 2" xfId="22709" xr:uid="{22F31BDA-DFB3-47D5-999B-50286CF13280}"/>
    <cellStyle name="SAPBEXHLevel0X 4 2 4" xfId="22707" xr:uid="{E8F01540-84FD-4B68-B3CC-1125F4FD5FA3}"/>
    <cellStyle name="SAPBEXHLevel0X 4 3" xfId="11647" xr:uid="{00000000-0005-0000-0000-0000612E0000}"/>
    <cellStyle name="SAPBEXHLevel0X 4 3 2" xfId="22710" xr:uid="{5A39F4CD-DBC3-4757-B44D-C5FF9E1F1D17}"/>
    <cellStyle name="SAPBEXHLevel0X 4 4" xfId="11648" xr:uid="{00000000-0005-0000-0000-0000622E0000}"/>
    <cellStyle name="SAPBEXHLevel0X 4 4 2" xfId="22711" xr:uid="{298519D0-7EB5-4BA6-B24C-BE75F6767099}"/>
    <cellStyle name="SAPBEXHLevel0X 4 5" xfId="22706" xr:uid="{6FE8BEB6-82DD-4F8F-ACC8-3CF03C366A16}"/>
    <cellStyle name="SAPBEXHLevel0X 5" xfId="11649" xr:uid="{00000000-0005-0000-0000-0000632E0000}"/>
    <cellStyle name="SAPBEXHLevel0X 5 2" xfId="11650" xr:uid="{00000000-0005-0000-0000-0000642E0000}"/>
    <cellStyle name="SAPBEXHLevel0X 5 2 2" xfId="11651" xr:uid="{00000000-0005-0000-0000-0000652E0000}"/>
    <cellStyle name="SAPBEXHLevel0X 5 2 2 2" xfId="22714" xr:uid="{0C39D199-9ADB-4204-A1AD-E39EC9A2ECAF}"/>
    <cellStyle name="SAPBEXHLevel0X 5 2 3" xfId="11652" xr:uid="{00000000-0005-0000-0000-0000662E0000}"/>
    <cellStyle name="SAPBEXHLevel0X 5 2 3 2" xfId="22715" xr:uid="{C6C89A50-8955-467C-A664-EAAC014CC6EA}"/>
    <cellStyle name="SAPBEXHLevel0X 5 2 4" xfId="22713" xr:uid="{E7160065-FCEB-4047-B9E8-4FC2D8FD2E02}"/>
    <cellStyle name="SAPBEXHLevel0X 5 3" xfId="11653" xr:uid="{00000000-0005-0000-0000-0000672E0000}"/>
    <cellStyle name="SAPBEXHLevel0X 5 3 2" xfId="22716" xr:uid="{ED158F35-ED28-428B-B047-9693B4B84858}"/>
    <cellStyle name="SAPBEXHLevel0X 5 4" xfId="11654" xr:uid="{00000000-0005-0000-0000-0000682E0000}"/>
    <cellStyle name="SAPBEXHLevel0X 5 4 2" xfId="22717" xr:uid="{E5A7D0D1-7A07-4C05-8EF5-2629EAF44C57}"/>
    <cellStyle name="SAPBEXHLevel0X 5 5" xfId="22712" xr:uid="{A0E59052-7A5B-4F42-A537-2E33FAB3AFA8}"/>
    <cellStyle name="SAPBEXHLevel0X 6" xfId="11655" xr:uid="{00000000-0005-0000-0000-0000692E0000}"/>
    <cellStyle name="SAPBEXHLevel0X 6 2" xfId="11656" xr:uid="{00000000-0005-0000-0000-00006A2E0000}"/>
    <cellStyle name="SAPBEXHLevel0X 6 2 2" xfId="11657" xr:uid="{00000000-0005-0000-0000-00006B2E0000}"/>
    <cellStyle name="SAPBEXHLevel0X 6 2 2 2" xfId="22720" xr:uid="{336E1668-224A-4FE4-BDB4-2FAD4BE6F68A}"/>
    <cellStyle name="SAPBEXHLevel0X 6 2 3" xfId="11658" xr:uid="{00000000-0005-0000-0000-00006C2E0000}"/>
    <cellStyle name="SAPBEXHLevel0X 6 2 3 2" xfId="22721" xr:uid="{B23F5E17-3989-4973-AB25-0FCCFA22D18D}"/>
    <cellStyle name="SAPBEXHLevel0X 6 2 4" xfId="22719" xr:uid="{CCEEC49C-3ECD-4CE4-95E2-19EDE5EE3C97}"/>
    <cellStyle name="SAPBEXHLevel0X 6 3" xfId="11659" xr:uid="{00000000-0005-0000-0000-00006D2E0000}"/>
    <cellStyle name="SAPBEXHLevel0X 6 3 2" xfId="22722" xr:uid="{C2109C0F-55CE-40D9-BD71-19AFF0BEF74E}"/>
    <cellStyle name="SAPBEXHLevel0X 6 4" xfId="11660" xr:uid="{00000000-0005-0000-0000-00006E2E0000}"/>
    <cellStyle name="SAPBEXHLevel0X 6 4 2" xfId="22723" xr:uid="{08606B73-EE47-4CC0-B0DB-D8AE233AA7BF}"/>
    <cellStyle name="SAPBEXHLevel0X 6 5" xfId="22718" xr:uid="{D68DD3C7-4D5D-460D-BFB2-D12FB58C87B2}"/>
    <cellStyle name="SAPBEXHLevel0X 7" xfId="11661" xr:uid="{00000000-0005-0000-0000-00006F2E0000}"/>
    <cellStyle name="SAPBEXHLevel0X 7 2" xfId="11662" xr:uid="{00000000-0005-0000-0000-0000702E0000}"/>
    <cellStyle name="SAPBEXHLevel0X 7 2 2" xfId="11663" xr:uid="{00000000-0005-0000-0000-0000712E0000}"/>
    <cellStyle name="SAPBEXHLevel0X 7 2 2 2" xfId="22726" xr:uid="{8F2BA7DF-C1F6-429F-AF3A-0D64336D54B3}"/>
    <cellStyle name="SAPBEXHLevel0X 7 2 3" xfId="11664" xr:uid="{00000000-0005-0000-0000-0000722E0000}"/>
    <cellStyle name="SAPBEXHLevel0X 7 2 3 2" xfId="22727" xr:uid="{F1B28B10-B82E-4C50-8710-6EF7D57F6A67}"/>
    <cellStyle name="SAPBEXHLevel0X 7 2 4" xfId="22725" xr:uid="{960A7717-D2EF-4AB3-8E2A-EFB2A623FEA2}"/>
    <cellStyle name="SAPBEXHLevel0X 7 3" xfId="11665" xr:uid="{00000000-0005-0000-0000-0000732E0000}"/>
    <cellStyle name="SAPBEXHLevel0X 7 3 2" xfId="22728" xr:uid="{4E082F73-C910-4950-9A47-BB5AE10066D4}"/>
    <cellStyle name="SAPBEXHLevel0X 7 4" xfId="11666" xr:uid="{00000000-0005-0000-0000-0000742E0000}"/>
    <cellStyle name="SAPBEXHLevel0X 7 4 2" xfId="22729" xr:uid="{B30AF267-7FE5-4AAC-B920-6F4A299B6D32}"/>
    <cellStyle name="SAPBEXHLevel0X 7 5" xfId="22724" xr:uid="{8BF290FC-9227-4C0B-9464-CFE1827FBD69}"/>
    <cellStyle name="SAPBEXHLevel0X 8" xfId="11667" xr:uid="{00000000-0005-0000-0000-0000752E0000}"/>
    <cellStyle name="SAPBEXHLevel0X 8 2" xfId="11668" xr:uid="{00000000-0005-0000-0000-0000762E0000}"/>
    <cellStyle name="SAPBEXHLevel0X 8 2 2" xfId="11669" xr:uid="{00000000-0005-0000-0000-0000772E0000}"/>
    <cellStyle name="SAPBEXHLevel0X 8 2 2 2" xfId="22732" xr:uid="{AC97160D-F4D4-4DB7-8DDB-1F0D87E68AF4}"/>
    <cellStyle name="SAPBEXHLevel0X 8 2 3" xfId="11670" xr:uid="{00000000-0005-0000-0000-0000782E0000}"/>
    <cellStyle name="SAPBEXHLevel0X 8 2 3 2" xfId="22733" xr:uid="{AF08D2C4-1C4B-4AAC-AD75-92693951443F}"/>
    <cellStyle name="SAPBEXHLevel0X 8 2 4" xfId="22731" xr:uid="{36D288EF-96AE-4E0B-81C2-61C7C9CA57D0}"/>
    <cellStyle name="SAPBEXHLevel0X 8 3" xfId="11671" xr:uid="{00000000-0005-0000-0000-0000792E0000}"/>
    <cellStyle name="SAPBEXHLevel0X 8 3 2" xfId="22734" xr:uid="{9C84F215-8105-471A-804E-219E179D452E}"/>
    <cellStyle name="SAPBEXHLevel0X 8 4" xfId="11672" xr:uid="{00000000-0005-0000-0000-00007A2E0000}"/>
    <cellStyle name="SAPBEXHLevel0X 8 4 2" xfId="22735" xr:uid="{1A3E9F33-30CC-4C47-8203-118C52575BA1}"/>
    <cellStyle name="SAPBEXHLevel0X 8 5" xfId="22730" xr:uid="{FBB7C542-FABA-4C52-B5A7-220CA926536D}"/>
    <cellStyle name="SAPBEXHLevel0X 9" xfId="11673" xr:uid="{00000000-0005-0000-0000-00007B2E0000}"/>
    <cellStyle name="SAPBEXHLevel0X 9 2" xfId="11674" xr:uid="{00000000-0005-0000-0000-00007C2E0000}"/>
    <cellStyle name="SAPBEXHLevel0X 9 2 2" xfId="11675" xr:uid="{00000000-0005-0000-0000-00007D2E0000}"/>
    <cellStyle name="SAPBEXHLevel0X 9 2 2 2" xfId="22738" xr:uid="{D83AEAEF-B2D1-41EB-B91E-277562979F69}"/>
    <cellStyle name="SAPBEXHLevel0X 9 2 3" xfId="11676" xr:uid="{00000000-0005-0000-0000-00007E2E0000}"/>
    <cellStyle name="SAPBEXHLevel0X 9 2 3 2" xfId="22739" xr:uid="{59FE3F60-B1CC-43E5-B28B-40F0E7C81140}"/>
    <cellStyle name="SAPBEXHLevel0X 9 2 4" xfId="22737" xr:uid="{29C9CA25-4DB4-4557-9C1B-4EA45472AE88}"/>
    <cellStyle name="SAPBEXHLevel0X 9 3" xfId="11677" xr:uid="{00000000-0005-0000-0000-00007F2E0000}"/>
    <cellStyle name="SAPBEXHLevel0X 9 3 2" xfId="22740" xr:uid="{4E8B0132-46AF-419C-B6AC-E1A363BA7A6B}"/>
    <cellStyle name="SAPBEXHLevel0X 9 4" xfId="11678" xr:uid="{00000000-0005-0000-0000-0000802E0000}"/>
    <cellStyle name="SAPBEXHLevel0X 9 4 2" xfId="22741" xr:uid="{89CD97B4-80D8-4FAA-8D29-5E9291D982B0}"/>
    <cellStyle name="SAPBEXHLevel0X 9 5" xfId="22736" xr:uid="{39992571-E716-47BC-87FE-DF46F0E0B31F}"/>
    <cellStyle name="SAPBEXHLevel1" xfId="11679" xr:uid="{00000000-0005-0000-0000-0000812E0000}"/>
    <cellStyle name="SAPBEXHLevel1 10" xfId="11680" xr:uid="{00000000-0005-0000-0000-0000822E0000}"/>
    <cellStyle name="SAPBEXHLevel1 10 2" xfId="11681" xr:uid="{00000000-0005-0000-0000-0000832E0000}"/>
    <cellStyle name="SAPBEXHLevel1 10 2 2" xfId="11682" xr:uid="{00000000-0005-0000-0000-0000842E0000}"/>
    <cellStyle name="SAPBEXHLevel1 10 2 2 2" xfId="22745" xr:uid="{C3C3CD3D-F542-4671-9C59-9C689D1B8C42}"/>
    <cellStyle name="SAPBEXHLevel1 10 2 3" xfId="11683" xr:uid="{00000000-0005-0000-0000-0000852E0000}"/>
    <cellStyle name="SAPBEXHLevel1 10 2 3 2" xfId="22746" xr:uid="{93B48D38-6CFF-48C6-AAD2-0DC38A605B2C}"/>
    <cellStyle name="SAPBEXHLevel1 10 2 4" xfId="22744" xr:uid="{6EC0BC97-DE48-4AED-963F-154C93E0E2FD}"/>
    <cellStyle name="SAPBEXHLevel1 10 3" xfId="11684" xr:uid="{00000000-0005-0000-0000-0000862E0000}"/>
    <cellStyle name="SAPBEXHLevel1 10 3 2" xfId="22747" xr:uid="{AE2A0685-BF4A-4789-88C1-74867CDB1E1B}"/>
    <cellStyle name="SAPBEXHLevel1 10 4" xfId="11685" xr:uid="{00000000-0005-0000-0000-0000872E0000}"/>
    <cellStyle name="SAPBEXHLevel1 10 4 2" xfId="22748" xr:uid="{794CCEA6-775F-42E1-9F22-79CFAC19C82A}"/>
    <cellStyle name="SAPBEXHLevel1 10 5" xfId="22743" xr:uid="{4980C5DA-2060-457A-9E16-5314884FCFA4}"/>
    <cellStyle name="SAPBEXHLevel1 11" xfId="11686" xr:uid="{00000000-0005-0000-0000-0000882E0000}"/>
    <cellStyle name="SAPBEXHLevel1 11 2" xfId="11687" xr:uid="{00000000-0005-0000-0000-0000892E0000}"/>
    <cellStyle name="SAPBEXHLevel1 11 2 2" xfId="11688" xr:uid="{00000000-0005-0000-0000-00008A2E0000}"/>
    <cellStyle name="SAPBEXHLevel1 11 2 2 2" xfId="22751" xr:uid="{DA50099B-5E3D-4730-8D50-8C62689BAF41}"/>
    <cellStyle name="SAPBEXHLevel1 11 2 3" xfId="11689" xr:uid="{00000000-0005-0000-0000-00008B2E0000}"/>
    <cellStyle name="SAPBEXHLevel1 11 2 3 2" xfId="22752" xr:uid="{27FF4500-6570-4CB8-BB60-1180A1F6E3A5}"/>
    <cellStyle name="SAPBEXHLevel1 11 2 4" xfId="22750" xr:uid="{172AB7C7-8C1E-434F-B65F-FA8986380F27}"/>
    <cellStyle name="SAPBEXHLevel1 11 3" xfId="11690" xr:uid="{00000000-0005-0000-0000-00008C2E0000}"/>
    <cellStyle name="SAPBEXHLevel1 11 3 2" xfId="22753" xr:uid="{4453D861-8AED-42F0-893F-CE2663569C25}"/>
    <cellStyle name="SAPBEXHLevel1 11 4" xfId="11691" xr:uid="{00000000-0005-0000-0000-00008D2E0000}"/>
    <cellStyle name="SAPBEXHLevel1 11 4 2" xfId="22754" xr:uid="{B44EFB2E-82FF-4AF6-91A8-9BA7199DDB9F}"/>
    <cellStyle name="SAPBEXHLevel1 11 5" xfId="22749" xr:uid="{658341FD-73D4-4FF0-9EF9-E1CF2F844612}"/>
    <cellStyle name="SAPBEXHLevel1 12" xfId="11692" xr:uid="{00000000-0005-0000-0000-00008E2E0000}"/>
    <cellStyle name="SAPBEXHLevel1 12 2" xfId="11693" xr:uid="{00000000-0005-0000-0000-00008F2E0000}"/>
    <cellStyle name="SAPBEXHLevel1 12 2 2" xfId="11694" xr:uid="{00000000-0005-0000-0000-0000902E0000}"/>
    <cellStyle name="SAPBEXHLevel1 12 2 2 2" xfId="22757" xr:uid="{AA66BC5A-CA76-4AE1-BD20-52CC856AD752}"/>
    <cellStyle name="SAPBEXHLevel1 12 2 3" xfId="11695" xr:uid="{00000000-0005-0000-0000-0000912E0000}"/>
    <cellStyle name="SAPBEXHLevel1 12 2 3 2" xfId="22758" xr:uid="{3F5E7923-EBD7-4DC7-A408-48D7411947F6}"/>
    <cellStyle name="SAPBEXHLevel1 12 2 4" xfId="22756" xr:uid="{C50AD6F6-4BD5-41A1-8456-243CA5D66951}"/>
    <cellStyle name="SAPBEXHLevel1 12 3" xfId="11696" xr:uid="{00000000-0005-0000-0000-0000922E0000}"/>
    <cellStyle name="SAPBEXHLevel1 12 3 2" xfId="22759" xr:uid="{09569555-916C-48AD-BAD8-9D9D6DEAFE19}"/>
    <cellStyle name="SAPBEXHLevel1 12 4" xfId="11697" xr:uid="{00000000-0005-0000-0000-0000932E0000}"/>
    <cellStyle name="SAPBEXHLevel1 12 4 2" xfId="22760" xr:uid="{0A2EF20D-F896-453B-B408-7C0B21419813}"/>
    <cellStyle name="SAPBEXHLevel1 12 5" xfId="22755" xr:uid="{905A6BCE-AEC4-490A-AA32-00D48AF89805}"/>
    <cellStyle name="SAPBEXHLevel1 13" xfId="11698" xr:uid="{00000000-0005-0000-0000-0000942E0000}"/>
    <cellStyle name="SAPBEXHLevel1 13 2" xfId="11699" xr:uid="{00000000-0005-0000-0000-0000952E0000}"/>
    <cellStyle name="SAPBEXHLevel1 13 2 2" xfId="11700" xr:uid="{00000000-0005-0000-0000-0000962E0000}"/>
    <cellStyle name="SAPBEXHLevel1 13 2 2 2" xfId="22763" xr:uid="{0D8F7E08-A793-4867-905A-6BAA2015FEA3}"/>
    <cellStyle name="SAPBEXHLevel1 13 2 3" xfId="11701" xr:uid="{00000000-0005-0000-0000-0000972E0000}"/>
    <cellStyle name="SAPBEXHLevel1 13 2 3 2" xfId="22764" xr:uid="{9D9671CC-C487-4BCB-96CD-8D35504DB674}"/>
    <cellStyle name="SAPBEXHLevel1 13 2 4" xfId="22762" xr:uid="{3003F88F-406A-46D8-AA3A-BB4F90C0E71A}"/>
    <cellStyle name="SAPBEXHLevel1 13 3" xfId="11702" xr:uid="{00000000-0005-0000-0000-0000982E0000}"/>
    <cellStyle name="SAPBEXHLevel1 13 3 2" xfId="22765" xr:uid="{6DFD9564-1052-4D14-AF1C-6DBFAA61C94A}"/>
    <cellStyle name="SAPBEXHLevel1 13 4" xfId="11703" xr:uid="{00000000-0005-0000-0000-0000992E0000}"/>
    <cellStyle name="SAPBEXHLevel1 13 4 2" xfId="22766" xr:uid="{2D4A31E2-A6A3-4223-801E-41471F36F12B}"/>
    <cellStyle name="SAPBEXHLevel1 13 5" xfId="22761" xr:uid="{2544D936-8118-4382-85F1-6333542414B5}"/>
    <cellStyle name="SAPBEXHLevel1 14" xfId="11704" xr:uid="{00000000-0005-0000-0000-00009A2E0000}"/>
    <cellStyle name="SAPBEXHLevel1 14 2" xfId="11705" xr:uid="{00000000-0005-0000-0000-00009B2E0000}"/>
    <cellStyle name="SAPBEXHLevel1 14 2 2" xfId="11706" xr:uid="{00000000-0005-0000-0000-00009C2E0000}"/>
    <cellStyle name="SAPBEXHLevel1 14 2 2 2" xfId="22769" xr:uid="{C101D5C1-09F0-41C1-9F4F-463F5297796B}"/>
    <cellStyle name="SAPBEXHLevel1 14 2 3" xfId="11707" xr:uid="{00000000-0005-0000-0000-00009D2E0000}"/>
    <cellStyle name="SAPBEXHLevel1 14 2 3 2" xfId="22770" xr:uid="{D81FACA8-49BB-4AA2-8FA7-E9DA790CA45D}"/>
    <cellStyle name="SAPBEXHLevel1 14 2 4" xfId="22768" xr:uid="{625AD658-655F-4A14-9175-0E94E8E1EE8B}"/>
    <cellStyle name="SAPBEXHLevel1 14 3" xfId="11708" xr:uid="{00000000-0005-0000-0000-00009E2E0000}"/>
    <cellStyle name="SAPBEXHLevel1 14 3 2" xfId="22771" xr:uid="{2508A681-C0C6-47C8-B71B-A8651F355951}"/>
    <cellStyle name="SAPBEXHLevel1 14 4" xfId="11709" xr:uid="{00000000-0005-0000-0000-00009F2E0000}"/>
    <cellStyle name="SAPBEXHLevel1 14 4 2" xfId="22772" xr:uid="{276BB6D6-A6A4-4AB8-BE4E-FA4B1F260F5A}"/>
    <cellStyle name="SAPBEXHLevel1 14 5" xfId="22767" xr:uid="{C05E3C43-F7BC-40FC-98CE-A55874803445}"/>
    <cellStyle name="SAPBEXHLevel1 15" xfId="11710" xr:uid="{00000000-0005-0000-0000-0000A02E0000}"/>
    <cellStyle name="SAPBEXHLevel1 15 2" xfId="11711" xr:uid="{00000000-0005-0000-0000-0000A12E0000}"/>
    <cellStyle name="SAPBEXHLevel1 15 2 2" xfId="11712" xr:uid="{00000000-0005-0000-0000-0000A22E0000}"/>
    <cellStyle name="SAPBEXHLevel1 15 2 2 2" xfId="22775" xr:uid="{556B6607-1147-41D6-B930-D1006624527A}"/>
    <cellStyle name="SAPBEXHLevel1 15 2 3" xfId="11713" xr:uid="{00000000-0005-0000-0000-0000A32E0000}"/>
    <cellStyle name="SAPBEXHLevel1 15 2 3 2" xfId="22776" xr:uid="{54A998D4-6664-470E-9AA0-7BA16F306D57}"/>
    <cellStyle name="SAPBEXHLevel1 15 2 4" xfId="22774" xr:uid="{00723960-B03B-4114-8938-C942FE6570EF}"/>
    <cellStyle name="SAPBEXHLevel1 15 3" xfId="11714" xr:uid="{00000000-0005-0000-0000-0000A42E0000}"/>
    <cellStyle name="SAPBEXHLevel1 15 3 2" xfId="22777" xr:uid="{E7FE5D58-6485-4C46-9BAA-19594FC86463}"/>
    <cellStyle name="SAPBEXHLevel1 15 4" xfId="11715" xr:uid="{00000000-0005-0000-0000-0000A52E0000}"/>
    <cellStyle name="SAPBEXHLevel1 15 4 2" xfId="22778" xr:uid="{D7ACB129-7CCD-43FB-97D7-B2A119A0D780}"/>
    <cellStyle name="SAPBEXHLevel1 15 5" xfId="22773" xr:uid="{BE59407A-6367-4301-B960-738A140DDC02}"/>
    <cellStyle name="SAPBEXHLevel1 16" xfId="11716" xr:uid="{00000000-0005-0000-0000-0000A62E0000}"/>
    <cellStyle name="SAPBEXHLevel1 16 2" xfId="22779" xr:uid="{0E9258B8-3F90-4A79-8010-14AB24CA7477}"/>
    <cellStyle name="SAPBEXHLevel1 17" xfId="11717" xr:uid="{00000000-0005-0000-0000-0000A72E0000}"/>
    <cellStyle name="SAPBEXHLevel1 17 2" xfId="22780" xr:uid="{88019AD4-78C1-43F2-A29C-F97D03621789}"/>
    <cellStyle name="SAPBEXHLevel1 18" xfId="11718" xr:uid="{00000000-0005-0000-0000-0000A82E0000}"/>
    <cellStyle name="SAPBEXHLevel1 18 2" xfId="22781" xr:uid="{B58D5731-BEF5-4ECF-B571-A6B13BE5B164}"/>
    <cellStyle name="SAPBEXHLevel1 19" xfId="11719" xr:uid="{00000000-0005-0000-0000-0000A92E0000}"/>
    <cellStyle name="SAPBEXHLevel1 19 2" xfId="22782" xr:uid="{B29A5F3E-51DA-4B17-ACAA-F4778BCEE351}"/>
    <cellStyle name="SAPBEXHLevel1 2" xfId="11720" xr:uid="{00000000-0005-0000-0000-0000AA2E0000}"/>
    <cellStyle name="SAPBEXHLevel1 2 2" xfId="11721" xr:uid="{00000000-0005-0000-0000-0000AB2E0000}"/>
    <cellStyle name="SAPBEXHLevel1 2 2 2" xfId="11722" xr:uid="{00000000-0005-0000-0000-0000AC2E0000}"/>
    <cellStyle name="SAPBEXHLevel1 2 2 2 2" xfId="22785" xr:uid="{192D8131-40EE-4DCD-89EF-61278F4A57B5}"/>
    <cellStyle name="SAPBEXHLevel1 2 2 3" xfId="11723" xr:uid="{00000000-0005-0000-0000-0000AD2E0000}"/>
    <cellStyle name="SAPBEXHLevel1 2 2 3 2" xfId="22786" xr:uid="{BDCA390B-C1D2-40A7-9A9F-9599CB874EC8}"/>
    <cellStyle name="SAPBEXHLevel1 2 2 4" xfId="22784" xr:uid="{649C8120-0129-4D69-AA87-C620DE24C5B0}"/>
    <cellStyle name="SAPBEXHLevel1 2 3" xfId="11724" xr:uid="{00000000-0005-0000-0000-0000AE2E0000}"/>
    <cellStyle name="SAPBEXHLevel1 2 3 2" xfId="22787" xr:uid="{C6E03C0E-FC3D-460A-962C-69C5801DE4B5}"/>
    <cellStyle name="SAPBEXHLevel1 2 4" xfId="11725" xr:uid="{00000000-0005-0000-0000-0000AF2E0000}"/>
    <cellStyle name="SAPBEXHLevel1 2 4 2" xfId="22788" xr:uid="{E817AE11-59B5-4DF6-9840-10A5A3699063}"/>
    <cellStyle name="SAPBEXHLevel1 2 5" xfId="22783" xr:uid="{E749B33D-457C-44FA-84B6-5555C80CF64A}"/>
    <cellStyle name="SAPBEXHLevel1 20" xfId="22742" xr:uid="{C6FA066E-1D7A-4160-93CB-63C2F8256FE8}"/>
    <cellStyle name="SAPBEXHLevel1 3" xfId="11726" xr:uid="{00000000-0005-0000-0000-0000B02E0000}"/>
    <cellStyle name="SAPBEXHLevel1 3 2" xfId="11727" xr:uid="{00000000-0005-0000-0000-0000B12E0000}"/>
    <cellStyle name="SAPBEXHLevel1 3 2 2" xfId="11728" xr:uid="{00000000-0005-0000-0000-0000B22E0000}"/>
    <cellStyle name="SAPBEXHLevel1 3 2 2 2" xfId="22791" xr:uid="{03AA44F6-9B5F-4DFF-91A1-A03DDE685378}"/>
    <cellStyle name="SAPBEXHLevel1 3 2 3" xfId="11729" xr:uid="{00000000-0005-0000-0000-0000B32E0000}"/>
    <cellStyle name="SAPBEXHLevel1 3 2 3 2" xfId="22792" xr:uid="{0DCBACBC-FDA4-4344-9718-A90969A81BA7}"/>
    <cellStyle name="SAPBEXHLevel1 3 2 4" xfId="22790" xr:uid="{5A3E8DFF-6C59-4B88-AE59-F6959C56AF52}"/>
    <cellStyle name="SAPBEXHLevel1 3 3" xfId="11730" xr:uid="{00000000-0005-0000-0000-0000B42E0000}"/>
    <cellStyle name="SAPBEXHLevel1 3 3 2" xfId="22793" xr:uid="{06EE0D4C-4541-4711-87B6-CCEC45DABC8D}"/>
    <cellStyle name="SAPBEXHLevel1 3 4" xfId="11731" xr:uid="{00000000-0005-0000-0000-0000B52E0000}"/>
    <cellStyle name="SAPBEXHLevel1 3 4 2" xfId="22794" xr:uid="{EE3DF654-F1AB-4F35-ABAB-AF3E2895B718}"/>
    <cellStyle name="SAPBEXHLevel1 3 5" xfId="22789" xr:uid="{678CBEBD-3205-40D8-8977-B2A5B6091387}"/>
    <cellStyle name="SAPBEXHLevel1 4" xfId="11732" xr:uid="{00000000-0005-0000-0000-0000B62E0000}"/>
    <cellStyle name="SAPBEXHLevel1 4 2" xfId="11733" xr:uid="{00000000-0005-0000-0000-0000B72E0000}"/>
    <cellStyle name="SAPBEXHLevel1 4 2 2" xfId="11734" xr:uid="{00000000-0005-0000-0000-0000B82E0000}"/>
    <cellStyle name="SAPBEXHLevel1 4 2 2 2" xfId="22797" xr:uid="{111FFA31-6CE7-4FC3-AA41-9748C0FAB64F}"/>
    <cellStyle name="SAPBEXHLevel1 4 2 3" xfId="11735" xr:uid="{00000000-0005-0000-0000-0000B92E0000}"/>
    <cellStyle name="SAPBEXHLevel1 4 2 3 2" xfId="22798" xr:uid="{088038A5-2C93-4FD2-B97E-CDA083802E75}"/>
    <cellStyle name="SAPBEXHLevel1 4 2 4" xfId="22796" xr:uid="{260CD760-2428-4396-BEBC-7FCA387D11AE}"/>
    <cellStyle name="SAPBEXHLevel1 4 3" xfId="11736" xr:uid="{00000000-0005-0000-0000-0000BA2E0000}"/>
    <cellStyle name="SAPBEXHLevel1 4 3 2" xfId="22799" xr:uid="{4C3704B2-95EF-47AC-8FD3-01818E6EA0C8}"/>
    <cellStyle name="SAPBEXHLevel1 4 4" xfId="11737" xr:uid="{00000000-0005-0000-0000-0000BB2E0000}"/>
    <cellStyle name="SAPBEXHLevel1 4 4 2" xfId="22800" xr:uid="{91EA6278-A632-4DD3-AF10-2E11EBAF8D87}"/>
    <cellStyle name="SAPBEXHLevel1 4 5" xfId="22795" xr:uid="{2D7E7535-839B-464B-BA24-00270E2CCA75}"/>
    <cellStyle name="SAPBEXHLevel1 5" xfId="11738" xr:uid="{00000000-0005-0000-0000-0000BC2E0000}"/>
    <cellStyle name="SAPBEXHLevel1 5 2" xfId="11739" xr:uid="{00000000-0005-0000-0000-0000BD2E0000}"/>
    <cellStyle name="SAPBEXHLevel1 5 2 2" xfId="11740" xr:uid="{00000000-0005-0000-0000-0000BE2E0000}"/>
    <cellStyle name="SAPBEXHLevel1 5 2 2 2" xfId="22803" xr:uid="{A67E6D9E-64DC-4BEE-8C71-0CFC8E05F133}"/>
    <cellStyle name="SAPBEXHLevel1 5 2 3" xfId="11741" xr:uid="{00000000-0005-0000-0000-0000BF2E0000}"/>
    <cellStyle name="SAPBEXHLevel1 5 2 3 2" xfId="22804" xr:uid="{B61D91AE-DA60-4A72-A1BD-97AE38D9352B}"/>
    <cellStyle name="SAPBEXHLevel1 5 2 4" xfId="22802" xr:uid="{045BC633-B6E5-4E83-9D5B-A615D618559E}"/>
    <cellStyle name="SAPBEXHLevel1 5 3" xfId="11742" xr:uid="{00000000-0005-0000-0000-0000C02E0000}"/>
    <cellStyle name="SAPBEXHLevel1 5 3 2" xfId="22805" xr:uid="{55DEDB82-E76C-4854-B9A7-889861996049}"/>
    <cellStyle name="SAPBEXHLevel1 5 4" xfId="11743" xr:uid="{00000000-0005-0000-0000-0000C12E0000}"/>
    <cellStyle name="SAPBEXHLevel1 5 4 2" xfId="22806" xr:uid="{9713BA3F-5AC9-4278-8D4A-5D301C71A24B}"/>
    <cellStyle name="SAPBEXHLevel1 5 5" xfId="22801" xr:uid="{7851ECD5-5C8E-4EF1-9599-4CB8A7032686}"/>
    <cellStyle name="SAPBEXHLevel1 6" xfId="11744" xr:uid="{00000000-0005-0000-0000-0000C22E0000}"/>
    <cellStyle name="SAPBEXHLevel1 6 2" xfId="11745" xr:uid="{00000000-0005-0000-0000-0000C32E0000}"/>
    <cellStyle name="SAPBEXHLevel1 6 2 2" xfId="11746" xr:uid="{00000000-0005-0000-0000-0000C42E0000}"/>
    <cellStyle name="SAPBEXHLevel1 6 2 2 2" xfId="22809" xr:uid="{EA756407-137A-4A19-B26A-A355C7295E6A}"/>
    <cellStyle name="SAPBEXHLevel1 6 2 3" xfId="11747" xr:uid="{00000000-0005-0000-0000-0000C52E0000}"/>
    <cellStyle name="SAPBEXHLevel1 6 2 3 2" xfId="22810" xr:uid="{F5662EC1-35C0-478E-9271-2BF7EBEDFF21}"/>
    <cellStyle name="SAPBEXHLevel1 6 2 4" xfId="22808" xr:uid="{65CB026A-C451-4224-ABDE-600F279AC2E3}"/>
    <cellStyle name="SAPBEXHLevel1 6 3" xfId="11748" xr:uid="{00000000-0005-0000-0000-0000C62E0000}"/>
    <cellStyle name="SAPBEXHLevel1 6 3 2" xfId="22811" xr:uid="{70ECAE5C-20F3-4D9F-8804-4450C18A11E3}"/>
    <cellStyle name="SAPBEXHLevel1 6 4" xfId="11749" xr:uid="{00000000-0005-0000-0000-0000C72E0000}"/>
    <cellStyle name="SAPBEXHLevel1 6 4 2" xfId="22812" xr:uid="{36CA88F7-9102-4F63-9067-3B34F724E638}"/>
    <cellStyle name="SAPBEXHLevel1 6 5" xfId="22807" xr:uid="{72EFE439-797B-498E-9E8F-F00DD584A0A9}"/>
    <cellStyle name="SAPBEXHLevel1 7" xfId="11750" xr:uid="{00000000-0005-0000-0000-0000C82E0000}"/>
    <cellStyle name="SAPBEXHLevel1 7 2" xfId="11751" xr:uid="{00000000-0005-0000-0000-0000C92E0000}"/>
    <cellStyle name="SAPBEXHLevel1 7 2 2" xfId="11752" xr:uid="{00000000-0005-0000-0000-0000CA2E0000}"/>
    <cellStyle name="SAPBEXHLevel1 7 2 2 2" xfId="22815" xr:uid="{400A7B4A-926E-40D4-9867-F36D92CD00BB}"/>
    <cellStyle name="SAPBEXHLevel1 7 2 3" xfId="11753" xr:uid="{00000000-0005-0000-0000-0000CB2E0000}"/>
    <cellStyle name="SAPBEXHLevel1 7 2 3 2" xfId="22816" xr:uid="{CE76F728-C829-47A4-B620-C39029F3764C}"/>
    <cellStyle name="SAPBEXHLevel1 7 2 4" xfId="22814" xr:uid="{F61114AE-3ED6-4C46-8B0D-0A577AC025A5}"/>
    <cellStyle name="SAPBEXHLevel1 7 3" xfId="11754" xr:uid="{00000000-0005-0000-0000-0000CC2E0000}"/>
    <cellStyle name="SAPBEXHLevel1 7 3 2" xfId="22817" xr:uid="{E8E2A142-0478-4F4D-B43C-488380C53EF9}"/>
    <cellStyle name="SAPBEXHLevel1 7 4" xfId="11755" xr:uid="{00000000-0005-0000-0000-0000CD2E0000}"/>
    <cellStyle name="SAPBEXHLevel1 7 4 2" xfId="22818" xr:uid="{8A76D612-A976-4B20-94DB-72DA7BDD7A7C}"/>
    <cellStyle name="SAPBEXHLevel1 7 5" xfId="22813" xr:uid="{0A222E3C-2A6C-4AB6-B2F8-1F2992604DA7}"/>
    <cellStyle name="SAPBEXHLevel1 8" xfId="11756" xr:uid="{00000000-0005-0000-0000-0000CE2E0000}"/>
    <cellStyle name="SAPBEXHLevel1 8 2" xfId="11757" xr:uid="{00000000-0005-0000-0000-0000CF2E0000}"/>
    <cellStyle name="SAPBEXHLevel1 8 2 2" xfId="11758" xr:uid="{00000000-0005-0000-0000-0000D02E0000}"/>
    <cellStyle name="SAPBEXHLevel1 8 2 2 2" xfId="22821" xr:uid="{B30C8DB7-C079-46A1-951B-E4016991E0EE}"/>
    <cellStyle name="SAPBEXHLevel1 8 2 3" xfId="11759" xr:uid="{00000000-0005-0000-0000-0000D12E0000}"/>
    <cellStyle name="SAPBEXHLevel1 8 2 3 2" xfId="22822" xr:uid="{D20BA964-CACB-4610-AB5F-6ADCF22F6FA7}"/>
    <cellStyle name="SAPBEXHLevel1 8 2 4" xfId="22820" xr:uid="{0A471E1A-E804-4B1B-82CA-350E937F320A}"/>
    <cellStyle name="SAPBEXHLevel1 8 3" xfId="11760" xr:uid="{00000000-0005-0000-0000-0000D22E0000}"/>
    <cellStyle name="SAPBEXHLevel1 8 3 2" xfId="22823" xr:uid="{F0B4318E-212F-483F-B1AA-DF9DE0A62442}"/>
    <cellStyle name="SAPBEXHLevel1 8 4" xfId="11761" xr:uid="{00000000-0005-0000-0000-0000D32E0000}"/>
    <cellStyle name="SAPBEXHLevel1 8 4 2" xfId="22824" xr:uid="{99E826C2-431A-48FE-BD03-299AAA046115}"/>
    <cellStyle name="SAPBEXHLevel1 8 5" xfId="22819" xr:uid="{915C1829-C402-4D3C-B899-17188FA20A2B}"/>
    <cellStyle name="SAPBEXHLevel1 9" xfId="11762" xr:uid="{00000000-0005-0000-0000-0000D42E0000}"/>
    <cellStyle name="SAPBEXHLevel1 9 2" xfId="11763" xr:uid="{00000000-0005-0000-0000-0000D52E0000}"/>
    <cellStyle name="SAPBEXHLevel1 9 2 2" xfId="11764" xr:uid="{00000000-0005-0000-0000-0000D62E0000}"/>
    <cellStyle name="SAPBEXHLevel1 9 2 2 2" xfId="22827" xr:uid="{DB9C5296-3235-4E45-B075-55A42EF12BD7}"/>
    <cellStyle name="SAPBEXHLevel1 9 2 3" xfId="11765" xr:uid="{00000000-0005-0000-0000-0000D72E0000}"/>
    <cellStyle name="SAPBEXHLevel1 9 2 3 2" xfId="22828" xr:uid="{C5A12AED-A18B-44A3-9FBE-C68BBC064045}"/>
    <cellStyle name="SAPBEXHLevel1 9 2 4" xfId="22826" xr:uid="{46FFD18A-0097-419E-81D2-31E2A55C0B4B}"/>
    <cellStyle name="SAPBEXHLevel1 9 3" xfId="11766" xr:uid="{00000000-0005-0000-0000-0000D82E0000}"/>
    <cellStyle name="SAPBEXHLevel1 9 3 2" xfId="22829" xr:uid="{F507CB28-94A6-4D6D-BEA8-05EDBCE8BDA6}"/>
    <cellStyle name="SAPBEXHLevel1 9 4" xfId="11767" xr:uid="{00000000-0005-0000-0000-0000D92E0000}"/>
    <cellStyle name="SAPBEXHLevel1 9 4 2" xfId="22830" xr:uid="{C54DBC3A-5F3C-489E-B43A-942FEA59535F}"/>
    <cellStyle name="SAPBEXHLevel1 9 5" xfId="22825" xr:uid="{6E4A6A6C-D0E8-459F-A368-EC3259B6749A}"/>
    <cellStyle name="SAPBEXHLevel1X" xfId="11768" xr:uid="{00000000-0005-0000-0000-0000DA2E0000}"/>
    <cellStyle name="SAPBEXHLevel1X 10" xfId="11769" xr:uid="{00000000-0005-0000-0000-0000DB2E0000}"/>
    <cellStyle name="SAPBEXHLevel1X 10 2" xfId="11770" xr:uid="{00000000-0005-0000-0000-0000DC2E0000}"/>
    <cellStyle name="SAPBEXHLevel1X 10 2 2" xfId="11771" xr:uid="{00000000-0005-0000-0000-0000DD2E0000}"/>
    <cellStyle name="SAPBEXHLevel1X 10 2 2 2" xfId="22834" xr:uid="{635F5173-8A6D-4EB6-8555-407924141D33}"/>
    <cellStyle name="SAPBEXHLevel1X 10 2 3" xfId="11772" xr:uid="{00000000-0005-0000-0000-0000DE2E0000}"/>
    <cellStyle name="SAPBEXHLevel1X 10 2 3 2" xfId="22835" xr:uid="{CAD4D915-8CBC-42D9-9EB0-B16187B9F2C0}"/>
    <cellStyle name="SAPBEXHLevel1X 10 2 4" xfId="22833" xr:uid="{A15441BC-D25C-4648-BB62-3445305D3941}"/>
    <cellStyle name="SAPBEXHLevel1X 10 3" xfId="11773" xr:uid="{00000000-0005-0000-0000-0000DF2E0000}"/>
    <cellStyle name="SAPBEXHLevel1X 10 3 2" xfId="22836" xr:uid="{FCCDB72B-61E2-462D-995C-EB3D2D143080}"/>
    <cellStyle name="SAPBEXHLevel1X 10 4" xfId="11774" xr:uid="{00000000-0005-0000-0000-0000E02E0000}"/>
    <cellStyle name="SAPBEXHLevel1X 10 4 2" xfId="22837" xr:uid="{B112B1B3-4476-427E-917C-94854BB210AA}"/>
    <cellStyle name="SAPBEXHLevel1X 10 5" xfId="22832" xr:uid="{C9CB5D34-7678-496F-AE05-37FBBBD0577F}"/>
    <cellStyle name="SAPBEXHLevel1X 11" xfId="11775" xr:uid="{00000000-0005-0000-0000-0000E12E0000}"/>
    <cellStyle name="SAPBEXHLevel1X 11 2" xfId="11776" xr:uid="{00000000-0005-0000-0000-0000E22E0000}"/>
    <cellStyle name="SAPBEXHLevel1X 11 2 2" xfId="11777" xr:uid="{00000000-0005-0000-0000-0000E32E0000}"/>
    <cellStyle name="SAPBEXHLevel1X 11 2 2 2" xfId="22840" xr:uid="{403A2993-F78B-4BEC-8655-20FA22DC4C17}"/>
    <cellStyle name="SAPBEXHLevel1X 11 2 3" xfId="11778" xr:uid="{00000000-0005-0000-0000-0000E42E0000}"/>
    <cellStyle name="SAPBEXHLevel1X 11 2 3 2" xfId="22841" xr:uid="{C3C4E024-BD18-41AD-9AE0-1735F055EF10}"/>
    <cellStyle name="SAPBEXHLevel1X 11 2 4" xfId="22839" xr:uid="{8E001381-259D-49E8-8BF0-C98FC1CBDFD5}"/>
    <cellStyle name="SAPBEXHLevel1X 11 3" xfId="11779" xr:uid="{00000000-0005-0000-0000-0000E52E0000}"/>
    <cellStyle name="SAPBEXHLevel1X 11 3 2" xfId="22842" xr:uid="{FCF879E4-F1FE-4BF0-81DE-A4677795A1EC}"/>
    <cellStyle name="SAPBEXHLevel1X 11 4" xfId="11780" xr:uid="{00000000-0005-0000-0000-0000E62E0000}"/>
    <cellStyle name="SAPBEXHLevel1X 11 4 2" xfId="22843" xr:uid="{9135083E-C29A-45D9-965A-B51310979875}"/>
    <cellStyle name="SAPBEXHLevel1X 11 5" xfId="22838" xr:uid="{6410B81F-D5E3-4BCB-9289-AD68AF83D24D}"/>
    <cellStyle name="SAPBEXHLevel1X 12" xfId="11781" xr:uid="{00000000-0005-0000-0000-0000E72E0000}"/>
    <cellStyle name="SAPBEXHLevel1X 12 2" xfId="11782" xr:uid="{00000000-0005-0000-0000-0000E82E0000}"/>
    <cellStyle name="SAPBEXHLevel1X 12 2 2" xfId="11783" xr:uid="{00000000-0005-0000-0000-0000E92E0000}"/>
    <cellStyle name="SAPBEXHLevel1X 12 2 2 2" xfId="22846" xr:uid="{46090C03-6B55-4EA6-A39A-2915199A9196}"/>
    <cellStyle name="SAPBEXHLevel1X 12 2 3" xfId="11784" xr:uid="{00000000-0005-0000-0000-0000EA2E0000}"/>
    <cellStyle name="SAPBEXHLevel1X 12 2 3 2" xfId="22847" xr:uid="{7DE9FF2C-04E2-461F-94A6-489231C80A1E}"/>
    <cellStyle name="SAPBEXHLevel1X 12 2 4" xfId="22845" xr:uid="{9D2FC38B-1957-4B71-B654-68BA595C8A22}"/>
    <cellStyle name="SAPBEXHLevel1X 12 3" xfId="11785" xr:uid="{00000000-0005-0000-0000-0000EB2E0000}"/>
    <cellStyle name="SAPBEXHLevel1X 12 3 2" xfId="22848" xr:uid="{A67DA92B-0585-4C42-B8A9-4F48EC07DF5C}"/>
    <cellStyle name="SAPBEXHLevel1X 12 4" xfId="11786" xr:uid="{00000000-0005-0000-0000-0000EC2E0000}"/>
    <cellStyle name="SAPBEXHLevel1X 12 4 2" xfId="22849" xr:uid="{7DB87FC4-ACF2-45D1-A65F-B2FC15C75176}"/>
    <cellStyle name="SAPBEXHLevel1X 12 5" xfId="22844" xr:uid="{BC27C25E-680C-4BCB-8BBF-61BB740F5683}"/>
    <cellStyle name="SAPBEXHLevel1X 13" xfId="11787" xr:uid="{00000000-0005-0000-0000-0000ED2E0000}"/>
    <cellStyle name="SAPBEXHLevel1X 13 2" xfId="11788" xr:uid="{00000000-0005-0000-0000-0000EE2E0000}"/>
    <cellStyle name="SAPBEXHLevel1X 13 2 2" xfId="11789" xr:uid="{00000000-0005-0000-0000-0000EF2E0000}"/>
    <cellStyle name="SAPBEXHLevel1X 13 2 2 2" xfId="22852" xr:uid="{53F38659-44A5-47F9-BFFA-C3AF350F5B04}"/>
    <cellStyle name="SAPBEXHLevel1X 13 2 3" xfId="11790" xr:uid="{00000000-0005-0000-0000-0000F02E0000}"/>
    <cellStyle name="SAPBEXHLevel1X 13 2 3 2" xfId="22853" xr:uid="{1B5B4E74-C655-4F98-87B3-A4FC969EADF9}"/>
    <cellStyle name="SAPBEXHLevel1X 13 2 4" xfId="22851" xr:uid="{3A4C49EA-1C11-4B83-93FE-FC59F58F7C61}"/>
    <cellStyle name="SAPBEXHLevel1X 13 3" xfId="11791" xr:uid="{00000000-0005-0000-0000-0000F12E0000}"/>
    <cellStyle name="SAPBEXHLevel1X 13 3 2" xfId="22854" xr:uid="{EF01BCB1-DE50-413C-B46E-BEA0BC15E7BD}"/>
    <cellStyle name="SAPBEXHLevel1X 13 4" xfId="11792" xr:uid="{00000000-0005-0000-0000-0000F22E0000}"/>
    <cellStyle name="SAPBEXHLevel1X 13 4 2" xfId="22855" xr:uid="{09644220-80C3-408A-9F66-8AE5EB818B2C}"/>
    <cellStyle name="SAPBEXHLevel1X 13 5" xfId="22850" xr:uid="{549DBA42-FC5C-434E-A0FF-7896A81B7453}"/>
    <cellStyle name="SAPBEXHLevel1X 14" xfId="11793" xr:uid="{00000000-0005-0000-0000-0000F32E0000}"/>
    <cellStyle name="SAPBEXHLevel1X 14 2" xfId="11794" xr:uid="{00000000-0005-0000-0000-0000F42E0000}"/>
    <cellStyle name="SAPBEXHLevel1X 14 2 2" xfId="11795" xr:uid="{00000000-0005-0000-0000-0000F52E0000}"/>
    <cellStyle name="SAPBEXHLevel1X 14 2 2 2" xfId="22858" xr:uid="{A0C62DCE-EB2A-4BC4-8004-6E38A51795FE}"/>
    <cellStyle name="SAPBEXHLevel1X 14 2 3" xfId="11796" xr:uid="{00000000-0005-0000-0000-0000F62E0000}"/>
    <cellStyle name="SAPBEXHLevel1X 14 2 3 2" xfId="22859" xr:uid="{12658181-F4FF-487B-8213-9AFB9E61FF88}"/>
    <cellStyle name="SAPBEXHLevel1X 14 2 4" xfId="22857" xr:uid="{C2AD8492-2476-4020-A871-E06ECC9A4B57}"/>
    <cellStyle name="SAPBEXHLevel1X 14 3" xfId="11797" xr:uid="{00000000-0005-0000-0000-0000F72E0000}"/>
    <cellStyle name="SAPBEXHLevel1X 14 3 2" xfId="22860" xr:uid="{EC878771-7D9A-42F7-A8DD-4289C18C78FA}"/>
    <cellStyle name="SAPBEXHLevel1X 14 4" xfId="11798" xr:uid="{00000000-0005-0000-0000-0000F82E0000}"/>
    <cellStyle name="SAPBEXHLevel1X 14 4 2" xfId="22861" xr:uid="{11FB5863-C23C-4DE4-99CD-49F653DBC7E5}"/>
    <cellStyle name="SAPBEXHLevel1X 14 5" xfId="22856" xr:uid="{553E9AEB-801E-4CE3-BE81-AC024FFEA234}"/>
    <cellStyle name="SAPBEXHLevel1X 15" xfId="11799" xr:uid="{00000000-0005-0000-0000-0000F92E0000}"/>
    <cellStyle name="SAPBEXHLevel1X 15 2" xfId="11800" xr:uid="{00000000-0005-0000-0000-0000FA2E0000}"/>
    <cellStyle name="SAPBEXHLevel1X 15 2 2" xfId="11801" xr:uid="{00000000-0005-0000-0000-0000FB2E0000}"/>
    <cellStyle name="SAPBEXHLevel1X 15 2 2 2" xfId="22864" xr:uid="{A81E26E1-B75C-4F8E-9CC6-0AACF91B57FA}"/>
    <cellStyle name="SAPBEXHLevel1X 15 2 3" xfId="11802" xr:uid="{00000000-0005-0000-0000-0000FC2E0000}"/>
    <cellStyle name="SAPBEXHLevel1X 15 2 3 2" xfId="22865" xr:uid="{23148E49-3142-47A9-BD06-1D4B33A93E2E}"/>
    <cellStyle name="SAPBEXHLevel1X 15 2 4" xfId="22863" xr:uid="{96A8FB3E-27F0-4B4F-8E98-51CE13903EB0}"/>
    <cellStyle name="SAPBEXHLevel1X 15 3" xfId="11803" xr:uid="{00000000-0005-0000-0000-0000FD2E0000}"/>
    <cellStyle name="SAPBEXHLevel1X 15 3 2" xfId="22866" xr:uid="{F2E8BAEA-5512-49A6-AA90-295A40A6B264}"/>
    <cellStyle name="SAPBEXHLevel1X 15 4" xfId="11804" xr:uid="{00000000-0005-0000-0000-0000FE2E0000}"/>
    <cellStyle name="SAPBEXHLevel1X 15 4 2" xfId="22867" xr:uid="{17CB92CE-C523-459D-AB3D-3583F7A44AF4}"/>
    <cellStyle name="SAPBEXHLevel1X 15 5" xfId="22862" xr:uid="{30F890C0-BE8E-47B1-AC5B-32702112522C}"/>
    <cellStyle name="SAPBEXHLevel1X 16" xfId="11805" xr:uid="{00000000-0005-0000-0000-0000FF2E0000}"/>
    <cellStyle name="SAPBEXHLevel1X 16 2" xfId="22868" xr:uid="{B8DEA3EE-E687-4C4C-84EC-7BAF638EF1CE}"/>
    <cellStyle name="SAPBEXHLevel1X 17" xfId="11806" xr:uid="{00000000-0005-0000-0000-0000002F0000}"/>
    <cellStyle name="SAPBEXHLevel1X 17 2" xfId="22869" xr:uid="{ED83D973-77A2-411E-A8CF-6328743AF5BF}"/>
    <cellStyle name="SAPBEXHLevel1X 18" xfId="11807" xr:uid="{00000000-0005-0000-0000-0000012F0000}"/>
    <cellStyle name="SAPBEXHLevel1X 18 2" xfId="22870" xr:uid="{58AC32E0-3214-4455-881C-74A8F9022D18}"/>
    <cellStyle name="SAPBEXHLevel1X 19" xfId="11808" xr:uid="{00000000-0005-0000-0000-0000022F0000}"/>
    <cellStyle name="SAPBEXHLevel1X 19 2" xfId="22871" xr:uid="{D2EA42D2-CCBC-47BF-813B-D7CC56B3BB2A}"/>
    <cellStyle name="SAPBEXHLevel1X 2" xfId="11809" xr:uid="{00000000-0005-0000-0000-0000032F0000}"/>
    <cellStyle name="SAPBEXHLevel1X 2 2" xfId="11810" xr:uid="{00000000-0005-0000-0000-0000042F0000}"/>
    <cellStyle name="SAPBEXHLevel1X 2 2 2" xfId="11811" xr:uid="{00000000-0005-0000-0000-0000052F0000}"/>
    <cellStyle name="SAPBEXHLevel1X 2 2 2 2" xfId="22874" xr:uid="{50BD3F92-0669-467B-B4D1-F6186D44D254}"/>
    <cellStyle name="SAPBEXHLevel1X 2 2 3" xfId="11812" xr:uid="{00000000-0005-0000-0000-0000062F0000}"/>
    <cellStyle name="SAPBEXHLevel1X 2 2 3 2" xfId="22875" xr:uid="{A05B380D-1E09-4C01-A818-487FC4A77A23}"/>
    <cellStyle name="SAPBEXHLevel1X 2 2 4" xfId="22873" xr:uid="{E81F52CC-5953-4160-B22A-0CBED0839DB6}"/>
    <cellStyle name="SAPBEXHLevel1X 2 3" xfId="11813" xr:uid="{00000000-0005-0000-0000-0000072F0000}"/>
    <cellStyle name="SAPBEXHLevel1X 2 3 2" xfId="22876" xr:uid="{9FBD2B23-1FB0-4B45-B0E0-47B73DD7B4DF}"/>
    <cellStyle name="SAPBEXHLevel1X 2 4" xfId="11814" xr:uid="{00000000-0005-0000-0000-0000082F0000}"/>
    <cellStyle name="SAPBEXHLevel1X 2 4 2" xfId="22877" xr:uid="{6C1340D2-E892-491C-98C5-5A00A9ABEB7B}"/>
    <cellStyle name="SAPBEXHLevel1X 2 5" xfId="22872" xr:uid="{907AC283-D554-40B5-90B2-240B45E164BB}"/>
    <cellStyle name="SAPBEXHLevel1X 20" xfId="22831" xr:uid="{AE79478D-63C6-4BFB-8265-6D5F80836FD2}"/>
    <cellStyle name="SAPBEXHLevel1X 3" xfId="11815" xr:uid="{00000000-0005-0000-0000-0000092F0000}"/>
    <cellStyle name="SAPBEXHLevel1X 3 2" xfId="11816" xr:uid="{00000000-0005-0000-0000-00000A2F0000}"/>
    <cellStyle name="SAPBEXHLevel1X 3 2 2" xfId="11817" xr:uid="{00000000-0005-0000-0000-00000B2F0000}"/>
    <cellStyle name="SAPBEXHLevel1X 3 2 2 2" xfId="22880" xr:uid="{9FDE9DA5-780E-4321-9485-FCB85AEC8880}"/>
    <cellStyle name="SAPBEXHLevel1X 3 2 3" xfId="11818" xr:uid="{00000000-0005-0000-0000-00000C2F0000}"/>
    <cellStyle name="SAPBEXHLevel1X 3 2 3 2" xfId="22881" xr:uid="{02F19BD1-D609-4E85-B83D-B94F96066837}"/>
    <cellStyle name="SAPBEXHLevel1X 3 2 4" xfId="22879" xr:uid="{64E1B0A9-5345-4E45-99CC-99355774BB64}"/>
    <cellStyle name="SAPBEXHLevel1X 3 3" xfId="11819" xr:uid="{00000000-0005-0000-0000-00000D2F0000}"/>
    <cellStyle name="SAPBEXHLevel1X 3 3 2" xfId="22882" xr:uid="{C8CF47D1-31E5-44F2-A436-81CFFEF7A8F0}"/>
    <cellStyle name="SAPBEXHLevel1X 3 4" xfId="11820" xr:uid="{00000000-0005-0000-0000-00000E2F0000}"/>
    <cellStyle name="SAPBEXHLevel1X 3 4 2" xfId="22883" xr:uid="{9F28DF6D-37BF-476C-9226-138ADA2E4538}"/>
    <cellStyle name="SAPBEXHLevel1X 3 5" xfId="22878" xr:uid="{3AAE9875-36E9-44FB-8ECA-CE37E7840E5E}"/>
    <cellStyle name="SAPBEXHLevel1X 4" xfId="11821" xr:uid="{00000000-0005-0000-0000-00000F2F0000}"/>
    <cellStyle name="SAPBEXHLevel1X 4 2" xfId="11822" xr:uid="{00000000-0005-0000-0000-0000102F0000}"/>
    <cellStyle name="SAPBEXHLevel1X 4 2 2" xfId="11823" xr:uid="{00000000-0005-0000-0000-0000112F0000}"/>
    <cellStyle name="SAPBEXHLevel1X 4 2 2 2" xfId="22886" xr:uid="{90A74423-3A29-408A-806D-BF82EB35A68A}"/>
    <cellStyle name="SAPBEXHLevel1X 4 2 3" xfId="11824" xr:uid="{00000000-0005-0000-0000-0000122F0000}"/>
    <cellStyle name="SAPBEXHLevel1X 4 2 3 2" xfId="22887" xr:uid="{911B4BD1-445A-46CB-81FB-477B835C781D}"/>
    <cellStyle name="SAPBEXHLevel1X 4 2 4" xfId="22885" xr:uid="{5F77D833-C5AF-40B4-8FA9-3CE1E49312A9}"/>
    <cellStyle name="SAPBEXHLevel1X 4 3" xfId="11825" xr:uid="{00000000-0005-0000-0000-0000132F0000}"/>
    <cellStyle name="SAPBEXHLevel1X 4 3 2" xfId="22888" xr:uid="{A344258A-BEDC-4E24-A2C3-05EA8959C4FB}"/>
    <cellStyle name="SAPBEXHLevel1X 4 4" xfId="11826" xr:uid="{00000000-0005-0000-0000-0000142F0000}"/>
    <cellStyle name="SAPBEXHLevel1X 4 4 2" xfId="22889" xr:uid="{2ACA1BCA-C479-4F9B-A493-0B1E2D679BB2}"/>
    <cellStyle name="SAPBEXHLevel1X 4 5" xfId="22884" xr:uid="{49BD3D05-7D9D-45AA-8F5F-9B0276A90B7E}"/>
    <cellStyle name="SAPBEXHLevel1X 5" xfId="11827" xr:uid="{00000000-0005-0000-0000-0000152F0000}"/>
    <cellStyle name="SAPBEXHLevel1X 5 2" xfId="11828" xr:uid="{00000000-0005-0000-0000-0000162F0000}"/>
    <cellStyle name="SAPBEXHLevel1X 5 2 2" xfId="11829" xr:uid="{00000000-0005-0000-0000-0000172F0000}"/>
    <cellStyle name="SAPBEXHLevel1X 5 2 2 2" xfId="22892" xr:uid="{A9DE40CC-92B8-417A-9B66-0269183890A0}"/>
    <cellStyle name="SAPBEXHLevel1X 5 2 3" xfId="11830" xr:uid="{00000000-0005-0000-0000-0000182F0000}"/>
    <cellStyle name="SAPBEXHLevel1X 5 2 3 2" xfId="22893" xr:uid="{C8828CCA-BFA4-448B-9025-57BA0365B95F}"/>
    <cellStyle name="SAPBEXHLevel1X 5 2 4" xfId="22891" xr:uid="{41EDE94F-18E2-466B-A01A-A9245187B2B7}"/>
    <cellStyle name="SAPBEXHLevel1X 5 3" xfId="11831" xr:uid="{00000000-0005-0000-0000-0000192F0000}"/>
    <cellStyle name="SAPBEXHLevel1X 5 3 2" xfId="22894" xr:uid="{68BDE03E-0608-4FB0-987F-562DD930412F}"/>
    <cellStyle name="SAPBEXHLevel1X 5 4" xfId="11832" xr:uid="{00000000-0005-0000-0000-00001A2F0000}"/>
    <cellStyle name="SAPBEXHLevel1X 5 4 2" xfId="22895" xr:uid="{E63A93BE-9EC8-4B62-99FC-6766BD9CF5A4}"/>
    <cellStyle name="SAPBEXHLevel1X 5 5" xfId="22890" xr:uid="{1BCD1387-96EB-4B15-BB45-86A7AB938A0C}"/>
    <cellStyle name="SAPBEXHLevel1X 6" xfId="11833" xr:uid="{00000000-0005-0000-0000-00001B2F0000}"/>
    <cellStyle name="SAPBEXHLevel1X 6 2" xfId="11834" xr:uid="{00000000-0005-0000-0000-00001C2F0000}"/>
    <cellStyle name="SAPBEXHLevel1X 6 2 2" xfId="11835" xr:uid="{00000000-0005-0000-0000-00001D2F0000}"/>
    <cellStyle name="SAPBEXHLevel1X 6 2 2 2" xfId="22898" xr:uid="{719F0597-2EDC-4838-ABA8-D2779956D4BA}"/>
    <cellStyle name="SAPBEXHLevel1X 6 2 3" xfId="11836" xr:uid="{00000000-0005-0000-0000-00001E2F0000}"/>
    <cellStyle name="SAPBEXHLevel1X 6 2 3 2" xfId="22899" xr:uid="{5445C1D9-ED84-48AB-8598-CFDABC440FF9}"/>
    <cellStyle name="SAPBEXHLevel1X 6 2 4" xfId="22897" xr:uid="{0DC15128-C253-481F-8F7C-F655AD20D0EB}"/>
    <cellStyle name="SAPBEXHLevel1X 6 3" xfId="11837" xr:uid="{00000000-0005-0000-0000-00001F2F0000}"/>
    <cellStyle name="SAPBEXHLevel1X 6 3 2" xfId="22900" xr:uid="{F225B2C2-A1B4-44C7-935D-4BABCC28D5BB}"/>
    <cellStyle name="SAPBEXHLevel1X 6 4" xfId="11838" xr:uid="{00000000-0005-0000-0000-0000202F0000}"/>
    <cellStyle name="SAPBEXHLevel1X 6 4 2" xfId="22901" xr:uid="{54000D14-3AF2-4A5E-AEB0-BCEE96413D79}"/>
    <cellStyle name="SAPBEXHLevel1X 6 5" xfId="22896" xr:uid="{EBA62C30-D3DA-4242-8A56-C798AEEB33FA}"/>
    <cellStyle name="SAPBEXHLevel1X 7" xfId="11839" xr:uid="{00000000-0005-0000-0000-0000212F0000}"/>
    <cellStyle name="SAPBEXHLevel1X 7 2" xfId="11840" xr:uid="{00000000-0005-0000-0000-0000222F0000}"/>
    <cellStyle name="SAPBEXHLevel1X 7 2 2" xfId="11841" xr:uid="{00000000-0005-0000-0000-0000232F0000}"/>
    <cellStyle name="SAPBEXHLevel1X 7 2 2 2" xfId="22904" xr:uid="{30D706C2-F632-4875-B892-07B8FCDFC31B}"/>
    <cellStyle name="SAPBEXHLevel1X 7 2 3" xfId="11842" xr:uid="{00000000-0005-0000-0000-0000242F0000}"/>
    <cellStyle name="SAPBEXHLevel1X 7 2 3 2" xfId="22905" xr:uid="{D1EEFD32-DD49-481B-804E-4A61D90C8393}"/>
    <cellStyle name="SAPBEXHLevel1X 7 2 4" xfId="22903" xr:uid="{61CBA95E-2589-46C0-BAE5-812E0F3FD174}"/>
    <cellStyle name="SAPBEXHLevel1X 7 3" xfId="11843" xr:uid="{00000000-0005-0000-0000-0000252F0000}"/>
    <cellStyle name="SAPBEXHLevel1X 7 3 2" xfId="22906" xr:uid="{2FDBF63F-9E77-4B04-87D8-37CA841364D4}"/>
    <cellStyle name="SAPBEXHLevel1X 7 4" xfId="11844" xr:uid="{00000000-0005-0000-0000-0000262F0000}"/>
    <cellStyle name="SAPBEXHLevel1X 7 4 2" xfId="22907" xr:uid="{82667F20-714B-4EAC-9862-C8ECF72BD05F}"/>
    <cellStyle name="SAPBEXHLevel1X 7 5" xfId="22902" xr:uid="{173063F3-0812-4E0A-A514-9E0FEB9EF137}"/>
    <cellStyle name="SAPBEXHLevel1X 8" xfId="11845" xr:uid="{00000000-0005-0000-0000-0000272F0000}"/>
    <cellStyle name="SAPBEXHLevel1X 8 2" xfId="11846" xr:uid="{00000000-0005-0000-0000-0000282F0000}"/>
    <cellStyle name="SAPBEXHLevel1X 8 2 2" xfId="11847" xr:uid="{00000000-0005-0000-0000-0000292F0000}"/>
    <cellStyle name="SAPBEXHLevel1X 8 2 2 2" xfId="22910" xr:uid="{B0B9BB4D-BC60-4000-98B7-EFFD70674758}"/>
    <cellStyle name="SAPBEXHLevel1X 8 2 3" xfId="11848" xr:uid="{00000000-0005-0000-0000-00002A2F0000}"/>
    <cellStyle name="SAPBEXHLevel1X 8 2 3 2" xfId="22911" xr:uid="{B583BC47-7BD0-427F-BFB3-A007AD3FFA3B}"/>
    <cellStyle name="SAPBEXHLevel1X 8 2 4" xfId="22909" xr:uid="{B589EE54-EA8A-4664-9C28-CCAAAEC22802}"/>
    <cellStyle name="SAPBEXHLevel1X 8 3" xfId="11849" xr:uid="{00000000-0005-0000-0000-00002B2F0000}"/>
    <cellStyle name="SAPBEXHLevel1X 8 3 2" xfId="22912" xr:uid="{DA5570B3-8EC2-417D-B9B5-A54481E4FA54}"/>
    <cellStyle name="SAPBEXHLevel1X 8 4" xfId="11850" xr:uid="{00000000-0005-0000-0000-00002C2F0000}"/>
    <cellStyle name="SAPBEXHLevel1X 8 4 2" xfId="22913" xr:uid="{1454E8EC-56FE-43EF-A722-F3D948ABF3D6}"/>
    <cellStyle name="SAPBEXHLevel1X 8 5" xfId="22908" xr:uid="{F46A4BD3-D5E1-47BD-A711-A7999E3BEA6F}"/>
    <cellStyle name="SAPBEXHLevel1X 9" xfId="11851" xr:uid="{00000000-0005-0000-0000-00002D2F0000}"/>
    <cellStyle name="SAPBEXHLevel1X 9 2" xfId="11852" xr:uid="{00000000-0005-0000-0000-00002E2F0000}"/>
    <cellStyle name="SAPBEXHLevel1X 9 2 2" xfId="11853" xr:uid="{00000000-0005-0000-0000-00002F2F0000}"/>
    <cellStyle name="SAPBEXHLevel1X 9 2 2 2" xfId="22916" xr:uid="{D68F6020-7E92-4EEE-883C-FAC9FC76EC9C}"/>
    <cellStyle name="SAPBEXHLevel1X 9 2 3" xfId="11854" xr:uid="{00000000-0005-0000-0000-0000302F0000}"/>
    <cellStyle name="SAPBEXHLevel1X 9 2 3 2" xfId="22917" xr:uid="{95838BC0-7DB6-4B76-9AA4-C4FDE0E79702}"/>
    <cellStyle name="SAPBEXHLevel1X 9 2 4" xfId="22915" xr:uid="{6F5B3A9A-43FE-49DD-81C9-9E4108B92133}"/>
    <cellStyle name="SAPBEXHLevel1X 9 3" xfId="11855" xr:uid="{00000000-0005-0000-0000-0000312F0000}"/>
    <cellStyle name="SAPBEXHLevel1X 9 3 2" xfId="22918" xr:uid="{337B7AC3-2934-46BF-8E43-F858FB2B1AAB}"/>
    <cellStyle name="SAPBEXHLevel1X 9 4" xfId="11856" xr:uid="{00000000-0005-0000-0000-0000322F0000}"/>
    <cellStyle name="SAPBEXHLevel1X 9 4 2" xfId="22919" xr:uid="{A41BE7BC-4E16-4AD0-BE2E-E2E6F5273468}"/>
    <cellStyle name="SAPBEXHLevel1X 9 5" xfId="22914" xr:uid="{6FC3FF40-9CFA-48BB-A30C-9B191375DE5A}"/>
    <cellStyle name="SAPBEXHLevel2" xfId="11857" xr:uid="{00000000-0005-0000-0000-0000332F0000}"/>
    <cellStyle name="SAPBEXHLevel2 10" xfId="11858" xr:uid="{00000000-0005-0000-0000-0000342F0000}"/>
    <cellStyle name="SAPBEXHLevel2 10 2" xfId="11859" xr:uid="{00000000-0005-0000-0000-0000352F0000}"/>
    <cellStyle name="SAPBEXHLevel2 10 2 2" xfId="11860" xr:uid="{00000000-0005-0000-0000-0000362F0000}"/>
    <cellStyle name="SAPBEXHLevel2 10 2 2 2" xfId="22923" xr:uid="{15702411-5E61-4178-85D3-524315200485}"/>
    <cellStyle name="SAPBEXHLevel2 10 2 3" xfId="11861" xr:uid="{00000000-0005-0000-0000-0000372F0000}"/>
    <cellStyle name="SAPBEXHLevel2 10 2 3 2" xfId="22924" xr:uid="{9FDA7E56-AD48-40ED-BCB2-ACF57B771461}"/>
    <cellStyle name="SAPBEXHLevel2 10 2 4" xfId="22922" xr:uid="{B5E903DD-ACEA-4308-9401-162895F5AEB5}"/>
    <cellStyle name="SAPBEXHLevel2 10 3" xfId="11862" xr:uid="{00000000-0005-0000-0000-0000382F0000}"/>
    <cellStyle name="SAPBEXHLevel2 10 3 2" xfId="22925" xr:uid="{8670022C-E084-4BE5-9B6E-BD35A920994C}"/>
    <cellStyle name="SAPBEXHLevel2 10 4" xfId="11863" xr:uid="{00000000-0005-0000-0000-0000392F0000}"/>
    <cellStyle name="SAPBEXHLevel2 10 4 2" xfId="22926" xr:uid="{0E94F4C8-CF87-41B6-B196-ABB3D4591736}"/>
    <cellStyle name="SAPBEXHLevel2 10 5" xfId="22921" xr:uid="{23D4AEB2-450B-41F9-8EED-124D2A3C329D}"/>
    <cellStyle name="SAPBEXHLevel2 11" xfId="11864" xr:uid="{00000000-0005-0000-0000-00003A2F0000}"/>
    <cellStyle name="SAPBEXHLevel2 11 2" xfId="11865" xr:uid="{00000000-0005-0000-0000-00003B2F0000}"/>
    <cellStyle name="SAPBEXHLevel2 11 2 2" xfId="11866" xr:uid="{00000000-0005-0000-0000-00003C2F0000}"/>
    <cellStyle name="SAPBEXHLevel2 11 2 2 2" xfId="22929" xr:uid="{320A52EC-B8F4-4E56-AE9E-0939CD029571}"/>
    <cellStyle name="SAPBEXHLevel2 11 2 3" xfId="11867" xr:uid="{00000000-0005-0000-0000-00003D2F0000}"/>
    <cellStyle name="SAPBEXHLevel2 11 2 3 2" xfId="22930" xr:uid="{26D359C4-E1D8-435A-A306-725C4A3D1029}"/>
    <cellStyle name="SAPBEXHLevel2 11 2 4" xfId="22928" xr:uid="{B4515925-1C34-46C8-B128-1819F9AA7C56}"/>
    <cellStyle name="SAPBEXHLevel2 11 3" xfId="11868" xr:uid="{00000000-0005-0000-0000-00003E2F0000}"/>
    <cellStyle name="SAPBEXHLevel2 11 3 2" xfId="22931" xr:uid="{861914BC-4F01-428C-855A-1F6611E76D44}"/>
    <cellStyle name="SAPBEXHLevel2 11 4" xfId="11869" xr:uid="{00000000-0005-0000-0000-00003F2F0000}"/>
    <cellStyle name="SAPBEXHLevel2 11 4 2" xfId="22932" xr:uid="{E377134C-9612-4034-B9EE-256DCD71731E}"/>
    <cellStyle name="SAPBEXHLevel2 11 5" xfId="22927" xr:uid="{1CF7D0AF-C5BA-4D83-A463-A79D9A2A8438}"/>
    <cellStyle name="SAPBEXHLevel2 12" xfId="11870" xr:uid="{00000000-0005-0000-0000-0000402F0000}"/>
    <cellStyle name="SAPBEXHLevel2 12 2" xfId="11871" xr:uid="{00000000-0005-0000-0000-0000412F0000}"/>
    <cellStyle name="SAPBEXHLevel2 12 2 2" xfId="11872" xr:uid="{00000000-0005-0000-0000-0000422F0000}"/>
    <cellStyle name="SAPBEXHLevel2 12 2 2 2" xfId="22935" xr:uid="{D9DA7B87-5774-4CAD-86C3-638C7ABAC7FA}"/>
    <cellStyle name="SAPBEXHLevel2 12 2 3" xfId="11873" xr:uid="{00000000-0005-0000-0000-0000432F0000}"/>
    <cellStyle name="SAPBEXHLevel2 12 2 3 2" xfId="22936" xr:uid="{F9BC19E0-63DC-4DAD-864D-A4F85DA645AE}"/>
    <cellStyle name="SAPBEXHLevel2 12 2 4" xfId="22934" xr:uid="{68CB77E2-EA0C-4021-A9FB-9D4E7A2CB627}"/>
    <cellStyle name="SAPBEXHLevel2 12 3" xfId="11874" xr:uid="{00000000-0005-0000-0000-0000442F0000}"/>
    <cellStyle name="SAPBEXHLevel2 12 3 2" xfId="22937" xr:uid="{5BA3A9C7-5441-49CE-8B8F-76CDD8D37A8B}"/>
    <cellStyle name="SAPBEXHLevel2 12 4" xfId="11875" xr:uid="{00000000-0005-0000-0000-0000452F0000}"/>
    <cellStyle name="SAPBEXHLevel2 12 4 2" xfId="22938" xr:uid="{198C8849-3040-4D0E-9C31-3AC15C96A637}"/>
    <cellStyle name="SAPBEXHLevel2 12 5" xfId="22933" xr:uid="{BD0B4BC3-CB9D-423C-833C-8F354D48F4E6}"/>
    <cellStyle name="SAPBEXHLevel2 13" xfId="11876" xr:uid="{00000000-0005-0000-0000-0000462F0000}"/>
    <cellStyle name="SAPBEXHLevel2 13 2" xfId="11877" xr:uid="{00000000-0005-0000-0000-0000472F0000}"/>
    <cellStyle name="SAPBEXHLevel2 13 2 2" xfId="11878" xr:uid="{00000000-0005-0000-0000-0000482F0000}"/>
    <cellStyle name="SAPBEXHLevel2 13 2 2 2" xfId="22941" xr:uid="{4214D550-68DD-4FE2-89A5-7D12B4D05DAD}"/>
    <cellStyle name="SAPBEXHLevel2 13 2 3" xfId="11879" xr:uid="{00000000-0005-0000-0000-0000492F0000}"/>
    <cellStyle name="SAPBEXHLevel2 13 2 3 2" xfId="22942" xr:uid="{5472F435-0E64-4B1C-A08E-7C422E912E39}"/>
    <cellStyle name="SAPBEXHLevel2 13 2 4" xfId="22940" xr:uid="{5D7C3953-2CB6-4CFC-8667-61FFE5E62C01}"/>
    <cellStyle name="SAPBEXHLevel2 13 3" xfId="11880" xr:uid="{00000000-0005-0000-0000-00004A2F0000}"/>
    <cellStyle name="SAPBEXHLevel2 13 3 2" xfId="22943" xr:uid="{A63DB52F-1A47-4B61-8754-2FC45DC67FEC}"/>
    <cellStyle name="SAPBEXHLevel2 13 4" xfId="11881" xr:uid="{00000000-0005-0000-0000-00004B2F0000}"/>
    <cellStyle name="SAPBEXHLevel2 13 4 2" xfId="22944" xr:uid="{2A37BE21-D9A9-4CCE-AC7B-260AF8C44426}"/>
    <cellStyle name="SAPBEXHLevel2 13 5" xfId="22939" xr:uid="{D9A69465-E1A6-4C10-AB35-BE2B55673E08}"/>
    <cellStyle name="SAPBEXHLevel2 14" xfId="11882" xr:uid="{00000000-0005-0000-0000-00004C2F0000}"/>
    <cellStyle name="SAPBEXHLevel2 14 2" xfId="11883" xr:uid="{00000000-0005-0000-0000-00004D2F0000}"/>
    <cellStyle name="SAPBEXHLevel2 14 2 2" xfId="11884" xr:uid="{00000000-0005-0000-0000-00004E2F0000}"/>
    <cellStyle name="SAPBEXHLevel2 14 2 2 2" xfId="22947" xr:uid="{E5D3654D-2DB9-44A0-A09A-CD0C7E933232}"/>
    <cellStyle name="SAPBEXHLevel2 14 2 3" xfId="11885" xr:uid="{00000000-0005-0000-0000-00004F2F0000}"/>
    <cellStyle name="SAPBEXHLevel2 14 2 3 2" xfId="22948" xr:uid="{A9C4F4A6-1D60-4BFB-B90C-FBE7358A1FB7}"/>
    <cellStyle name="SAPBEXHLevel2 14 2 4" xfId="22946" xr:uid="{A00454ED-7BDA-42AA-9F86-C8572A9ADA02}"/>
    <cellStyle name="SAPBEXHLevel2 14 3" xfId="11886" xr:uid="{00000000-0005-0000-0000-0000502F0000}"/>
    <cellStyle name="SAPBEXHLevel2 14 3 2" xfId="22949" xr:uid="{D484EB0A-E0E5-46FF-A49B-90419FE9F4E0}"/>
    <cellStyle name="SAPBEXHLevel2 14 4" xfId="11887" xr:uid="{00000000-0005-0000-0000-0000512F0000}"/>
    <cellStyle name="SAPBEXHLevel2 14 4 2" xfId="22950" xr:uid="{2B675D23-5CBD-4C4F-A70B-7E9EF9DCD472}"/>
    <cellStyle name="SAPBEXHLevel2 14 5" xfId="22945" xr:uid="{59734B49-3AF9-4973-91CE-923D61B8DE1D}"/>
    <cellStyle name="SAPBEXHLevel2 15" xfId="11888" xr:uid="{00000000-0005-0000-0000-0000522F0000}"/>
    <cellStyle name="SAPBEXHLevel2 15 2" xfId="11889" xr:uid="{00000000-0005-0000-0000-0000532F0000}"/>
    <cellStyle name="SAPBEXHLevel2 15 2 2" xfId="11890" xr:uid="{00000000-0005-0000-0000-0000542F0000}"/>
    <cellStyle name="SAPBEXHLevel2 15 2 2 2" xfId="22953" xr:uid="{49AE142C-1E8D-43ED-A827-7D6CB693DD83}"/>
    <cellStyle name="SAPBEXHLevel2 15 2 3" xfId="11891" xr:uid="{00000000-0005-0000-0000-0000552F0000}"/>
    <cellStyle name="SAPBEXHLevel2 15 2 3 2" xfId="22954" xr:uid="{D9CD9256-AA67-4EAB-9D8E-59E88D7786F1}"/>
    <cellStyle name="SAPBEXHLevel2 15 2 4" xfId="22952" xr:uid="{FC73C53F-6903-4704-A274-DC7FBC9551D5}"/>
    <cellStyle name="SAPBEXHLevel2 15 3" xfId="11892" xr:uid="{00000000-0005-0000-0000-0000562F0000}"/>
    <cellStyle name="SAPBEXHLevel2 15 3 2" xfId="22955" xr:uid="{44BBDB61-F4AF-4D9A-B819-060F8ABB21F1}"/>
    <cellStyle name="SAPBEXHLevel2 15 4" xfId="11893" xr:uid="{00000000-0005-0000-0000-0000572F0000}"/>
    <cellStyle name="SAPBEXHLevel2 15 4 2" xfId="22956" xr:uid="{CB918FA4-1B96-4991-B7E0-BC30BE71C1C4}"/>
    <cellStyle name="SAPBEXHLevel2 15 5" xfId="22951" xr:uid="{C13BA97B-5BC0-4D4A-B6DD-C0633581AB83}"/>
    <cellStyle name="SAPBEXHLevel2 16" xfId="11894" xr:uid="{00000000-0005-0000-0000-0000582F0000}"/>
    <cellStyle name="SAPBEXHLevel2 16 2" xfId="22957" xr:uid="{891F4052-2DFB-4EF7-88C7-575C352E0C46}"/>
    <cellStyle name="SAPBEXHLevel2 17" xfId="11895" xr:uid="{00000000-0005-0000-0000-0000592F0000}"/>
    <cellStyle name="SAPBEXHLevel2 17 2" xfId="22958" xr:uid="{D34219CB-CA26-47C9-9BE3-D349B932EDCD}"/>
    <cellStyle name="SAPBEXHLevel2 18" xfId="11896" xr:uid="{00000000-0005-0000-0000-00005A2F0000}"/>
    <cellStyle name="SAPBEXHLevel2 18 2" xfId="22959" xr:uid="{C2DD7822-F17D-4E65-814E-0D09C0722143}"/>
    <cellStyle name="SAPBEXHLevel2 19" xfId="11897" xr:uid="{00000000-0005-0000-0000-00005B2F0000}"/>
    <cellStyle name="SAPBEXHLevel2 19 2" xfId="22960" xr:uid="{E0E61336-B1B3-4A07-8014-9130E1BDEBAD}"/>
    <cellStyle name="SAPBEXHLevel2 2" xfId="11898" xr:uid="{00000000-0005-0000-0000-00005C2F0000}"/>
    <cellStyle name="SAPBEXHLevel2 2 2" xfId="11899" xr:uid="{00000000-0005-0000-0000-00005D2F0000}"/>
    <cellStyle name="SAPBEXHLevel2 2 2 2" xfId="11900" xr:uid="{00000000-0005-0000-0000-00005E2F0000}"/>
    <cellStyle name="SAPBEXHLevel2 2 2 2 2" xfId="22963" xr:uid="{7C32A0B3-E5EC-4BBE-96C0-93003542C4EB}"/>
    <cellStyle name="SAPBEXHLevel2 2 2 3" xfId="11901" xr:uid="{00000000-0005-0000-0000-00005F2F0000}"/>
    <cellStyle name="SAPBEXHLevel2 2 2 3 2" xfId="22964" xr:uid="{C7F1CE1F-C5BE-48FB-967C-761DAA42A499}"/>
    <cellStyle name="SAPBEXHLevel2 2 2 4" xfId="22962" xr:uid="{67434EBB-4472-4BD3-BB62-CE32B673A5DA}"/>
    <cellStyle name="SAPBEXHLevel2 2 3" xfId="11902" xr:uid="{00000000-0005-0000-0000-0000602F0000}"/>
    <cellStyle name="SAPBEXHLevel2 2 3 2" xfId="22965" xr:uid="{2CDA7145-41F6-42DD-8A7E-B7EC4556E495}"/>
    <cellStyle name="SAPBEXHLevel2 2 4" xfId="11903" xr:uid="{00000000-0005-0000-0000-0000612F0000}"/>
    <cellStyle name="SAPBEXHLevel2 2 4 2" xfId="22966" xr:uid="{3389DA45-83F8-44AC-A9F0-6F4C826FF6A5}"/>
    <cellStyle name="SAPBEXHLevel2 2 5" xfId="22961" xr:uid="{3DA452B1-2DE8-43E5-8339-E6EC210DAD18}"/>
    <cellStyle name="SAPBEXHLevel2 20" xfId="22920" xr:uid="{17E6BF51-1707-4515-A80D-C29F89417678}"/>
    <cellStyle name="SAPBEXHLevel2 3" xfId="11904" xr:uid="{00000000-0005-0000-0000-0000622F0000}"/>
    <cellStyle name="SAPBEXHLevel2 3 2" xfId="11905" xr:uid="{00000000-0005-0000-0000-0000632F0000}"/>
    <cellStyle name="SAPBEXHLevel2 3 2 2" xfId="11906" xr:uid="{00000000-0005-0000-0000-0000642F0000}"/>
    <cellStyle name="SAPBEXHLevel2 3 2 2 2" xfId="22969" xr:uid="{D0E23D61-588A-4A80-8B59-5CC9FA27BF5D}"/>
    <cellStyle name="SAPBEXHLevel2 3 2 3" xfId="11907" xr:uid="{00000000-0005-0000-0000-0000652F0000}"/>
    <cellStyle name="SAPBEXHLevel2 3 2 3 2" xfId="22970" xr:uid="{2B11FE58-6BCE-4832-B2EF-105C58727EBF}"/>
    <cellStyle name="SAPBEXHLevel2 3 2 4" xfId="22968" xr:uid="{95360BD5-59EC-4359-8CB3-ABE67E2B0B16}"/>
    <cellStyle name="SAPBEXHLevel2 3 3" xfId="11908" xr:uid="{00000000-0005-0000-0000-0000662F0000}"/>
    <cellStyle name="SAPBEXHLevel2 3 3 2" xfId="22971" xr:uid="{C5144280-3454-432F-81D2-95DD5629C4D0}"/>
    <cellStyle name="SAPBEXHLevel2 3 4" xfId="11909" xr:uid="{00000000-0005-0000-0000-0000672F0000}"/>
    <cellStyle name="SAPBEXHLevel2 3 4 2" xfId="22972" xr:uid="{1CAB5278-27B7-41E8-A133-0C3D678661E9}"/>
    <cellStyle name="SAPBEXHLevel2 3 5" xfId="22967" xr:uid="{7004E8CF-E3B8-4193-9CBB-12FFC1389705}"/>
    <cellStyle name="SAPBEXHLevel2 4" xfId="11910" xr:uid="{00000000-0005-0000-0000-0000682F0000}"/>
    <cellStyle name="SAPBEXHLevel2 4 2" xfId="11911" xr:uid="{00000000-0005-0000-0000-0000692F0000}"/>
    <cellStyle name="SAPBEXHLevel2 4 2 2" xfId="11912" xr:uid="{00000000-0005-0000-0000-00006A2F0000}"/>
    <cellStyle name="SAPBEXHLevel2 4 2 2 2" xfId="22975" xr:uid="{ECF18656-37B3-415C-A990-0F6B061E31AE}"/>
    <cellStyle name="SAPBEXHLevel2 4 2 3" xfId="11913" xr:uid="{00000000-0005-0000-0000-00006B2F0000}"/>
    <cellStyle name="SAPBEXHLevel2 4 2 3 2" xfId="22976" xr:uid="{9210C1E9-A61B-4D7D-B214-2CD7EDB4EA75}"/>
    <cellStyle name="SAPBEXHLevel2 4 2 4" xfId="22974" xr:uid="{F7393D22-BF49-43B1-8BD8-C9B80FFDA43F}"/>
    <cellStyle name="SAPBEXHLevel2 4 3" xfId="11914" xr:uid="{00000000-0005-0000-0000-00006C2F0000}"/>
    <cellStyle name="SAPBEXHLevel2 4 3 2" xfId="22977" xr:uid="{A2027A6B-64B3-4A1D-8EA6-7D31DFC3BE8B}"/>
    <cellStyle name="SAPBEXHLevel2 4 4" xfId="11915" xr:uid="{00000000-0005-0000-0000-00006D2F0000}"/>
    <cellStyle name="SAPBEXHLevel2 4 4 2" xfId="22978" xr:uid="{EFD31BDF-2213-489E-857B-E0354B034A81}"/>
    <cellStyle name="SAPBEXHLevel2 4 5" xfId="22973" xr:uid="{8619223B-82AB-488C-8AEC-1E2DB722C49F}"/>
    <cellStyle name="SAPBEXHLevel2 5" xfId="11916" xr:uid="{00000000-0005-0000-0000-00006E2F0000}"/>
    <cellStyle name="SAPBEXHLevel2 5 2" xfId="11917" xr:uid="{00000000-0005-0000-0000-00006F2F0000}"/>
    <cellStyle name="SAPBEXHLevel2 5 2 2" xfId="11918" xr:uid="{00000000-0005-0000-0000-0000702F0000}"/>
    <cellStyle name="SAPBEXHLevel2 5 2 2 2" xfId="22981" xr:uid="{A35AE014-8493-4A74-9DC3-8E4FA110BAB1}"/>
    <cellStyle name="SAPBEXHLevel2 5 2 3" xfId="11919" xr:uid="{00000000-0005-0000-0000-0000712F0000}"/>
    <cellStyle name="SAPBEXHLevel2 5 2 3 2" xfId="22982" xr:uid="{F6AF86E2-B0A2-4BFE-AB37-5F1FBBF749A3}"/>
    <cellStyle name="SAPBEXHLevel2 5 2 4" xfId="22980" xr:uid="{5EC5BB60-FC48-4F23-B0EA-2A7655F3164A}"/>
    <cellStyle name="SAPBEXHLevel2 5 3" xfId="11920" xr:uid="{00000000-0005-0000-0000-0000722F0000}"/>
    <cellStyle name="SAPBEXHLevel2 5 3 2" xfId="22983" xr:uid="{609B8A56-91FC-4ABA-AB94-54270934C143}"/>
    <cellStyle name="SAPBEXHLevel2 5 4" xfId="11921" xr:uid="{00000000-0005-0000-0000-0000732F0000}"/>
    <cellStyle name="SAPBEXHLevel2 5 4 2" xfId="22984" xr:uid="{1057B1E5-F09E-4A45-9A2F-C928C5969D6A}"/>
    <cellStyle name="SAPBEXHLevel2 5 5" xfId="22979" xr:uid="{4B2CAB24-F8DC-4D69-AF84-65F6FB00E927}"/>
    <cellStyle name="SAPBEXHLevel2 6" xfId="11922" xr:uid="{00000000-0005-0000-0000-0000742F0000}"/>
    <cellStyle name="SAPBEXHLevel2 6 2" xfId="11923" xr:uid="{00000000-0005-0000-0000-0000752F0000}"/>
    <cellStyle name="SAPBEXHLevel2 6 2 2" xfId="11924" xr:uid="{00000000-0005-0000-0000-0000762F0000}"/>
    <cellStyle name="SAPBEXHLevel2 6 2 2 2" xfId="22987" xr:uid="{4AA5F794-BA6F-40DC-B685-97DD68250E15}"/>
    <cellStyle name="SAPBEXHLevel2 6 2 3" xfId="11925" xr:uid="{00000000-0005-0000-0000-0000772F0000}"/>
    <cellStyle name="SAPBEXHLevel2 6 2 3 2" xfId="22988" xr:uid="{8EF6BBCF-C544-4057-BB22-2B8F918C1071}"/>
    <cellStyle name="SAPBEXHLevel2 6 2 4" xfId="22986" xr:uid="{138187AC-5C45-4306-A5F7-FCEDE1B09C99}"/>
    <cellStyle name="SAPBEXHLevel2 6 3" xfId="11926" xr:uid="{00000000-0005-0000-0000-0000782F0000}"/>
    <cellStyle name="SAPBEXHLevel2 6 3 2" xfId="22989" xr:uid="{C8478DD5-6400-48C3-B0C8-811CC89EE346}"/>
    <cellStyle name="SAPBEXHLevel2 6 4" xfId="11927" xr:uid="{00000000-0005-0000-0000-0000792F0000}"/>
    <cellStyle name="SAPBEXHLevel2 6 4 2" xfId="22990" xr:uid="{0ACA30B5-FE9C-4726-AF57-F64B2C9C4768}"/>
    <cellStyle name="SAPBEXHLevel2 6 5" xfId="22985" xr:uid="{4494EEB9-8423-4E54-8988-CA4237CAF5F2}"/>
    <cellStyle name="SAPBEXHLevel2 7" xfId="11928" xr:uid="{00000000-0005-0000-0000-00007A2F0000}"/>
    <cellStyle name="SAPBEXHLevel2 7 2" xfId="11929" xr:uid="{00000000-0005-0000-0000-00007B2F0000}"/>
    <cellStyle name="SAPBEXHLevel2 7 2 2" xfId="11930" xr:uid="{00000000-0005-0000-0000-00007C2F0000}"/>
    <cellStyle name="SAPBEXHLevel2 7 2 2 2" xfId="22993" xr:uid="{7225C64B-9696-4DDB-81F6-5FA31C66ADAE}"/>
    <cellStyle name="SAPBEXHLevel2 7 2 3" xfId="11931" xr:uid="{00000000-0005-0000-0000-00007D2F0000}"/>
    <cellStyle name="SAPBEXHLevel2 7 2 3 2" xfId="22994" xr:uid="{F0F701A8-AD79-492D-9DF2-F1B5C0D7DB4E}"/>
    <cellStyle name="SAPBEXHLevel2 7 2 4" xfId="22992" xr:uid="{FB61985E-0092-48B9-8F66-922548AB5D79}"/>
    <cellStyle name="SAPBEXHLevel2 7 3" xfId="11932" xr:uid="{00000000-0005-0000-0000-00007E2F0000}"/>
    <cellStyle name="SAPBEXHLevel2 7 3 2" xfId="22995" xr:uid="{7A121928-15A3-42DD-B57D-F493EF3C87DD}"/>
    <cellStyle name="SAPBEXHLevel2 7 4" xfId="11933" xr:uid="{00000000-0005-0000-0000-00007F2F0000}"/>
    <cellStyle name="SAPBEXHLevel2 7 4 2" xfId="22996" xr:uid="{5004E85C-434F-454F-89DF-90CE7AA353FC}"/>
    <cellStyle name="SAPBEXHLevel2 7 5" xfId="22991" xr:uid="{F9580DB9-11B6-47BD-B2F7-9CAB8BA51B12}"/>
    <cellStyle name="SAPBEXHLevel2 8" xfId="11934" xr:uid="{00000000-0005-0000-0000-0000802F0000}"/>
    <cellStyle name="SAPBEXHLevel2 8 2" xfId="11935" xr:uid="{00000000-0005-0000-0000-0000812F0000}"/>
    <cellStyle name="SAPBEXHLevel2 8 2 2" xfId="11936" xr:uid="{00000000-0005-0000-0000-0000822F0000}"/>
    <cellStyle name="SAPBEXHLevel2 8 2 2 2" xfId="22999" xr:uid="{5595FF6E-9A7B-4F72-940A-EB6727184FEC}"/>
    <cellStyle name="SAPBEXHLevel2 8 2 3" xfId="11937" xr:uid="{00000000-0005-0000-0000-0000832F0000}"/>
    <cellStyle name="SAPBEXHLevel2 8 2 3 2" xfId="23000" xr:uid="{A923C9CE-BF73-442A-83D3-48F680D2DB3C}"/>
    <cellStyle name="SAPBEXHLevel2 8 2 4" xfId="22998" xr:uid="{102EB8B1-7DBC-463A-9EB4-C31174201E56}"/>
    <cellStyle name="SAPBEXHLevel2 8 3" xfId="11938" xr:uid="{00000000-0005-0000-0000-0000842F0000}"/>
    <cellStyle name="SAPBEXHLevel2 8 3 2" xfId="23001" xr:uid="{F475BE21-39FD-47A1-B5EC-E6DE3FCD2806}"/>
    <cellStyle name="SAPBEXHLevel2 8 4" xfId="11939" xr:uid="{00000000-0005-0000-0000-0000852F0000}"/>
    <cellStyle name="SAPBEXHLevel2 8 4 2" xfId="23002" xr:uid="{7865435B-9DDC-47C2-B70A-8508FAC82DB8}"/>
    <cellStyle name="SAPBEXHLevel2 8 5" xfId="22997" xr:uid="{8F113EFE-858B-4791-83CE-6BDE89A0C048}"/>
    <cellStyle name="SAPBEXHLevel2 9" xfId="11940" xr:uid="{00000000-0005-0000-0000-0000862F0000}"/>
    <cellStyle name="SAPBEXHLevel2 9 2" xfId="11941" xr:uid="{00000000-0005-0000-0000-0000872F0000}"/>
    <cellStyle name="SAPBEXHLevel2 9 2 2" xfId="11942" xr:uid="{00000000-0005-0000-0000-0000882F0000}"/>
    <cellStyle name="SAPBEXHLevel2 9 2 2 2" xfId="23005" xr:uid="{F376F78D-4BB4-4F6C-8CC1-5F4B435A4C29}"/>
    <cellStyle name="SAPBEXHLevel2 9 2 3" xfId="11943" xr:uid="{00000000-0005-0000-0000-0000892F0000}"/>
    <cellStyle name="SAPBEXHLevel2 9 2 3 2" xfId="23006" xr:uid="{362B1214-EF8B-489E-9878-C4AC7733693B}"/>
    <cellStyle name="SAPBEXHLevel2 9 2 4" xfId="23004" xr:uid="{3699A467-E88B-445A-93E3-9E7BF0A9D6BA}"/>
    <cellStyle name="SAPBEXHLevel2 9 3" xfId="11944" xr:uid="{00000000-0005-0000-0000-00008A2F0000}"/>
    <cellStyle name="SAPBEXHLevel2 9 3 2" xfId="23007" xr:uid="{5FD206F1-AFDF-40C0-A4B0-7E784815417C}"/>
    <cellStyle name="SAPBEXHLevel2 9 4" xfId="11945" xr:uid="{00000000-0005-0000-0000-00008B2F0000}"/>
    <cellStyle name="SAPBEXHLevel2 9 4 2" xfId="23008" xr:uid="{A4C5B7F4-49F9-4F5E-B68B-88F72095C9C8}"/>
    <cellStyle name="SAPBEXHLevel2 9 5" xfId="23003" xr:uid="{F9727573-A9F1-490F-A194-B4222BB7AAD5}"/>
    <cellStyle name="SAPBEXHLevel2X" xfId="11946" xr:uid="{00000000-0005-0000-0000-00008C2F0000}"/>
    <cellStyle name="SAPBEXHLevel2X 10" xfId="11947" xr:uid="{00000000-0005-0000-0000-00008D2F0000}"/>
    <cellStyle name="SAPBEXHLevel2X 10 2" xfId="11948" xr:uid="{00000000-0005-0000-0000-00008E2F0000}"/>
    <cellStyle name="SAPBEXHLevel2X 10 2 2" xfId="11949" xr:uid="{00000000-0005-0000-0000-00008F2F0000}"/>
    <cellStyle name="SAPBEXHLevel2X 10 2 2 2" xfId="23012" xr:uid="{A995329C-F651-4B81-ACBE-B21CCD1C1B33}"/>
    <cellStyle name="SAPBEXHLevel2X 10 2 3" xfId="11950" xr:uid="{00000000-0005-0000-0000-0000902F0000}"/>
    <cellStyle name="SAPBEXHLevel2X 10 2 3 2" xfId="23013" xr:uid="{297D5EB3-9259-4603-B9D0-FBDB0D5499E7}"/>
    <cellStyle name="SAPBEXHLevel2X 10 2 4" xfId="23011" xr:uid="{82C6E61C-B24C-421A-8361-2E7E1454F1D7}"/>
    <cellStyle name="SAPBEXHLevel2X 10 3" xfId="11951" xr:uid="{00000000-0005-0000-0000-0000912F0000}"/>
    <cellStyle name="SAPBEXHLevel2X 10 3 2" xfId="23014" xr:uid="{77AAD654-0F39-4AF8-B934-18918234CE56}"/>
    <cellStyle name="SAPBEXHLevel2X 10 4" xfId="11952" xr:uid="{00000000-0005-0000-0000-0000922F0000}"/>
    <cellStyle name="SAPBEXHLevel2X 10 4 2" xfId="23015" xr:uid="{86EF83C5-D3D6-4B7C-929D-200C0DECA6CF}"/>
    <cellStyle name="SAPBEXHLevel2X 10 5" xfId="23010" xr:uid="{30E8F922-2E3A-4123-9202-2659D69BF5ED}"/>
    <cellStyle name="SAPBEXHLevel2X 11" xfId="11953" xr:uid="{00000000-0005-0000-0000-0000932F0000}"/>
    <cellStyle name="SAPBEXHLevel2X 11 2" xfId="11954" xr:uid="{00000000-0005-0000-0000-0000942F0000}"/>
    <cellStyle name="SAPBEXHLevel2X 11 2 2" xfId="11955" xr:uid="{00000000-0005-0000-0000-0000952F0000}"/>
    <cellStyle name="SAPBEXHLevel2X 11 2 2 2" xfId="23018" xr:uid="{56422068-D5A2-4393-949B-80A3AEFBCB84}"/>
    <cellStyle name="SAPBEXHLevel2X 11 2 3" xfId="11956" xr:uid="{00000000-0005-0000-0000-0000962F0000}"/>
    <cellStyle name="SAPBEXHLevel2X 11 2 3 2" xfId="23019" xr:uid="{46933335-EC57-4744-961D-4ED22B434F9B}"/>
    <cellStyle name="SAPBEXHLevel2X 11 2 4" xfId="23017" xr:uid="{6C4F9511-0607-492E-844A-ADCB9822A79A}"/>
    <cellStyle name="SAPBEXHLevel2X 11 3" xfId="11957" xr:uid="{00000000-0005-0000-0000-0000972F0000}"/>
    <cellStyle name="SAPBEXHLevel2X 11 3 2" xfId="23020" xr:uid="{F077F089-944F-4164-809B-6BE70386257C}"/>
    <cellStyle name="SAPBEXHLevel2X 11 4" xfId="11958" xr:uid="{00000000-0005-0000-0000-0000982F0000}"/>
    <cellStyle name="SAPBEXHLevel2X 11 4 2" xfId="23021" xr:uid="{5D0F16B9-B507-4064-9279-793B930A1F9A}"/>
    <cellStyle name="SAPBEXHLevel2X 11 5" xfId="23016" xr:uid="{C823B179-0DF9-435D-95F4-3AF8140A5690}"/>
    <cellStyle name="SAPBEXHLevel2X 12" xfId="11959" xr:uid="{00000000-0005-0000-0000-0000992F0000}"/>
    <cellStyle name="SAPBEXHLevel2X 12 2" xfId="11960" xr:uid="{00000000-0005-0000-0000-00009A2F0000}"/>
    <cellStyle name="SAPBEXHLevel2X 12 2 2" xfId="11961" xr:uid="{00000000-0005-0000-0000-00009B2F0000}"/>
    <cellStyle name="SAPBEXHLevel2X 12 2 2 2" xfId="23024" xr:uid="{B3E8282C-FFFF-4DF4-8E47-1CD583CE628A}"/>
    <cellStyle name="SAPBEXHLevel2X 12 2 3" xfId="11962" xr:uid="{00000000-0005-0000-0000-00009C2F0000}"/>
    <cellStyle name="SAPBEXHLevel2X 12 2 3 2" xfId="23025" xr:uid="{420251F5-CC59-4011-BA8B-88C665C933F9}"/>
    <cellStyle name="SAPBEXHLevel2X 12 2 4" xfId="23023" xr:uid="{D9FE7978-BE63-421D-9B30-52BBE20D368F}"/>
    <cellStyle name="SAPBEXHLevel2X 12 3" xfId="11963" xr:uid="{00000000-0005-0000-0000-00009D2F0000}"/>
    <cellStyle name="SAPBEXHLevel2X 12 3 2" xfId="23026" xr:uid="{01EB4240-3BE0-4AB8-B472-F3555C4BE5F5}"/>
    <cellStyle name="SAPBEXHLevel2X 12 4" xfId="11964" xr:uid="{00000000-0005-0000-0000-00009E2F0000}"/>
    <cellStyle name="SAPBEXHLevel2X 12 4 2" xfId="23027" xr:uid="{9E080E0A-14D8-4675-AFDC-5527123FA149}"/>
    <cellStyle name="SAPBEXHLevel2X 12 5" xfId="23022" xr:uid="{32F98755-DD58-4992-9DB1-D6D32B8242B5}"/>
    <cellStyle name="SAPBEXHLevel2X 13" xfId="11965" xr:uid="{00000000-0005-0000-0000-00009F2F0000}"/>
    <cellStyle name="SAPBEXHLevel2X 13 2" xfId="11966" xr:uid="{00000000-0005-0000-0000-0000A02F0000}"/>
    <cellStyle name="SAPBEXHLevel2X 13 2 2" xfId="11967" xr:uid="{00000000-0005-0000-0000-0000A12F0000}"/>
    <cellStyle name="SAPBEXHLevel2X 13 2 2 2" xfId="23030" xr:uid="{1F395B0D-0BE9-43EA-A6E1-2FD4A458F280}"/>
    <cellStyle name="SAPBEXHLevel2X 13 2 3" xfId="11968" xr:uid="{00000000-0005-0000-0000-0000A22F0000}"/>
    <cellStyle name="SAPBEXHLevel2X 13 2 3 2" xfId="23031" xr:uid="{2F5A42C0-AB6B-48F8-8B86-CDD6AD85A387}"/>
    <cellStyle name="SAPBEXHLevel2X 13 2 4" xfId="23029" xr:uid="{C11EC399-D2FC-4CF4-BC2E-8ADFAE47C417}"/>
    <cellStyle name="SAPBEXHLevel2X 13 3" xfId="11969" xr:uid="{00000000-0005-0000-0000-0000A32F0000}"/>
    <cellStyle name="SAPBEXHLevel2X 13 3 2" xfId="23032" xr:uid="{42B08783-84DE-435A-ADB1-A7B478C71117}"/>
    <cellStyle name="SAPBEXHLevel2X 13 4" xfId="11970" xr:uid="{00000000-0005-0000-0000-0000A42F0000}"/>
    <cellStyle name="SAPBEXHLevel2X 13 4 2" xfId="23033" xr:uid="{F8B3576A-B261-4B91-BEC0-FDE01BC2CE38}"/>
    <cellStyle name="SAPBEXHLevel2X 13 5" xfId="23028" xr:uid="{5D48F7AB-A4C8-4EFA-BF45-AEF23BC8ED0A}"/>
    <cellStyle name="SAPBEXHLevel2X 14" xfId="11971" xr:uid="{00000000-0005-0000-0000-0000A52F0000}"/>
    <cellStyle name="SAPBEXHLevel2X 14 2" xfId="11972" xr:uid="{00000000-0005-0000-0000-0000A62F0000}"/>
    <cellStyle name="SAPBEXHLevel2X 14 2 2" xfId="11973" xr:uid="{00000000-0005-0000-0000-0000A72F0000}"/>
    <cellStyle name="SAPBEXHLevel2X 14 2 2 2" xfId="23036" xr:uid="{090B2A60-AE38-4302-82C2-DDF339763D98}"/>
    <cellStyle name="SAPBEXHLevel2X 14 2 3" xfId="11974" xr:uid="{00000000-0005-0000-0000-0000A82F0000}"/>
    <cellStyle name="SAPBEXHLevel2X 14 2 3 2" xfId="23037" xr:uid="{C4F764A0-7547-4A17-A76E-1F8887376E22}"/>
    <cellStyle name="SAPBEXHLevel2X 14 2 4" xfId="23035" xr:uid="{566E9F84-1DB1-4D92-8253-3C4C251C6ED1}"/>
    <cellStyle name="SAPBEXHLevel2X 14 3" xfId="11975" xr:uid="{00000000-0005-0000-0000-0000A92F0000}"/>
    <cellStyle name="SAPBEXHLevel2X 14 3 2" xfId="23038" xr:uid="{9442EA9E-77D3-44F7-975B-94B7129F11B0}"/>
    <cellStyle name="SAPBEXHLevel2X 14 4" xfId="11976" xr:uid="{00000000-0005-0000-0000-0000AA2F0000}"/>
    <cellStyle name="SAPBEXHLevel2X 14 4 2" xfId="23039" xr:uid="{E3DE79B8-CC88-476A-AE17-B63BE29581CF}"/>
    <cellStyle name="SAPBEXHLevel2X 14 5" xfId="23034" xr:uid="{E42D80C7-EB2E-4F08-AF10-10CAF34DD39B}"/>
    <cellStyle name="SAPBEXHLevel2X 15" xfId="11977" xr:uid="{00000000-0005-0000-0000-0000AB2F0000}"/>
    <cellStyle name="SAPBEXHLevel2X 15 2" xfId="11978" xr:uid="{00000000-0005-0000-0000-0000AC2F0000}"/>
    <cellStyle name="SAPBEXHLevel2X 15 2 2" xfId="11979" xr:uid="{00000000-0005-0000-0000-0000AD2F0000}"/>
    <cellStyle name="SAPBEXHLevel2X 15 2 2 2" xfId="23042" xr:uid="{3AD8BA27-2C1F-4C2E-B11F-97606ED04CC8}"/>
    <cellStyle name="SAPBEXHLevel2X 15 2 3" xfId="11980" xr:uid="{00000000-0005-0000-0000-0000AE2F0000}"/>
    <cellStyle name="SAPBEXHLevel2X 15 2 3 2" xfId="23043" xr:uid="{AE72F070-3723-4C4D-A652-C7BD373B35AB}"/>
    <cellStyle name="SAPBEXHLevel2X 15 2 4" xfId="23041" xr:uid="{EC80A12C-6687-4F7C-9286-F38314833628}"/>
    <cellStyle name="SAPBEXHLevel2X 15 3" xfId="11981" xr:uid="{00000000-0005-0000-0000-0000AF2F0000}"/>
    <cellStyle name="SAPBEXHLevel2X 15 3 2" xfId="23044" xr:uid="{B62874A4-395C-4E09-ACC3-E21DD33B582F}"/>
    <cellStyle name="SAPBEXHLevel2X 15 4" xfId="11982" xr:uid="{00000000-0005-0000-0000-0000B02F0000}"/>
    <cellStyle name="SAPBEXHLevel2X 15 4 2" xfId="23045" xr:uid="{89FD6B43-7341-4979-85EA-6624A91D9113}"/>
    <cellStyle name="SAPBEXHLevel2X 15 5" xfId="23040" xr:uid="{E9AF2496-6673-4F50-8016-01C2AE446193}"/>
    <cellStyle name="SAPBEXHLevel2X 16" xfId="11983" xr:uid="{00000000-0005-0000-0000-0000B12F0000}"/>
    <cellStyle name="SAPBEXHLevel2X 16 2" xfId="23046" xr:uid="{9BC95870-9A47-4098-AB1F-3634D8CB6BD8}"/>
    <cellStyle name="SAPBEXHLevel2X 17" xfId="11984" xr:uid="{00000000-0005-0000-0000-0000B22F0000}"/>
    <cellStyle name="SAPBEXHLevel2X 17 2" xfId="23047" xr:uid="{C49F77CE-08A1-4FC9-98E5-B9DDE7355B23}"/>
    <cellStyle name="SAPBEXHLevel2X 18" xfId="11985" xr:uid="{00000000-0005-0000-0000-0000B32F0000}"/>
    <cellStyle name="SAPBEXHLevel2X 18 2" xfId="23048" xr:uid="{9AD2C298-A1C5-40FB-8714-72DC6D26DE66}"/>
    <cellStyle name="SAPBEXHLevel2X 19" xfId="11986" xr:uid="{00000000-0005-0000-0000-0000B42F0000}"/>
    <cellStyle name="SAPBEXHLevel2X 19 2" xfId="23049" xr:uid="{461229D8-A81F-4591-BD50-F124C207D26D}"/>
    <cellStyle name="SAPBEXHLevel2X 2" xfId="11987" xr:uid="{00000000-0005-0000-0000-0000B52F0000}"/>
    <cellStyle name="SAPBEXHLevel2X 2 2" xfId="11988" xr:uid="{00000000-0005-0000-0000-0000B62F0000}"/>
    <cellStyle name="SAPBEXHLevel2X 2 2 2" xfId="11989" xr:uid="{00000000-0005-0000-0000-0000B72F0000}"/>
    <cellStyle name="SAPBEXHLevel2X 2 2 2 2" xfId="23052" xr:uid="{40F87147-7C37-46DB-9A51-5C75503F5D6C}"/>
    <cellStyle name="SAPBEXHLevel2X 2 2 3" xfId="11990" xr:uid="{00000000-0005-0000-0000-0000B82F0000}"/>
    <cellStyle name="SAPBEXHLevel2X 2 2 3 2" xfId="23053" xr:uid="{96BD48D7-1A04-4B61-A98B-08402D42CD1B}"/>
    <cellStyle name="SAPBEXHLevel2X 2 2 4" xfId="23051" xr:uid="{51A5CA46-0CF0-4897-A469-97E6DE8911C6}"/>
    <cellStyle name="SAPBEXHLevel2X 2 3" xfId="11991" xr:uid="{00000000-0005-0000-0000-0000B92F0000}"/>
    <cellStyle name="SAPBEXHLevel2X 2 3 2" xfId="23054" xr:uid="{C7A56E36-FA0A-4F63-9F63-AC72CBF4CEAD}"/>
    <cellStyle name="SAPBEXHLevel2X 2 4" xfId="11992" xr:uid="{00000000-0005-0000-0000-0000BA2F0000}"/>
    <cellStyle name="SAPBEXHLevel2X 2 4 2" xfId="23055" xr:uid="{282E4BE3-1112-4CF9-9EF2-AEFE588632DB}"/>
    <cellStyle name="SAPBEXHLevel2X 2 5" xfId="23050" xr:uid="{371119F0-E7E7-475C-9BA5-6B997A00932E}"/>
    <cellStyle name="SAPBEXHLevel2X 20" xfId="23009" xr:uid="{3C7444C7-2519-48D7-A4CC-88FF794E328C}"/>
    <cellStyle name="SAPBEXHLevel2X 3" xfId="11993" xr:uid="{00000000-0005-0000-0000-0000BB2F0000}"/>
    <cellStyle name="SAPBEXHLevel2X 3 2" xfId="11994" xr:uid="{00000000-0005-0000-0000-0000BC2F0000}"/>
    <cellStyle name="SAPBEXHLevel2X 3 2 2" xfId="11995" xr:uid="{00000000-0005-0000-0000-0000BD2F0000}"/>
    <cellStyle name="SAPBEXHLevel2X 3 2 2 2" xfId="23058" xr:uid="{9AD27963-DFF4-44F7-B22A-9AC1FC7226D5}"/>
    <cellStyle name="SAPBEXHLevel2X 3 2 3" xfId="11996" xr:uid="{00000000-0005-0000-0000-0000BE2F0000}"/>
    <cellStyle name="SAPBEXHLevel2X 3 2 3 2" xfId="23059" xr:uid="{D660DEE2-7E70-4C0B-B1CD-1EA9C6CAD08A}"/>
    <cellStyle name="SAPBEXHLevel2X 3 2 4" xfId="23057" xr:uid="{D84BC8D4-09A2-4799-BD45-708B4F19D83E}"/>
    <cellStyle name="SAPBEXHLevel2X 3 3" xfId="11997" xr:uid="{00000000-0005-0000-0000-0000BF2F0000}"/>
    <cellStyle name="SAPBEXHLevel2X 3 3 2" xfId="23060" xr:uid="{6A04A49B-200A-4D7E-9050-FEAEC49D2361}"/>
    <cellStyle name="SAPBEXHLevel2X 3 4" xfId="11998" xr:uid="{00000000-0005-0000-0000-0000C02F0000}"/>
    <cellStyle name="SAPBEXHLevel2X 3 4 2" xfId="23061" xr:uid="{2E9C0610-7768-425E-8AE9-078283B62549}"/>
    <cellStyle name="SAPBEXHLevel2X 3 5" xfId="23056" xr:uid="{30CB14C8-7358-41F6-A4B2-107A764DD042}"/>
    <cellStyle name="SAPBEXHLevel2X 4" xfId="11999" xr:uid="{00000000-0005-0000-0000-0000C12F0000}"/>
    <cellStyle name="SAPBEXHLevel2X 4 2" xfId="12000" xr:uid="{00000000-0005-0000-0000-0000C22F0000}"/>
    <cellStyle name="SAPBEXHLevel2X 4 2 2" xfId="12001" xr:uid="{00000000-0005-0000-0000-0000C32F0000}"/>
    <cellStyle name="SAPBEXHLevel2X 4 2 2 2" xfId="23064" xr:uid="{30024287-2130-4509-AF5B-69B50950D06C}"/>
    <cellStyle name="SAPBEXHLevel2X 4 2 3" xfId="12002" xr:uid="{00000000-0005-0000-0000-0000C42F0000}"/>
    <cellStyle name="SAPBEXHLevel2X 4 2 3 2" xfId="23065" xr:uid="{9BBAD35A-4BF0-47F6-BED4-1AF8D29A68B5}"/>
    <cellStyle name="SAPBEXHLevel2X 4 2 4" xfId="23063" xr:uid="{0162603E-F616-4894-B59D-F20C88C967F2}"/>
    <cellStyle name="SAPBEXHLevel2X 4 3" xfId="12003" xr:uid="{00000000-0005-0000-0000-0000C52F0000}"/>
    <cellStyle name="SAPBEXHLevel2X 4 3 2" xfId="23066" xr:uid="{536250B6-34C0-4FD9-9694-A69B2C71B4D3}"/>
    <cellStyle name="SAPBEXHLevel2X 4 4" xfId="12004" xr:uid="{00000000-0005-0000-0000-0000C62F0000}"/>
    <cellStyle name="SAPBEXHLevel2X 4 4 2" xfId="23067" xr:uid="{7C5509F2-535A-4B74-BFC4-1CBE5FD824F1}"/>
    <cellStyle name="SAPBEXHLevel2X 4 5" xfId="23062" xr:uid="{CA7D8CD5-B4BE-48C2-BA52-0B04A21FB044}"/>
    <cellStyle name="SAPBEXHLevel2X 5" xfId="12005" xr:uid="{00000000-0005-0000-0000-0000C72F0000}"/>
    <cellStyle name="SAPBEXHLevel2X 5 2" xfId="12006" xr:uid="{00000000-0005-0000-0000-0000C82F0000}"/>
    <cellStyle name="SAPBEXHLevel2X 5 2 2" xfId="12007" xr:uid="{00000000-0005-0000-0000-0000C92F0000}"/>
    <cellStyle name="SAPBEXHLevel2X 5 2 2 2" xfId="23070" xr:uid="{79427617-0386-4275-909F-3F778C005AFB}"/>
    <cellStyle name="SAPBEXHLevel2X 5 2 3" xfId="12008" xr:uid="{00000000-0005-0000-0000-0000CA2F0000}"/>
    <cellStyle name="SAPBEXHLevel2X 5 2 3 2" xfId="23071" xr:uid="{C77247DD-C538-4A98-A18B-6B0FD63152A0}"/>
    <cellStyle name="SAPBEXHLevel2X 5 2 4" xfId="23069" xr:uid="{E992A3F5-656D-4D59-A849-CC2CBE08379B}"/>
    <cellStyle name="SAPBEXHLevel2X 5 3" xfId="12009" xr:uid="{00000000-0005-0000-0000-0000CB2F0000}"/>
    <cellStyle name="SAPBEXHLevel2X 5 3 2" xfId="23072" xr:uid="{A030458F-A448-434E-8FBE-D6BF647415A4}"/>
    <cellStyle name="SAPBEXHLevel2X 5 4" xfId="12010" xr:uid="{00000000-0005-0000-0000-0000CC2F0000}"/>
    <cellStyle name="SAPBEXHLevel2X 5 4 2" xfId="23073" xr:uid="{F2420F96-3FA7-48FE-947A-F683FB1CA068}"/>
    <cellStyle name="SAPBEXHLevel2X 5 5" xfId="23068" xr:uid="{EF4EC65F-1083-4E32-86E0-1C5C6E0B4203}"/>
    <cellStyle name="SAPBEXHLevel2X 6" xfId="12011" xr:uid="{00000000-0005-0000-0000-0000CD2F0000}"/>
    <cellStyle name="SAPBEXHLevel2X 6 2" xfId="12012" xr:uid="{00000000-0005-0000-0000-0000CE2F0000}"/>
    <cellStyle name="SAPBEXHLevel2X 6 2 2" xfId="12013" xr:uid="{00000000-0005-0000-0000-0000CF2F0000}"/>
    <cellStyle name="SAPBEXHLevel2X 6 2 2 2" xfId="23076" xr:uid="{6A0B85A4-0A8F-49D1-87D3-97EB3B48A19E}"/>
    <cellStyle name="SAPBEXHLevel2X 6 2 3" xfId="12014" xr:uid="{00000000-0005-0000-0000-0000D02F0000}"/>
    <cellStyle name="SAPBEXHLevel2X 6 2 3 2" xfId="23077" xr:uid="{9AA83387-D340-4700-971D-30EEAD221298}"/>
    <cellStyle name="SAPBEXHLevel2X 6 2 4" xfId="23075" xr:uid="{A3B9A539-6202-44BA-AF43-9F1372AFA104}"/>
    <cellStyle name="SAPBEXHLevel2X 6 3" xfId="12015" xr:uid="{00000000-0005-0000-0000-0000D12F0000}"/>
    <cellStyle name="SAPBEXHLevel2X 6 3 2" xfId="23078" xr:uid="{73E5CDCC-DB32-4690-B598-96CA8C86F0B8}"/>
    <cellStyle name="SAPBEXHLevel2X 6 4" xfId="12016" xr:uid="{00000000-0005-0000-0000-0000D22F0000}"/>
    <cellStyle name="SAPBEXHLevel2X 6 4 2" xfId="23079" xr:uid="{86A4F774-7DAA-44A8-88AB-C7501AB56F64}"/>
    <cellStyle name="SAPBEXHLevel2X 6 5" xfId="23074" xr:uid="{8D08AAC4-5E0B-4863-95C4-BCF939C3D8F6}"/>
    <cellStyle name="SAPBEXHLevel2X 7" xfId="12017" xr:uid="{00000000-0005-0000-0000-0000D32F0000}"/>
    <cellStyle name="SAPBEXHLevel2X 7 2" xfId="12018" xr:uid="{00000000-0005-0000-0000-0000D42F0000}"/>
    <cellStyle name="SAPBEXHLevel2X 7 2 2" xfId="12019" xr:uid="{00000000-0005-0000-0000-0000D52F0000}"/>
    <cellStyle name="SAPBEXHLevel2X 7 2 2 2" xfId="23082" xr:uid="{D6F88CE5-7E7A-40EB-B269-6DEE7C7268B5}"/>
    <cellStyle name="SAPBEXHLevel2X 7 2 3" xfId="12020" xr:uid="{00000000-0005-0000-0000-0000D62F0000}"/>
    <cellStyle name="SAPBEXHLevel2X 7 2 3 2" xfId="23083" xr:uid="{B0FA3E47-7FD8-4A7A-BFFE-15BC0E3BD9F5}"/>
    <cellStyle name="SAPBEXHLevel2X 7 2 4" xfId="23081" xr:uid="{2E09297A-90D1-4FF4-90FA-EFC87A271AB1}"/>
    <cellStyle name="SAPBEXHLevel2X 7 3" xfId="12021" xr:uid="{00000000-0005-0000-0000-0000D72F0000}"/>
    <cellStyle name="SAPBEXHLevel2X 7 3 2" xfId="23084" xr:uid="{8B541EED-A887-4555-8F90-F784D9A16848}"/>
    <cellStyle name="SAPBEXHLevel2X 7 4" xfId="12022" xr:uid="{00000000-0005-0000-0000-0000D82F0000}"/>
    <cellStyle name="SAPBEXHLevel2X 7 4 2" xfId="23085" xr:uid="{4C0B9A84-3009-43D1-83E7-2454BCD5DCD8}"/>
    <cellStyle name="SAPBEXHLevel2X 7 5" xfId="23080" xr:uid="{8E33CE88-AF2E-46AA-A371-382219C0E65C}"/>
    <cellStyle name="SAPBEXHLevel2X 8" xfId="12023" xr:uid="{00000000-0005-0000-0000-0000D92F0000}"/>
    <cellStyle name="SAPBEXHLevel2X 8 2" xfId="12024" xr:uid="{00000000-0005-0000-0000-0000DA2F0000}"/>
    <cellStyle name="SAPBEXHLevel2X 8 2 2" xfId="12025" xr:uid="{00000000-0005-0000-0000-0000DB2F0000}"/>
    <cellStyle name="SAPBEXHLevel2X 8 2 2 2" xfId="23088" xr:uid="{A81F7BAC-CE0B-4133-94FA-634562F57C81}"/>
    <cellStyle name="SAPBEXHLevel2X 8 2 3" xfId="12026" xr:uid="{00000000-0005-0000-0000-0000DC2F0000}"/>
    <cellStyle name="SAPBEXHLevel2X 8 2 3 2" xfId="23089" xr:uid="{BF429F29-2D0E-4C03-880A-222A87AADC82}"/>
    <cellStyle name="SAPBEXHLevel2X 8 2 4" xfId="23087" xr:uid="{089AC157-3EB8-4F15-8FF1-07BCC8A6D61C}"/>
    <cellStyle name="SAPBEXHLevel2X 8 3" xfId="12027" xr:uid="{00000000-0005-0000-0000-0000DD2F0000}"/>
    <cellStyle name="SAPBEXHLevel2X 8 3 2" xfId="23090" xr:uid="{DA630660-22F1-4BDE-AD5A-6C241D8EACAB}"/>
    <cellStyle name="SAPBEXHLevel2X 8 4" xfId="12028" xr:uid="{00000000-0005-0000-0000-0000DE2F0000}"/>
    <cellStyle name="SAPBEXHLevel2X 8 4 2" xfId="23091" xr:uid="{D2D5A083-1286-4FD8-AB28-89A384768321}"/>
    <cellStyle name="SAPBEXHLevel2X 8 5" xfId="23086" xr:uid="{F69B1FC7-6A5C-46B9-A8B7-7A299022EA81}"/>
    <cellStyle name="SAPBEXHLevel2X 9" xfId="12029" xr:uid="{00000000-0005-0000-0000-0000DF2F0000}"/>
    <cellStyle name="SAPBEXHLevel2X 9 2" xfId="12030" xr:uid="{00000000-0005-0000-0000-0000E02F0000}"/>
    <cellStyle name="SAPBEXHLevel2X 9 2 2" xfId="12031" xr:uid="{00000000-0005-0000-0000-0000E12F0000}"/>
    <cellStyle name="SAPBEXHLevel2X 9 2 2 2" xfId="23094" xr:uid="{8974E605-304F-4453-BC32-64E191E72668}"/>
    <cellStyle name="SAPBEXHLevel2X 9 2 3" xfId="12032" xr:uid="{00000000-0005-0000-0000-0000E22F0000}"/>
    <cellStyle name="SAPBEXHLevel2X 9 2 3 2" xfId="23095" xr:uid="{5268CB80-6030-4A9B-BDF2-A8F30B613120}"/>
    <cellStyle name="SAPBEXHLevel2X 9 2 4" xfId="23093" xr:uid="{61287853-D52D-41DA-8B29-7A4D67178632}"/>
    <cellStyle name="SAPBEXHLevel2X 9 3" xfId="12033" xr:uid="{00000000-0005-0000-0000-0000E32F0000}"/>
    <cellStyle name="SAPBEXHLevel2X 9 3 2" xfId="23096" xr:uid="{1E0ECA31-141C-4C97-8C2E-B2EC894E5349}"/>
    <cellStyle name="SAPBEXHLevel2X 9 4" xfId="12034" xr:uid="{00000000-0005-0000-0000-0000E42F0000}"/>
    <cellStyle name="SAPBEXHLevel2X 9 4 2" xfId="23097" xr:uid="{A86BB411-35B9-47EE-8C89-F61749FE17BF}"/>
    <cellStyle name="SAPBEXHLevel2X 9 5" xfId="23092" xr:uid="{95D6F20A-EAC9-4DBE-99FE-8F6E02FDC45C}"/>
    <cellStyle name="SAPBEXHLevel3" xfId="12035" xr:uid="{00000000-0005-0000-0000-0000E52F0000}"/>
    <cellStyle name="SAPBEXHLevel3 10" xfId="12036" xr:uid="{00000000-0005-0000-0000-0000E62F0000}"/>
    <cellStyle name="SAPBEXHLevel3 10 2" xfId="12037" xr:uid="{00000000-0005-0000-0000-0000E72F0000}"/>
    <cellStyle name="SAPBEXHLevel3 10 2 2" xfId="12038" xr:uid="{00000000-0005-0000-0000-0000E82F0000}"/>
    <cellStyle name="SAPBEXHLevel3 10 2 2 2" xfId="23101" xr:uid="{8DF2A11A-AFE6-44D0-A619-5DF3568DDFEC}"/>
    <cellStyle name="SAPBEXHLevel3 10 2 3" xfId="12039" xr:uid="{00000000-0005-0000-0000-0000E92F0000}"/>
    <cellStyle name="SAPBEXHLevel3 10 2 3 2" xfId="23102" xr:uid="{5CF6556C-55CA-4C65-972E-FB56D0CB91C7}"/>
    <cellStyle name="SAPBEXHLevel3 10 2 4" xfId="23100" xr:uid="{3FA5B7A6-C2CC-4763-AAF0-C653EB3626AA}"/>
    <cellStyle name="SAPBEXHLevel3 10 3" xfId="12040" xr:uid="{00000000-0005-0000-0000-0000EA2F0000}"/>
    <cellStyle name="SAPBEXHLevel3 10 3 2" xfId="23103" xr:uid="{2779F599-93ED-45FE-81CA-0B8E1C66EE1F}"/>
    <cellStyle name="SAPBEXHLevel3 10 4" xfId="12041" xr:uid="{00000000-0005-0000-0000-0000EB2F0000}"/>
    <cellStyle name="SAPBEXHLevel3 10 4 2" xfId="23104" xr:uid="{36B7486C-2D26-4440-9A93-417F5FCC1436}"/>
    <cellStyle name="SAPBEXHLevel3 10 5" xfId="23099" xr:uid="{A7C314A2-9FCE-4CB2-9F07-7F8ED6841BB9}"/>
    <cellStyle name="SAPBEXHLevel3 11" xfId="12042" xr:uid="{00000000-0005-0000-0000-0000EC2F0000}"/>
    <cellStyle name="SAPBEXHLevel3 11 2" xfId="12043" xr:uid="{00000000-0005-0000-0000-0000ED2F0000}"/>
    <cellStyle name="SAPBEXHLevel3 11 2 2" xfId="12044" xr:uid="{00000000-0005-0000-0000-0000EE2F0000}"/>
    <cellStyle name="SAPBEXHLevel3 11 2 2 2" xfId="23107" xr:uid="{CF3AEA64-A72E-4D3B-B8A1-94EFE9FC0C08}"/>
    <cellStyle name="SAPBEXHLevel3 11 2 3" xfId="12045" xr:uid="{00000000-0005-0000-0000-0000EF2F0000}"/>
    <cellStyle name="SAPBEXHLevel3 11 2 3 2" xfId="23108" xr:uid="{A05DD4CE-1369-46A9-96D9-8C5EAFEFE93F}"/>
    <cellStyle name="SAPBEXHLevel3 11 2 4" xfId="23106" xr:uid="{516F4F87-8D92-47D9-8DA4-770AC51125A1}"/>
    <cellStyle name="SAPBEXHLevel3 11 3" xfId="12046" xr:uid="{00000000-0005-0000-0000-0000F02F0000}"/>
    <cellStyle name="SAPBEXHLevel3 11 3 2" xfId="23109" xr:uid="{062BCE2B-BC29-44A3-BB83-97AE345EB3DD}"/>
    <cellStyle name="SAPBEXHLevel3 11 4" xfId="12047" xr:uid="{00000000-0005-0000-0000-0000F12F0000}"/>
    <cellStyle name="SAPBEXHLevel3 11 4 2" xfId="23110" xr:uid="{1E14C44D-E284-4768-9A27-09FFD8084241}"/>
    <cellStyle name="SAPBEXHLevel3 11 5" xfId="23105" xr:uid="{0906B411-2205-417D-A834-126D32DA9334}"/>
    <cellStyle name="SAPBEXHLevel3 12" xfId="12048" xr:uid="{00000000-0005-0000-0000-0000F22F0000}"/>
    <cellStyle name="SAPBEXHLevel3 12 2" xfId="12049" xr:uid="{00000000-0005-0000-0000-0000F32F0000}"/>
    <cellStyle name="SAPBEXHLevel3 12 2 2" xfId="12050" xr:uid="{00000000-0005-0000-0000-0000F42F0000}"/>
    <cellStyle name="SAPBEXHLevel3 12 2 2 2" xfId="23113" xr:uid="{87ACB8D5-51FB-4CB2-9FFD-1D4364EBF79D}"/>
    <cellStyle name="SAPBEXHLevel3 12 2 3" xfId="12051" xr:uid="{00000000-0005-0000-0000-0000F52F0000}"/>
    <cellStyle name="SAPBEXHLevel3 12 2 3 2" xfId="23114" xr:uid="{FE7D71AE-EFA7-4221-9DFB-28DC5B07E7AE}"/>
    <cellStyle name="SAPBEXHLevel3 12 2 4" xfId="23112" xr:uid="{852BA464-D6E3-41D7-A3FF-AA3B91F66373}"/>
    <cellStyle name="SAPBEXHLevel3 12 3" xfId="12052" xr:uid="{00000000-0005-0000-0000-0000F62F0000}"/>
    <cellStyle name="SAPBEXHLevel3 12 3 2" xfId="23115" xr:uid="{6316E612-B94F-41BC-8B42-AAC201D1B9FE}"/>
    <cellStyle name="SAPBEXHLevel3 12 4" xfId="12053" xr:uid="{00000000-0005-0000-0000-0000F72F0000}"/>
    <cellStyle name="SAPBEXHLevel3 12 4 2" xfId="23116" xr:uid="{39058641-53F5-43B6-AFE8-50114FD45730}"/>
    <cellStyle name="SAPBEXHLevel3 12 5" xfId="23111" xr:uid="{F9C498F9-5604-470D-9B6B-62EEEC237817}"/>
    <cellStyle name="SAPBEXHLevel3 13" xfId="12054" xr:uid="{00000000-0005-0000-0000-0000F82F0000}"/>
    <cellStyle name="SAPBEXHLevel3 13 2" xfId="12055" xr:uid="{00000000-0005-0000-0000-0000F92F0000}"/>
    <cellStyle name="SAPBEXHLevel3 13 2 2" xfId="12056" xr:uid="{00000000-0005-0000-0000-0000FA2F0000}"/>
    <cellStyle name="SAPBEXHLevel3 13 2 2 2" xfId="23119" xr:uid="{1BBC7062-7C1C-4F52-85C5-EFC4EE3762C6}"/>
    <cellStyle name="SAPBEXHLevel3 13 2 3" xfId="12057" xr:uid="{00000000-0005-0000-0000-0000FB2F0000}"/>
    <cellStyle name="SAPBEXHLevel3 13 2 3 2" xfId="23120" xr:uid="{01319E5F-65D8-4C75-8A2F-6CEBF1956F82}"/>
    <cellStyle name="SAPBEXHLevel3 13 2 4" xfId="23118" xr:uid="{6CD27B39-AF39-4A27-AA45-00BEEE3D6A22}"/>
    <cellStyle name="SAPBEXHLevel3 13 3" xfId="12058" xr:uid="{00000000-0005-0000-0000-0000FC2F0000}"/>
    <cellStyle name="SAPBEXHLevel3 13 3 2" xfId="23121" xr:uid="{C2D47D88-E03A-4E12-BDA9-A0D21A30CDEC}"/>
    <cellStyle name="SAPBEXHLevel3 13 4" xfId="12059" xr:uid="{00000000-0005-0000-0000-0000FD2F0000}"/>
    <cellStyle name="SAPBEXHLevel3 13 4 2" xfId="23122" xr:uid="{E966A8E2-A3D2-4DE2-A79A-CD50F41862A7}"/>
    <cellStyle name="SAPBEXHLevel3 13 5" xfId="23117" xr:uid="{09A517A8-BFEE-4C8A-AFE5-79EE84D0AA53}"/>
    <cellStyle name="SAPBEXHLevel3 14" xfId="12060" xr:uid="{00000000-0005-0000-0000-0000FE2F0000}"/>
    <cellStyle name="SAPBEXHLevel3 14 2" xfId="12061" xr:uid="{00000000-0005-0000-0000-0000FF2F0000}"/>
    <cellStyle name="SAPBEXHLevel3 14 2 2" xfId="12062" xr:uid="{00000000-0005-0000-0000-000000300000}"/>
    <cellStyle name="SAPBEXHLevel3 14 2 2 2" xfId="23125" xr:uid="{BA04DBF1-5D3B-4574-8B1E-D15462F3E1B3}"/>
    <cellStyle name="SAPBEXHLevel3 14 2 3" xfId="12063" xr:uid="{00000000-0005-0000-0000-000001300000}"/>
    <cellStyle name="SAPBEXHLevel3 14 2 3 2" xfId="23126" xr:uid="{4A34E6EA-EDFA-4689-8619-743C40313D5B}"/>
    <cellStyle name="SAPBEXHLevel3 14 2 4" xfId="23124" xr:uid="{786A4302-F0DF-42C9-A709-80CD1EFEC105}"/>
    <cellStyle name="SAPBEXHLevel3 14 3" xfId="12064" xr:uid="{00000000-0005-0000-0000-000002300000}"/>
    <cellStyle name="SAPBEXHLevel3 14 3 2" xfId="23127" xr:uid="{3DB88344-F5BC-4589-98A0-951A99FFC930}"/>
    <cellStyle name="SAPBEXHLevel3 14 4" xfId="12065" xr:uid="{00000000-0005-0000-0000-000003300000}"/>
    <cellStyle name="SAPBEXHLevel3 14 4 2" xfId="23128" xr:uid="{F29D5154-5933-47F1-89C4-E65DEA5423A3}"/>
    <cellStyle name="SAPBEXHLevel3 14 5" xfId="23123" xr:uid="{EE7E02C9-DFE0-4379-9E62-D2550599AA54}"/>
    <cellStyle name="SAPBEXHLevel3 15" xfId="12066" xr:uid="{00000000-0005-0000-0000-000004300000}"/>
    <cellStyle name="SAPBEXHLevel3 15 2" xfId="12067" xr:uid="{00000000-0005-0000-0000-000005300000}"/>
    <cellStyle name="SAPBEXHLevel3 15 2 2" xfId="12068" xr:uid="{00000000-0005-0000-0000-000006300000}"/>
    <cellStyle name="SAPBEXHLevel3 15 2 2 2" xfId="23131" xr:uid="{6E7086CD-6B2E-4ED8-A115-819F09E9012F}"/>
    <cellStyle name="SAPBEXHLevel3 15 2 3" xfId="12069" xr:uid="{00000000-0005-0000-0000-000007300000}"/>
    <cellStyle name="SAPBEXHLevel3 15 2 3 2" xfId="23132" xr:uid="{35233A92-C664-4287-A8B6-C0D547D011B7}"/>
    <cellStyle name="SAPBEXHLevel3 15 2 4" xfId="23130" xr:uid="{6F79679D-4223-4FBF-94A8-0B10F7972628}"/>
    <cellStyle name="SAPBEXHLevel3 15 3" xfId="12070" xr:uid="{00000000-0005-0000-0000-000008300000}"/>
    <cellStyle name="SAPBEXHLevel3 15 3 2" xfId="23133" xr:uid="{1D864159-8F16-4D58-831C-3AF7713B61C0}"/>
    <cellStyle name="SAPBEXHLevel3 15 4" xfId="12071" xr:uid="{00000000-0005-0000-0000-000009300000}"/>
    <cellStyle name="SAPBEXHLevel3 15 4 2" xfId="23134" xr:uid="{A2D37589-DC1A-4531-A0EA-CACDAD73D7BB}"/>
    <cellStyle name="SAPBEXHLevel3 15 5" xfId="23129" xr:uid="{80C1895A-93B3-420D-B8E9-891DFB9E88E2}"/>
    <cellStyle name="SAPBEXHLevel3 16" xfId="12072" xr:uid="{00000000-0005-0000-0000-00000A300000}"/>
    <cellStyle name="SAPBEXHLevel3 16 2" xfId="23135" xr:uid="{0415A03D-8F58-4053-8615-DE27EEE8B497}"/>
    <cellStyle name="SAPBEXHLevel3 17" xfId="12073" xr:uid="{00000000-0005-0000-0000-00000B300000}"/>
    <cellStyle name="SAPBEXHLevel3 17 2" xfId="23136" xr:uid="{480EB148-6F83-4A0F-BF4C-36D35DDF9749}"/>
    <cellStyle name="SAPBEXHLevel3 18" xfId="12074" xr:uid="{00000000-0005-0000-0000-00000C300000}"/>
    <cellStyle name="SAPBEXHLevel3 18 2" xfId="23137" xr:uid="{6CAE12F1-91ED-4867-B5E0-8B006060AFC4}"/>
    <cellStyle name="SAPBEXHLevel3 19" xfId="12075" xr:uid="{00000000-0005-0000-0000-00000D300000}"/>
    <cellStyle name="SAPBEXHLevel3 19 2" xfId="23138" xr:uid="{AC3F39A6-AF1C-45CB-92EC-D7C3AED8C3EA}"/>
    <cellStyle name="SAPBEXHLevel3 2" xfId="12076" xr:uid="{00000000-0005-0000-0000-00000E300000}"/>
    <cellStyle name="SAPBEXHLevel3 2 2" xfId="12077" xr:uid="{00000000-0005-0000-0000-00000F300000}"/>
    <cellStyle name="SAPBEXHLevel3 2 2 2" xfId="12078" xr:uid="{00000000-0005-0000-0000-000010300000}"/>
    <cellStyle name="SAPBEXHLevel3 2 2 2 2" xfId="23141" xr:uid="{FCCAB878-7258-440D-AB3F-F58A6082B68D}"/>
    <cellStyle name="SAPBEXHLevel3 2 2 3" xfId="12079" xr:uid="{00000000-0005-0000-0000-000011300000}"/>
    <cellStyle name="SAPBEXHLevel3 2 2 3 2" xfId="23142" xr:uid="{0CB655AD-4A41-4475-A0E9-8E72F8B2B2BD}"/>
    <cellStyle name="SAPBEXHLevel3 2 2 4" xfId="23140" xr:uid="{17F286E9-D38C-413E-829D-A1391FC392E9}"/>
    <cellStyle name="SAPBEXHLevel3 2 3" xfId="12080" xr:uid="{00000000-0005-0000-0000-000012300000}"/>
    <cellStyle name="SAPBEXHLevel3 2 3 2" xfId="23143" xr:uid="{7D27AA41-8942-4E90-B7B5-FF87325EFF3C}"/>
    <cellStyle name="SAPBEXHLevel3 2 4" xfId="12081" xr:uid="{00000000-0005-0000-0000-000013300000}"/>
    <cellStyle name="SAPBEXHLevel3 2 4 2" xfId="23144" xr:uid="{BBBE80FD-1969-4ADD-8F20-C4D169B33089}"/>
    <cellStyle name="SAPBEXHLevel3 2 5" xfId="23139" xr:uid="{1AD8E1E3-4154-451E-98E1-D2706AB4106F}"/>
    <cellStyle name="SAPBEXHLevel3 20" xfId="23098" xr:uid="{6D66650F-CC62-4A56-849C-257528507C01}"/>
    <cellStyle name="SAPBEXHLevel3 3" xfId="12082" xr:uid="{00000000-0005-0000-0000-000014300000}"/>
    <cellStyle name="SAPBEXHLevel3 3 2" xfId="12083" xr:uid="{00000000-0005-0000-0000-000015300000}"/>
    <cellStyle name="SAPBEXHLevel3 3 2 2" xfId="12084" xr:uid="{00000000-0005-0000-0000-000016300000}"/>
    <cellStyle name="SAPBEXHLevel3 3 2 2 2" xfId="23147" xr:uid="{BFE370F7-44E9-4F24-AFEE-D84E702BEA58}"/>
    <cellStyle name="SAPBEXHLevel3 3 2 3" xfId="12085" xr:uid="{00000000-0005-0000-0000-000017300000}"/>
    <cellStyle name="SAPBEXHLevel3 3 2 3 2" xfId="23148" xr:uid="{6AC5E030-C0AD-47AA-A51E-A50EA6D04A82}"/>
    <cellStyle name="SAPBEXHLevel3 3 2 4" xfId="23146" xr:uid="{1FEF6547-A6E5-4A0B-8E7A-E5D7305A690E}"/>
    <cellStyle name="SAPBEXHLevel3 3 3" xfId="12086" xr:uid="{00000000-0005-0000-0000-000018300000}"/>
    <cellStyle name="SAPBEXHLevel3 3 3 2" xfId="23149" xr:uid="{A06F146B-043E-465A-9169-5795D4D80D2E}"/>
    <cellStyle name="SAPBEXHLevel3 3 4" xfId="12087" xr:uid="{00000000-0005-0000-0000-000019300000}"/>
    <cellStyle name="SAPBEXHLevel3 3 4 2" xfId="23150" xr:uid="{5D70EF4E-0BD6-4E54-8568-5D1C258E33B3}"/>
    <cellStyle name="SAPBEXHLevel3 3 5" xfId="23145" xr:uid="{19367AC7-B228-49F6-A569-30732AD49C9B}"/>
    <cellStyle name="SAPBEXHLevel3 4" xfId="12088" xr:uid="{00000000-0005-0000-0000-00001A300000}"/>
    <cellStyle name="SAPBEXHLevel3 4 2" xfId="12089" xr:uid="{00000000-0005-0000-0000-00001B300000}"/>
    <cellStyle name="SAPBEXHLevel3 4 2 2" xfId="12090" xr:uid="{00000000-0005-0000-0000-00001C300000}"/>
    <cellStyle name="SAPBEXHLevel3 4 2 2 2" xfId="23153" xr:uid="{5463531C-7914-4EC2-9782-F9AAC5AB73A2}"/>
    <cellStyle name="SAPBEXHLevel3 4 2 3" xfId="12091" xr:uid="{00000000-0005-0000-0000-00001D300000}"/>
    <cellStyle name="SAPBEXHLevel3 4 2 3 2" xfId="23154" xr:uid="{29E1C04B-719B-4557-BE47-DAA2B058D0EC}"/>
    <cellStyle name="SAPBEXHLevel3 4 2 4" xfId="23152" xr:uid="{0294BDA9-004C-4425-B0C3-4E6FA52ABDB3}"/>
    <cellStyle name="SAPBEXHLevel3 4 3" xfId="12092" xr:uid="{00000000-0005-0000-0000-00001E300000}"/>
    <cellStyle name="SAPBEXHLevel3 4 3 2" xfId="23155" xr:uid="{9E2B2719-B420-4B87-8AD4-B86FC12177DB}"/>
    <cellStyle name="SAPBEXHLevel3 4 4" xfId="12093" xr:uid="{00000000-0005-0000-0000-00001F300000}"/>
    <cellStyle name="SAPBEXHLevel3 4 4 2" xfId="23156" xr:uid="{E102EAC3-B846-400C-9283-2FD7ADC73AB3}"/>
    <cellStyle name="SAPBEXHLevel3 4 5" xfId="23151" xr:uid="{D792D267-E57C-4E3D-ADDC-167360C22E9B}"/>
    <cellStyle name="SAPBEXHLevel3 5" xfId="12094" xr:uid="{00000000-0005-0000-0000-000020300000}"/>
    <cellStyle name="SAPBEXHLevel3 5 2" xfId="12095" xr:uid="{00000000-0005-0000-0000-000021300000}"/>
    <cellStyle name="SAPBEXHLevel3 5 2 2" xfId="12096" xr:uid="{00000000-0005-0000-0000-000022300000}"/>
    <cellStyle name="SAPBEXHLevel3 5 2 2 2" xfId="23159" xr:uid="{206B8846-476F-4B7C-873C-CF092D48B110}"/>
    <cellStyle name="SAPBEXHLevel3 5 2 3" xfId="12097" xr:uid="{00000000-0005-0000-0000-000023300000}"/>
    <cellStyle name="SAPBEXHLevel3 5 2 3 2" xfId="23160" xr:uid="{93C4E8EC-54FB-4A34-B7D7-97C4711D193B}"/>
    <cellStyle name="SAPBEXHLevel3 5 2 4" xfId="23158" xr:uid="{963D3A58-3F36-443B-9C8B-E6B0748FE2C7}"/>
    <cellStyle name="SAPBEXHLevel3 5 3" xfId="12098" xr:uid="{00000000-0005-0000-0000-000024300000}"/>
    <cellStyle name="SAPBEXHLevel3 5 3 2" xfId="23161" xr:uid="{C0D27900-40DA-4A8E-8916-5F2A6F0B02D0}"/>
    <cellStyle name="SAPBEXHLevel3 5 4" xfId="12099" xr:uid="{00000000-0005-0000-0000-000025300000}"/>
    <cellStyle name="SAPBEXHLevel3 5 4 2" xfId="23162" xr:uid="{F005EB83-DC3B-4569-A54E-C850091EA7F0}"/>
    <cellStyle name="SAPBEXHLevel3 5 5" xfId="23157" xr:uid="{06970AFE-5469-45EC-BAAF-4792F1F71F1C}"/>
    <cellStyle name="SAPBEXHLevel3 6" xfId="12100" xr:uid="{00000000-0005-0000-0000-000026300000}"/>
    <cellStyle name="SAPBEXHLevel3 6 2" xfId="12101" xr:uid="{00000000-0005-0000-0000-000027300000}"/>
    <cellStyle name="SAPBEXHLevel3 6 2 2" xfId="12102" xr:uid="{00000000-0005-0000-0000-000028300000}"/>
    <cellStyle name="SAPBEXHLevel3 6 2 2 2" xfId="23165" xr:uid="{8559E5CD-8C00-4498-B3A3-EED64DC1FF0C}"/>
    <cellStyle name="SAPBEXHLevel3 6 2 3" xfId="12103" xr:uid="{00000000-0005-0000-0000-000029300000}"/>
    <cellStyle name="SAPBEXHLevel3 6 2 3 2" xfId="23166" xr:uid="{C9251FE6-25D6-4D71-9F50-1035B92B66D1}"/>
    <cellStyle name="SAPBEXHLevel3 6 2 4" xfId="23164" xr:uid="{9146BD9A-8E10-4557-942F-025806AA45AC}"/>
    <cellStyle name="SAPBEXHLevel3 6 3" xfId="12104" xr:uid="{00000000-0005-0000-0000-00002A300000}"/>
    <cellStyle name="SAPBEXHLevel3 6 3 2" xfId="23167" xr:uid="{AC969400-922A-48F8-81C4-6072F32D9A5B}"/>
    <cellStyle name="SAPBEXHLevel3 6 4" xfId="12105" xr:uid="{00000000-0005-0000-0000-00002B300000}"/>
    <cellStyle name="SAPBEXHLevel3 6 4 2" xfId="23168" xr:uid="{24FAD196-C5E3-4A9D-931D-A9F8E0344F2E}"/>
    <cellStyle name="SAPBEXHLevel3 6 5" xfId="23163" xr:uid="{7E4A3BC8-EDB0-41FB-BE33-D807668F30E2}"/>
    <cellStyle name="SAPBEXHLevel3 7" xfId="12106" xr:uid="{00000000-0005-0000-0000-00002C300000}"/>
    <cellStyle name="SAPBEXHLevel3 7 2" xfId="12107" xr:uid="{00000000-0005-0000-0000-00002D300000}"/>
    <cellStyle name="SAPBEXHLevel3 7 2 2" xfId="12108" xr:uid="{00000000-0005-0000-0000-00002E300000}"/>
    <cellStyle name="SAPBEXHLevel3 7 2 2 2" xfId="23171" xr:uid="{64CDDF39-66A2-42F6-B70F-02803A63C15B}"/>
    <cellStyle name="SAPBEXHLevel3 7 2 3" xfId="12109" xr:uid="{00000000-0005-0000-0000-00002F300000}"/>
    <cellStyle name="SAPBEXHLevel3 7 2 3 2" xfId="23172" xr:uid="{9B14DC21-F72A-43F1-8BB7-22830A1212C7}"/>
    <cellStyle name="SAPBEXHLevel3 7 2 4" xfId="23170" xr:uid="{87D4CE12-6EEC-41FA-8B10-CD4D228115CB}"/>
    <cellStyle name="SAPBEXHLevel3 7 3" xfId="12110" xr:uid="{00000000-0005-0000-0000-000030300000}"/>
    <cellStyle name="SAPBEXHLevel3 7 3 2" xfId="23173" xr:uid="{529C6A18-A8C0-4D97-B9FA-B36AE74E6185}"/>
    <cellStyle name="SAPBEXHLevel3 7 4" xfId="12111" xr:uid="{00000000-0005-0000-0000-000031300000}"/>
    <cellStyle name="SAPBEXHLevel3 7 4 2" xfId="23174" xr:uid="{5A55B98C-CA59-45E5-A203-C51790C315A0}"/>
    <cellStyle name="SAPBEXHLevel3 7 5" xfId="23169" xr:uid="{FD118C55-73F3-4953-AFC0-A5109540C8DE}"/>
    <cellStyle name="SAPBEXHLevel3 8" xfId="12112" xr:uid="{00000000-0005-0000-0000-000032300000}"/>
    <cellStyle name="SAPBEXHLevel3 8 2" xfId="12113" xr:uid="{00000000-0005-0000-0000-000033300000}"/>
    <cellStyle name="SAPBEXHLevel3 8 2 2" xfId="12114" xr:uid="{00000000-0005-0000-0000-000034300000}"/>
    <cellStyle name="SAPBEXHLevel3 8 2 2 2" xfId="23177" xr:uid="{72E35413-12A7-4A86-85D8-F5982D3180D2}"/>
    <cellStyle name="SAPBEXHLevel3 8 2 3" xfId="12115" xr:uid="{00000000-0005-0000-0000-000035300000}"/>
    <cellStyle name="SAPBEXHLevel3 8 2 3 2" xfId="23178" xr:uid="{B303EAA3-0FA1-4487-8C62-C9068F16D8CD}"/>
    <cellStyle name="SAPBEXHLevel3 8 2 4" xfId="23176" xr:uid="{5FD8EDB8-41F4-4F66-8A03-892088F51735}"/>
    <cellStyle name="SAPBEXHLevel3 8 3" xfId="12116" xr:uid="{00000000-0005-0000-0000-000036300000}"/>
    <cellStyle name="SAPBEXHLevel3 8 3 2" xfId="23179" xr:uid="{65C522D9-8FF4-4164-9382-4E21A2DC0E15}"/>
    <cellStyle name="SAPBEXHLevel3 8 4" xfId="12117" xr:uid="{00000000-0005-0000-0000-000037300000}"/>
    <cellStyle name="SAPBEXHLevel3 8 4 2" xfId="23180" xr:uid="{95D429DE-D47F-4BFD-A123-3A7C97A08FF5}"/>
    <cellStyle name="SAPBEXHLevel3 8 5" xfId="23175" xr:uid="{8918F03B-137E-44A6-8835-F212E7FC0704}"/>
    <cellStyle name="SAPBEXHLevel3 9" xfId="12118" xr:uid="{00000000-0005-0000-0000-000038300000}"/>
    <cellStyle name="SAPBEXHLevel3 9 2" xfId="12119" xr:uid="{00000000-0005-0000-0000-000039300000}"/>
    <cellStyle name="SAPBEXHLevel3 9 2 2" xfId="12120" xr:uid="{00000000-0005-0000-0000-00003A300000}"/>
    <cellStyle name="SAPBEXHLevel3 9 2 2 2" xfId="23183" xr:uid="{CF4F6155-C047-4CF4-936D-C323552CC786}"/>
    <cellStyle name="SAPBEXHLevel3 9 2 3" xfId="12121" xr:uid="{00000000-0005-0000-0000-00003B300000}"/>
    <cellStyle name="SAPBEXHLevel3 9 2 3 2" xfId="23184" xr:uid="{32FCC7D6-72A1-463B-A18A-A98BDCDDC5EA}"/>
    <cellStyle name="SAPBEXHLevel3 9 2 4" xfId="23182" xr:uid="{5962F87E-EC49-4D42-AE33-8C1DF8F42779}"/>
    <cellStyle name="SAPBEXHLevel3 9 3" xfId="12122" xr:uid="{00000000-0005-0000-0000-00003C300000}"/>
    <cellStyle name="SAPBEXHLevel3 9 3 2" xfId="23185" xr:uid="{ED1321DE-4B6D-49AB-BFF5-26514ABA11B9}"/>
    <cellStyle name="SAPBEXHLevel3 9 4" xfId="12123" xr:uid="{00000000-0005-0000-0000-00003D300000}"/>
    <cellStyle name="SAPBEXHLevel3 9 4 2" xfId="23186" xr:uid="{4ABDFF89-1CAA-455F-9A0A-CA53D68C83A6}"/>
    <cellStyle name="SAPBEXHLevel3 9 5" xfId="23181" xr:uid="{6D96DABA-A930-4A6C-B795-6DD45BFE7366}"/>
    <cellStyle name="SAPBEXHLevel3X" xfId="12124" xr:uid="{00000000-0005-0000-0000-00003E300000}"/>
    <cellStyle name="SAPBEXHLevel3X 10" xfId="12125" xr:uid="{00000000-0005-0000-0000-00003F300000}"/>
    <cellStyle name="SAPBEXHLevel3X 10 2" xfId="12126" xr:uid="{00000000-0005-0000-0000-000040300000}"/>
    <cellStyle name="SAPBEXHLevel3X 10 2 2" xfId="12127" xr:uid="{00000000-0005-0000-0000-000041300000}"/>
    <cellStyle name="SAPBEXHLevel3X 10 2 2 2" xfId="23190" xr:uid="{5516FB39-D9D0-4AF9-822D-DE902EDF2557}"/>
    <cellStyle name="SAPBEXHLevel3X 10 2 3" xfId="12128" xr:uid="{00000000-0005-0000-0000-000042300000}"/>
    <cellStyle name="SAPBEXHLevel3X 10 2 3 2" xfId="23191" xr:uid="{D8917FE2-D3E1-4393-9B24-F3AE1173EF90}"/>
    <cellStyle name="SAPBEXHLevel3X 10 2 4" xfId="23189" xr:uid="{CF37840B-EB4B-4CA0-BB61-C0DF6DFFD8AD}"/>
    <cellStyle name="SAPBEXHLevel3X 10 3" xfId="12129" xr:uid="{00000000-0005-0000-0000-000043300000}"/>
    <cellStyle name="SAPBEXHLevel3X 10 3 2" xfId="23192" xr:uid="{F1EC2C67-88CE-450B-8229-57FF6893BF92}"/>
    <cellStyle name="SAPBEXHLevel3X 10 4" xfId="12130" xr:uid="{00000000-0005-0000-0000-000044300000}"/>
    <cellStyle name="SAPBEXHLevel3X 10 4 2" xfId="23193" xr:uid="{383C80C5-914E-4C12-8B4F-FD211CA183DC}"/>
    <cellStyle name="SAPBEXHLevel3X 10 5" xfId="23188" xr:uid="{9A7EA234-58E3-49F3-AA6E-78B6485B1A3C}"/>
    <cellStyle name="SAPBEXHLevel3X 11" xfId="12131" xr:uid="{00000000-0005-0000-0000-000045300000}"/>
    <cellStyle name="SAPBEXHLevel3X 11 2" xfId="12132" xr:uid="{00000000-0005-0000-0000-000046300000}"/>
    <cellStyle name="SAPBEXHLevel3X 11 2 2" xfId="12133" xr:uid="{00000000-0005-0000-0000-000047300000}"/>
    <cellStyle name="SAPBEXHLevel3X 11 2 2 2" xfId="23196" xr:uid="{3180BF0D-029B-4EE2-803A-E678060B604E}"/>
    <cellStyle name="SAPBEXHLevel3X 11 2 3" xfId="12134" xr:uid="{00000000-0005-0000-0000-000048300000}"/>
    <cellStyle name="SAPBEXHLevel3X 11 2 3 2" xfId="23197" xr:uid="{2135504F-19FD-4E01-B99F-16ED4ED5DBB9}"/>
    <cellStyle name="SAPBEXHLevel3X 11 2 4" xfId="23195" xr:uid="{BFFE4816-F751-494C-BB13-84AE4C02CAFB}"/>
    <cellStyle name="SAPBEXHLevel3X 11 3" xfId="12135" xr:uid="{00000000-0005-0000-0000-000049300000}"/>
    <cellStyle name="SAPBEXHLevel3X 11 3 2" xfId="23198" xr:uid="{0F778685-1452-457F-AD6E-0ED04DDC595C}"/>
    <cellStyle name="SAPBEXHLevel3X 11 4" xfId="12136" xr:uid="{00000000-0005-0000-0000-00004A300000}"/>
    <cellStyle name="SAPBEXHLevel3X 11 4 2" xfId="23199" xr:uid="{E48F7D09-2BA8-4F9C-8F23-024D6F9A5298}"/>
    <cellStyle name="SAPBEXHLevel3X 11 5" xfId="23194" xr:uid="{970F4098-3392-491E-91AC-B624E6E76D5B}"/>
    <cellStyle name="SAPBEXHLevel3X 12" xfId="12137" xr:uid="{00000000-0005-0000-0000-00004B300000}"/>
    <cellStyle name="SAPBEXHLevel3X 12 2" xfId="12138" xr:uid="{00000000-0005-0000-0000-00004C300000}"/>
    <cellStyle name="SAPBEXHLevel3X 12 2 2" xfId="12139" xr:uid="{00000000-0005-0000-0000-00004D300000}"/>
    <cellStyle name="SAPBEXHLevel3X 12 2 2 2" xfId="23202" xr:uid="{69BAA714-67B5-4091-9518-8F47FA93FF16}"/>
    <cellStyle name="SAPBEXHLevel3X 12 2 3" xfId="12140" xr:uid="{00000000-0005-0000-0000-00004E300000}"/>
    <cellStyle name="SAPBEXHLevel3X 12 2 3 2" xfId="23203" xr:uid="{A1392080-BED5-4C11-B1DC-A812D7093F69}"/>
    <cellStyle name="SAPBEXHLevel3X 12 2 4" xfId="23201" xr:uid="{8CEF0463-8A7A-44C6-87FA-85B18606C855}"/>
    <cellStyle name="SAPBEXHLevel3X 12 3" xfId="12141" xr:uid="{00000000-0005-0000-0000-00004F300000}"/>
    <cellStyle name="SAPBEXHLevel3X 12 3 2" xfId="23204" xr:uid="{BC21AEC9-C29B-4621-8C1E-98BB1CA9D8BF}"/>
    <cellStyle name="SAPBEXHLevel3X 12 4" xfId="12142" xr:uid="{00000000-0005-0000-0000-000050300000}"/>
    <cellStyle name="SAPBEXHLevel3X 12 4 2" xfId="23205" xr:uid="{9D888708-AB76-45FA-8FBC-E190E39E527E}"/>
    <cellStyle name="SAPBEXHLevel3X 12 5" xfId="23200" xr:uid="{E0F83661-0FCE-4154-B447-242B03E5262A}"/>
    <cellStyle name="SAPBEXHLevel3X 13" xfId="12143" xr:uid="{00000000-0005-0000-0000-000051300000}"/>
    <cellStyle name="SAPBEXHLevel3X 13 2" xfId="12144" xr:uid="{00000000-0005-0000-0000-000052300000}"/>
    <cellStyle name="SAPBEXHLevel3X 13 2 2" xfId="12145" xr:uid="{00000000-0005-0000-0000-000053300000}"/>
    <cellStyle name="SAPBEXHLevel3X 13 2 2 2" xfId="23208" xr:uid="{59596E45-A260-4BB6-B775-599E7D39E93F}"/>
    <cellStyle name="SAPBEXHLevel3X 13 2 3" xfId="12146" xr:uid="{00000000-0005-0000-0000-000054300000}"/>
    <cellStyle name="SAPBEXHLevel3X 13 2 3 2" xfId="23209" xr:uid="{4A85BD77-0104-41D1-9D13-6CD555614B72}"/>
    <cellStyle name="SAPBEXHLevel3X 13 2 4" xfId="23207" xr:uid="{B2CCA765-8DDC-4797-A981-BBBA9F080970}"/>
    <cellStyle name="SAPBEXHLevel3X 13 3" xfId="12147" xr:uid="{00000000-0005-0000-0000-000055300000}"/>
    <cellStyle name="SAPBEXHLevel3X 13 3 2" xfId="23210" xr:uid="{730C0E7B-A8E0-49FB-86EA-522EDF9D1BF8}"/>
    <cellStyle name="SAPBEXHLevel3X 13 4" xfId="12148" xr:uid="{00000000-0005-0000-0000-000056300000}"/>
    <cellStyle name="SAPBEXHLevel3X 13 4 2" xfId="23211" xr:uid="{AAC3585C-FEA5-4F33-B621-A8266D5FC5F2}"/>
    <cellStyle name="SAPBEXHLevel3X 13 5" xfId="23206" xr:uid="{118ECFC2-69F1-4364-884A-2611F9D61743}"/>
    <cellStyle name="SAPBEXHLevel3X 14" xfId="12149" xr:uid="{00000000-0005-0000-0000-000057300000}"/>
    <cellStyle name="SAPBEXHLevel3X 14 2" xfId="12150" xr:uid="{00000000-0005-0000-0000-000058300000}"/>
    <cellStyle name="SAPBEXHLevel3X 14 2 2" xfId="12151" xr:uid="{00000000-0005-0000-0000-000059300000}"/>
    <cellStyle name="SAPBEXHLevel3X 14 2 2 2" xfId="23214" xr:uid="{97D52CD9-0520-446E-8A4A-AC55DDBA3EF1}"/>
    <cellStyle name="SAPBEXHLevel3X 14 2 3" xfId="12152" xr:uid="{00000000-0005-0000-0000-00005A300000}"/>
    <cellStyle name="SAPBEXHLevel3X 14 2 3 2" xfId="23215" xr:uid="{F05E4D36-CD50-402D-B42C-FE66E884A1BD}"/>
    <cellStyle name="SAPBEXHLevel3X 14 2 4" xfId="23213" xr:uid="{D147156C-F4F9-4A84-B4C3-AC12225A57C7}"/>
    <cellStyle name="SAPBEXHLevel3X 14 3" xfId="12153" xr:uid="{00000000-0005-0000-0000-00005B300000}"/>
    <cellStyle name="SAPBEXHLevel3X 14 3 2" xfId="23216" xr:uid="{7B330EF8-75C7-477E-A4B7-3C079BC777B4}"/>
    <cellStyle name="SAPBEXHLevel3X 14 4" xfId="12154" xr:uid="{00000000-0005-0000-0000-00005C300000}"/>
    <cellStyle name="SAPBEXHLevel3X 14 4 2" xfId="23217" xr:uid="{1423A2F5-3BD0-4374-BA16-C990DC8AF8B1}"/>
    <cellStyle name="SAPBEXHLevel3X 14 5" xfId="23212" xr:uid="{7E86A52E-BB51-4BC7-B0F4-A0C117302656}"/>
    <cellStyle name="SAPBEXHLevel3X 15" xfId="12155" xr:uid="{00000000-0005-0000-0000-00005D300000}"/>
    <cellStyle name="SAPBEXHLevel3X 15 2" xfId="12156" xr:uid="{00000000-0005-0000-0000-00005E300000}"/>
    <cellStyle name="SAPBEXHLevel3X 15 2 2" xfId="12157" xr:uid="{00000000-0005-0000-0000-00005F300000}"/>
    <cellStyle name="SAPBEXHLevel3X 15 2 2 2" xfId="23220" xr:uid="{2EBE4AFD-1013-4226-AEF8-50F3A501A9EC}"/>
    <cellStyle name="SAPBEXHLevel3X 15 2 3" xfId="12158" xr:uid="{00000000-0005-0000-0000-000060300000}"/>
    <cellStyle name="SAPBEXHLevel3X 15 2 3 2" xfId="23221" xr:uid="{F253F425-9B6F-4C48-AEA1-19B8836C73AA}"/>
    <cellStyle name="SAPBEXHLevel3X 15 2 4" xfId="23219" xr:uid="{FCF2E2DD-ED91-4FC8-A744-E7D5DBACB5FC}"/>
    <cellStyle name="SAPBEXHLevel3X 15 3" xfId="12159" xr:uid="{00000000-0005-0000-0000-000061300000}"/>
    <cellStyle name="SAPBEXHLevel3X 15 3 2" xfId="23222" xr:uid="{5A89AB4E-8CE2-474F-B482-9E227CA42B6E}"/>
    <cellStyle name="SAPBEXHLevel3X 15 4" xfId="12160" xr:uid="{00000000-0005-0000-0000-000062300000}"/>
    <cellStyle name="SAPBEXHLevel3X 15 4 2" xfId="23223" xr:uid="{9265DA95-C2A1-4138-BA4A-B08CF327B46F}"/>
    <cellStyle name="SAPBEXHLevel3X 15 5" xfId="23218" xr:uid="{FA00DAEF-74D1-4F4C-8950-F72C2C460421}"/>
    <cellStyle name="SAPBEXHLevel3X 16" xfId="12161" xr:uid="{00000000-0005-0000-0000-000063300000}"/>
    <cellStyle name="SAPBEXHLevel3X 16 2" xfId="23224" xr:uid="{13EA2E90-C353-4293-ADBA-103B65F23AFF}"/>
    <cellStyle name="SAPBEXHLevel3X 17" xfId="12162" xr:uid="{00000000-0005-0000-0000-000064300000}"/>
    <cellStyle name="SAPBEXHLevel3X 17 2" xfId="23225" xr:uid="{0C7E190E-7CCD-46B0-BD0B-C351548EA2E9}"/>
    <cellStyle name="SAPBEXHLevel3X 18" xfId="12163" xr:uid="{00000000-0005-0000-0000-000065300000}"/>
    <cellStyle name="SAPBEXHLevel3X 18 2" xfId="23226" xr:uid="{566F86DB-E1B1-43B8-8B5D-E02F967CA803}"/>
    <cellStyle name="SAPBEXHLevel3X 19" xfId="12164" xr:uid="{00000000-0005-0000-0000-000066300000}"/>
    <cellStyle name="SAPBEXHLevel3X 19 2" xfId="23227" xr:uid="{8C4F9369-72F1-4805-A51D-6F6B21B3DCAA}"/>
    <cellStyle name="SAPBEXHLevel3X 2" xfId="12165" xr:uid="{00000000-0005-0000-0000-000067300000}"/>
    <cellStyle name="SAPBEXHLevel3X 2 2" xfId="12166" xr:uid="{00000000-0005-0000-0000-000068300000}"/>
    <cellStyle name="SAPBEXHLevel3X 2 2 2" xfId="12167" xr:uid="{00000000-0005-0000-0000-000069300000}"/>
    <cellStyle name="SAPBEXHLevel3X 2 2 2 2" xfId="23230" xr:uid="{48DC254F-93B5-4802-BFA3-0CADBEDC5BBF}"/>
    <cellStyle name="SAPBEXHLevel3X 2 2 3" xfId="12168" xr:uid="{00000000-0005-0000-0000-00006A300000}"/>
    <cellStyle name="SAPBEXHLevel3X 2 2 3 2" xfId="23231" xr:uid="{2EC8CD20-CD3E-4295-88BA-F1143DE751B9}"/>
    <cellStyle name="SAPBEXHLevel3X 2 2 4" xfId="23229" xr:uid="{8CCFE6CC-731A-40AD-B5BF-2FEEF6FFA04D}"/>
    <cellStyle name="SAPBEXHLevel3X 2 3" xfId="12169" xr:uid="{00000000-0005-0000-0000-00006B300000}"/>
    <cellStyle name="SAPBEXHLevel3X 2 3 2" xfId="23232" xr:uid="{0732155D-6BB4-4D89-B6C8-0C4524A47D72}"/>
    <cellStyle name="SAPBEXHLevel3X 2 4" xfId="12170" xr:uid="{00000000-0005-0000-0000-00006C300000}"/>
    <cellStyle name="SAPBEXHLevel3X 2 4 2" xfId="23233" xr:uid="{1C83D99B-AF3B-45EC-8FCD-E2A7C51141BC}"/>
    <cellStyle name="SAPBEXHLevel3X 2 5" xfId="23228" xr:uid="{36CA105B-A205-4814-97EA-7D80279075F0}"/>
    <cellStyle name="SAPBEXHLevel3X 20" xfId="23187" xr:uid="{B7B3D225-4232-4475-8817-C5ED6D0B755C}"/>
    <cellStyle name="SAPBEXHLevel3X 3" xfId="12171" xr:uid="{00000000-0005-0000-0000-00006D300000}"/>
    <cellStyle name="SAPBEXHLevel3X 3 2" xfId="12172" xr:uid="{00000000-0005-0000-0000-00006E300000}"/>
    <cellStyle name="SAPBEXHLevel3X 3 2 2" xfId="12173" xr:uid="{00000000-0005-0000-0000-00006F300000}"/>
    <cellStyle name="SAPBEXHLevel3X 3 2 2 2" xfId="23236" xr:uid="{26D15CDF-F54C-45AE-AB3C-F719DDAE53F1}"/>
    <cellStyle name="SAPBEXHLevel3X 3 2 3" xfId="12174" xr:uid="{00000000-0005-0000-0000-000070300000}"/>
    <cellStyle name="SAPBEXHLevel3X 3 2 3 2" xfId="23237" xr:uid="{7242EC60-83F9-4E17-8F8D-EF13B0BE61E8}"/>
    <cellStyle name="SAPBEXHLevel3X 3 2 4" xfId="23235" xr:uid="{66DB3279-A99A-4D1E-969F-1B20FAE35C62}"/>
    <cellStyle name="SAPBEXHLevel3X 3 3" xfId="12175" xr:uid="{00000000-0005-0000-0000-000071300000}"/>
    <cellStyle name="SAPBEXHLevel3X 3 3 2" xfId="23238" xr:uid="{92007E25-D627-4CB9-828C-0C6E716E69C8}"/>
    <cellStyle name="SAPBEXHLevel3X 3 4" xfId="12176" xr:uid="{00000000-0005-0000-0000-000072300000}"/>
    <cellStyle name="SAPBEXHLevel3X 3 4 2" xfId="23239" xr:uid="{858EFC7B-5F21-4D30-972C-5FD97CCB513A}"/>
    <cellStyle name="SAPBEXHLevel3X 3 5" xfId="23234" xr:uid="{FB2CD9D0-4AC3-4D9A-A80A-FEA966A4A9DB}"/>
    <cellStyle name="SAPBEXHLevel3X 4" xfId="12177" xr:uid="{00000000-0005-0000-0000-000073300000}"/>
    <cellStyle name="SAPBEXHLevel3X 4 2" xfId="12178" xr:uid="{00000000-0005-0000-0000-000074300000}"/>
    <cellStyle name="SAPBEXHLevel3X 4 2 2" xfId="12179" xr:uid="{00000000-0005-0000-0000-000075300000}"/>
    <cellStyle name="SAPBEXHLevel3X 4 2 2 2" xfId="23242" xr:uid="{BA7FF96B-EF8B-48E2-859B-ACD395E09098}"/>
    <cellStyle name="SAPBEXHLevel3X 4 2 3" xfId="12180" xr:uid="{00000000-0005-0000-0000-000076300000}"/>
    <cellStyle name="SAPBEXHLevel3X 4 2 3 2" xfId="23243" xr:uid="{9EF12E59-BB80-4CDA-9FA0-119EF805E8FC}"/>
    <cellStyle name="SAPBEXHLevel3X 4 2 4" xfId="23241" xr:uid="{742D001A-65E5-486C-9E48-5657F6415DF9}"/>
    <cellStyle name="SAPBEXHLevel3X 4 3" xfId="12181" xr:uid="{00000000-0005-0000-0000-000077300000}"/>
    <cellStyle name="SAPBEXHLevel3X 4 3 2" xfId="23244" xr:uid="{775F6C47-D968-406F-BB39-BABB7D5EACE9}"/>
    <cellStyle name="SAPBEXHLevel3X 4 4" xfId="12182" xr:uid="{00000000-0005-0000-0000-000078300000}"/>
    <cellStyle name="SAPBEXHLevel3X 4 4 2" xfId="23245" xr:uid="{EF5700D6-0F15-4C8A-AFB6-75EDC079D9EE}"/>
    <cellStyle name="SAPBEXHLevel3X 4 5" xfId="23240" xr:uid="{02F75E5F-6ECD-437D-B8DA-C0076CFF1D08}"/>
    <cellStyle name="SAPBEXHLevel3X 5" xfId="12183" xr:uid="{00000000-0005-0000-0000-000079300000}"/>
    <cellStyle name="SAPBEXHLevel3X 5 2" xfId="12184" xr:uid="{00000000-0005-0000-0000-00007A300000}"/>
    <cellStyle name="SAPBEXHLevel3X 5 2 2" xfId="12185" xr:uid="{00000000-0005-0000-0000-00007B300000}"/>
    <cellStyle name="SAPBEXHLevel3X 5 2 2 2" xfId="23248" xr:uid="{54455A19-27B6-4C2D-9C6C-366369ABBAF4}"/>
    <cellStyle name="SAPBEXHLevel3X 5 2 3" xfId="12186" xr:uid="{00000000-0005-0000-0000-00007C300000}"/>
    <cellStyle name="SAPBEXHLevel3X 5 2 3 2" xfId="23249" xr:uid="{BA051087-F41C-4C53-8B46-31AF68283BBE}"/>
    <cellStyle name="SAPBEXHLevel3X 5 2 4" xfId="23247" xr:uid="{65E0A4F5-77DA-4FD7-8309-A6C8F1A4FFA3}"/>
    <cellStyle name="SAPBEXHLevel3X 5 3" xfId="12187" xr:uid="{00000000-0005-0000-0000-00007D300000}"/>
    <cellStyle name="SAPBEXHLevel3X 5 3 2" xfId="23250" xr:uid="{3D2033C3-FA5E-4122-927C-AE6D8AA1B59F}"/>
    <cellStyle name="SAPBEXHLevel3X 5 4" xfId="12188" xr:uid="{00000000-0005-0000-0000-00007E300000}"/>
    <cellStyle name="SAPBEXHLevel3X 5 4 2" xfId="23251" xr:uid="{83F1DD81-FE2E-4B91-86D5-517EAF1029BB}"/>
    <cellStyle name="SAPBEXHLevel3X 5 5" xfId="23246" xr:uid="{23CC2F9E-B480-4C6B-9D84-81DE0AC9DE3A}"/>
    <cellStyle name="SAPBEXHLevel3X 6" xfId="12189" xr:uid="{00000000-0005-0000-0000-00007F300000}"/>
    <cellStyle name="SAPBEXHLevel3X 6 2" xfId="12190" xr:uid="{00000000-0005-0000-0000-000080300000}"/>
    <cellStyle name="SAPBEXHLevel3X 6 2 2" xfId="12191" xr:uid="{00000000-0005-0000-0000-000081300000}"/>
    <cellStyle name="SAPBEXHLevel3X 6 2 2 2" xfId="23254" xr:uid="{8B877BDD-44C8-4584-829E-D75E57854958}"/>
    <cellStyle name="SAPBEXHLevel3X 6 2 3" xfId="12192" xr:uid="{00000000-0005-0000-0000-000082300000}"/>
    <cellStyle name="SAPBEXHLevel3X 6 2 3 2" xfId="23255" xr:uid="{0117D7FB-9423-4713-BACE-6571C7AAC84B}"/>
    <cellStyle name="SAPBEXHLevel3X 6 2 4" xfId="23253" xr:uid="{112A0F7E-A28F-410D-A9A7-A320585A7CFE}"/>
    <cellStyle name="SAPBEXHLevel3X 6 3" xfId="12193" xr:uid="{00000000-0005-0000-0000-000083300000}"/>
    <cellStyle name="SAPBEXHLevel3X 6 3 2" xfId="23256" xr:uid="{6F99467C-0BBA-4F2E-88E6-DFA99EE14250}"/>
    <cellStyle name="SAPBEXHLevel3X 6 4" xfId="12194" xr:uid="{00000000-0005-0000-0000-000084300000}"/>
    <cellStyle name="SAPBEXHLevel3X 6 4 2" xfId="23257" xr:uid="{9A4A6EC5-2FC1-4407-9734-4A678AE05C4F}"/>
    <cellStyle name="SAPBEXHLevel3X 6 5" xfId="23252" xr:uid="{7431CAE9-0742-4FE0-A9B7-3B6A9B0D0808}"/>
    <cellStyle name="SAPBEXHLevel3X 7" xfId="12195" xr:uid="{00000000-0005-0000-0000-000085300000}"/>
    <cellStyle name="SAPBEXHLevel3X 7 2" xfId="12196" xr:uid="{00000000-0005-0000-0000-000086300000}"/>
    <cellStyle name="SAPBEXHLevel3X 7 2 2" xfId="12197" xr:uid="{00000000-0005-0000-0000-000087300000}"/>
    <cellStyle name="SAPBEXHLevel3X 7 2 2 2" xfId="23260" xr:uid="{08D582EE-359C-4392-A059-717E92D13FA0}"/>
    <cellStyle name="SAPBEXHLevel3X 7 2 3" xfId="12198" xr:uid="{00000000-0005-0000-0000-000088300000}"/>
    <cellStyle name="SAPBEXHLevel3X 7 2 3 2" xfId="23261" xr:uid="{7430ADB9-75EF-446F-8FF0-41775658F6A4}"/>
    <cellStyle name="SAPBEXHLevel3X 7 2 4" xfId="23259" xr:uid="{4588F029-7EBD-41B6-B931-69CE5583543B}"/>
    <cellStyle name="SAPBEXHLevel3X 7 3" xfId="12199" xr:uid="{00000000-0005-0000-0000-000089300000}"/>
    <cellStyle name="SAPBEXHLevel3X 7 3 2" xfId="23262" xr:uid="{936B06B3-EADF-4B9A-A591-D76E37F4E045}"/>
    <cellStyle name="SAPBEXHLevel3X 7 4" xfId="12200" xr:uid="{00000000-0005-0000-0000-00008A300000}"/>
    <cellStyle name="SAPBEXHLevel3X 7 4 2" xfId="23263" xr:uid="{EFB5CCF9-C30B-4EB2-ACBC-81154EA9E894}"/>
    <cellStyle name="SAPBEXHLevel3X 7 5" xfId="23258" xr:uid="{B8CBACAF-17B1-4962-856D-DEBA78E75A0A}"/>
    <cellStyle name="SAPBEXHLevel3X 8" xfId="12201" xr:uid="{00000000-0005-0000-0000-00008B300000}"/>
    <cellStyle name="SAPBEXHLevel3X 8 2" xfId="12202" xr:uid="{00000000-0005-0000-0000-00008C300000}"/>
    <cellStyle name="SAPBEXHLevel3X 8 2 2" xfId="12203" xr:uid="{00000000-0005-0000-0000-00008D300000}"/>
    <cellStyle name="SAPBEXHLevel3X 8 2 2 2" xfId="23266" xr:uid="{A16CF937-E7FE-40C5-96B5-B48302CD3999}"/>
    <cellStyle name="SAPBEXHLevel3X 8 2 3" xfId="12204" xr:uid="{00000000-0005-0000-0000-00008E300000}"/>
    <cellStyle name="SAPBEXHLevel3X 8 2 3 2" xfId="23267" xr:uid="{B3DB6997-5BC8-4574-9427-9B5A34F22A47}"/>
    <cellStyle name="SAPBEXHLevel3X 8 2 4" xfId="23265" xr:uid="{D4A05A11-FBA4-475D-B561-32DF11ECB9A8}"/>
    <cellStyle name="SAPBEXHLevel3X 8 3" xfId="12205" xr:uid="{00000000-0005-0000-0000-00008F300000}"/>
    <cellStyle name="SAPBEXHLevel3X 8 3 2" xfId="23268" xr:uid="{4C93C7CA-CC7E-4CDC-9846-4377D2EF201E}"/>
    <cellStyle name="SAPBEXHLevel3X 8 4" xfId="12206" xr:uid="{00000000-0005-0000-0000-000090300000}"/>
    <cellStyle name="SAPBEXHLevel3X 8 4 2" xfId="23269" xr:uid="{989C3AC7-B72F-4F55-9E55-059049188867}"/>
    <cellStyle name="SAPBEXHLevel3X 8 5" xfId="23264" xr:uid="{99C3FF4F-F114-4DFA-B7E7-14A7F43925F0}"/>
    <cellStyle name="SAPBEXHLevel3X 9" xfId="12207" xr:uid="{00000000-0005-0000-0000-000091300000}"/>
    <cellStyle name="SAPBEXHLevel3X 9 2" xfId="12208" xr:uid="{00000000-0005-0000-0000-000092300000}"/>
    <cellStyle name="SAPBEXHLevel3X 9 2 2" xfId="12209" xr:uid="{00000000-0005-0000-0000-000093300000}"/>
    <cellStyle name="SAPBEXHLevel3X 9 2 2 2" xfId="23272" xr:uid="{A6E5A7E6-37FC-45DB-86C2-7C78EDD9CE86}"/>
    <cellStyle name="SAPBEXHLevel3X 9 2 3" xfId="12210" xr:uid="{00000000-0005-0000-0000-000094300000}"/>
    <cellStyle name="SAPBEXHLevel3X 9 2 3 2" xfId="23273" xr:uid="{9A981CEC-D63C-4E93-9E16-A1F689B3819E}"/>
    <cellStyle name="SAPBEXHLevel3X 9 2 4" xfId="23271" xr:uid="{11FEE9F6-F671-419F-A450-A8A1E00F522F}"/>
    <cellStyle name="SAPBEXHLevel3X 9 3" xfId="12211" xr:uid="{00000000-0005-0000-0000-000095300000}"/>
    <cellStyle name="SAPBEXHLevel3X 9 3 2" xfId="23274" xr:uid="{E8DD1AAD-9B73-43CC-A322-10F7BADC551C}"/>
    <cellStyle name="SAPBEXHLevel3X 9 4" xfId="12212" xr:uid="{00000000-0005-0000-0000-000096300000}"/>
    <cellStyle name="SAPBEXHLevel3X 9 4 2" xfId="23275" xr:uid="{075D99DE-9E7A-4AE5-B8FE-24470610BC53}"/>
    <cellStyle name="SAPBEXHLevel3X 9 5" xfId="23270" xr:uid="{31BC19A9-F2F0-4A6A-9CE7-D11FACB611B2}"/>
    <cellStyle name="SAPBEXresData" xfId="12213" xr:uid="{00000000-0005-0000-0000-000097300000}"/>
    <cellStyle name="SAPBEXresData 10" xfId="12214" xr:uid="{00000000-0005-0000-0000-000098300000}"/>
    <cellStyle name="SAPBEXresData 10 2" xfId="12215" xr:uid="{00000000-0005-0000-0000-000099300000}"/>
    <cellStyle name="SAPBEXresData 10 2 2" xfId="12216" xr:uid="{00000000-0005-0000-0000-00009A300000}"/>
    <cellStyle name="SAPBEXresData 10 2 2 2" xfId="23279" xr:uid="{24CF9510-82D9-456F-AC63-89300FBCF27F}"/>
    <cellStyle name="SAPBEXresData 10 2 3" xfId="12217" xr:uid="{00000000-0005-0000-0000-00009B300000}"/>
    <cellStyle name="SAPBEXresData 10 2 3 2" xfId="23280" xr:uid="{B048EF64-F9A3-4F44-87F2-25278DD196C1}"/>
    <cellStyle name="SAPBEXresData 10 2 4" xfId="23278" xr:uid="{299575C3-239A-4E05-B835-560B1DF4D4E1}"/>
    <cellStyle name="SAPBEXresData 10 3" xfId="12218" xr:uid="{00000000-0005-0000-0000-00009C300000}"/>
    <cellStyle name="SAPBEXresData 10 3 2" xfId="23281" xr:uid="{0EA9403A-7FF6-4CAC-A5BF-2EC39819760B}"/>
    <cellStyle name="SAPBEXresData 10 4" xfId="12219" xr:uid="{00000000-0005-0000-0000-00009D300000}"/>
    <cellStyle name="SAPBEXresData 10 4 2" xfId="23282" xr:uid="{932A26ED-92DF-459A-86F9-FF1EDB10B6BD}"/>
    <cellStyle name="SAPBEXresData 10 5" xfId="23277" xr:uid="{79D6BFBA-050B-4C86-B1D0-FA24D1602472}"/>
    <cellStyle name="SAPBEXresData 11" xfId="12220" xr:uid="{00000000-0005-0000-0000-00009E300000}"/>
    <cellStyle name="SAPBEXresData 11 2" xfId="12221" xr:uid="{00000000-0005-0000-0000-00009F300000}"/>
    <cellStyle name="SAPBEXresData 11 2 2" xfId="12222" xr:uid="{00000000-0005-0000-0000-0000A0300000}"/>
    <cellStyle name="SAPBEXresData 11 2 2 2" xfId="23285" xr:uid="{7235E0B1-80B4-452B-BA0A-ED469D34228C}"/>
    <cellStyle name="SAPBEXresData 11 2 3" xfId="12223" xr:uid="{00000000-0005-0000-0000-0000A1300000}"/>
    <cellStyle name="SAPBEXresData 11 2 3 2" xfId="23286" xr:uid="{B7FDAFD6-EAB1-466B-9E34-F6D7998A2CC5}"/>
    <cellStyle name="SAPBEXresData 11 2 4" xfId="23284" xr:uid="{6CDC21C2-A6A5-4119-A4C2-3697C0558FAD}"/>
    <cellStyle name="SAPBEXresData 11 3" xfId="12224" xr:uid="{00000000-0005-0000-0000-0000A2300000}"/>
    <cellStyle name="SAPBEXresData 11 3 2" xfId="23287" xr:uid="{52500B34-239C-408B-9103-3A8A233C897A}"/>
    <cellStyle name="SAPBEXresData 11 4" xfId="12225" xr:uid="{00000000-0005-0000-0000-0000A3300000}"/>
    <cellStyle name="SAPBEXresData 11 4 2" xfId="23288" xr:uid="{08EB7157-5748-43BE-9B77-06E9392B2FE1}"/>
    <cellStyle name="SAPBEXresData 11 5" xfId="23283" xr:uid="{D3F52E43-EA33-437B-A1EE-ECECB2CC9BAE}"/>
    <cellStyle name="SAPBEXresData 12" xfId="12226" xr:uid="{00000000-0005-0000-0000-0000A4300000}"/>
    <cellStyle name="SAPBEXresData 12 2" xfId="12227" xr:uid="{00000000-0005-0000-0000-0000A5300000}"/>
    <cellStyle name="SAPBEXresData 12 2 2" xfId="12228" xr:uid="{00000000-0005-0000-0000-0000A6300000}"/>
    <cellStyle name="SAPBEXresData 12 2 2 2" xfId="23291" xr:uid="{0A820340-06FD-4D02-98EA-BFB6A79394E5}"/>
    <cellStyle name="SAPBEXresData 12 2 3" xfId="12229" xr:uid="{00000000-0005-0000-0000-0000A7300000}"/>
    <cellStyle name="SAPBEXresData 12 2 3 2" xfId="23292" xr:uid="{99FAFFBA-3ACC-4A02-9265-32E73B4C3A7D}"/>
    <cellStyle name="SAPBEXresData 12 2 4" xfId="23290" xr:uid="{929FBF3E-E153-498F-A0ED-9532BD8823B5}"/>
    <cellStyle name="SAPBEXresData 12 3" xfId="12230" xr:uid="{00000000-0005-0000-0000-0000A8300000}"/>
    <cellStyle name="SAPBEXresData 12 3 2" xfId="23293" xr:uid="{1307A56F-3902-4FA1-ADA5-73E30E015C4E}"/>
    <cellStyle name="SAPBEXresData 12 4" xfId="12231" xr:uid="{00000000-0005-0000-0000-0000A9300000}"/>
    <cellStyle name="SAPBEXresData 12 4 2" xfId="23294" xr:uid="{38570F72-0586-426D-A9B5-5010948E27F1}"/>
    <cellStyle name="SAPBEXresData 12 5" xfId="23289" xr:uid="{1CAFE502-7EB7-4684-B3F6-17BD4A293F5D}"/>
    <cellStyle name="SAPBEXresData 13" xfId="12232" xr:uid="{00000000-0005-0000-0000-0000AA300000}"/>
    <cellStyle name="SAPBEXresData 13 2" xfId="12233" xr:uid="{00000000-0005-0000-0000-0000AB300000}"/>
    <cellStyle name="SAPBEXresData 13 2 2" xfId="12234" xr:uid="{00000000-0005-0000-0000-0000AC300000}"/>
    <cellStyle name="SAPBEXresData 13 2 2 2" xfId="23297" xr:uid="{AC9F1B97-1510-4E0A-ABAC-8FCEDFDBEDC4}"/>
    <cellStyle name="SAPBEXresData 13 2 3" xfId="12235" xr:uid="{00000000-0005-0000-0000-0000AD300000}"/>
    <cellStyle name="SAPBEXresData 13 2 3 2" xfId="23298" xr:uid="{473017D5-15D7-4B13-9A10-3079E3803E71}"/>
    <cellStyle name="SAPBEXresData 13 2 4" xfId="23296" xr:uid="{C42BC643-0882-4D33-8DB0-3B8D55F98359}"/>
    <cellStyle name="SAPBEXresData 13 3" xfId="12236" xr:uid="{00000000-0005-0000-0000-0000AE300000}"/>
    <cellStyle name="SAPBEXresData 13 3 2" xfId="23299" xr:uid="{4B903D22-EAF0-4CF7-ACC2-6555AC52A58E}"/>
    <cellStyle name="SAPBEXresData 13 4" xfId="12237" xr:uid="{00000000-0005-0000-0000-0000AF300000}"/>
    <cellStyle name="SAPBEXresData 13 4 2" xfId="23300" xr:uid="{7820F0C8-A0EC-4AE1-B902-E46145B2E5D3}"/>
    <cellStyle name="SAPBEXresData 13 5" xfId="23295" xr:uid="{B5357A3B-0EC9-4AD8-B56A-3037A52E3555}"/>
    <cellStyle name="SAPBEXresData 14" xfId="12238" xr:uid="{00000000-0005-0000-0000-0000B0300000}"/>
    <cellStyle name="SAPBEXresData 14 2" xfId="12239" xr:uid="{00000000-0005-0000-0000-0000B1300000}"/>
    <cellStyle name="SAPBEXresData 14 2 2" xfId="12240" xr:uid="{00000000-0005-0000-0000-0000B2300000}"/>
    <cellStyle name="SAPBEXresData 14 2 2 2" xfId="23303" xr:uid="{8A10E1BB-A9EA-4CBC-B50D-A84385E2993D}"/>
    <cellStyle name="SAPBEXresData 14 2 3" xfId="12241" xr:uid="{00000000-0005-0000-0000-0000B3300000}"/>
    <cellStyle name="SAPBEXresData 14 2 3 2" xfId="23304" xr:uid="{79917D09-FE98-494E-AA4F-59111440DA43}"/>
    <cellStyle name="SAPBEXresData 14 2 4" xfId="23302" xr:uid="{1499496F-0C30-4DB4-9FA9-5274F4E274CA}"/>
    <cellStyle name="SAPBEXresData 14 3" xfId="12242" xr:uid="{00000000-0005-0000-0000-0000B4300000}"/>
    <cellStyle name="SAPBEXresData 14 3 2" xfId="23305" xr:uid="{ACE3923C-4A82-4530-8A68-58C82ABF72A6}"/>
    <cellStyle name="SAPBEXresData 14 4" xfId="12243" xr:uid="{00000000-0005-0000-0000-0000B5300000}"/>
    <cellStyle name="SAPBEXresData 14 4 2" xfId="23306" xr:uid="{44AC2388-5EB1-4E61-9F02-F8B0E83989A6}"/>
    <cellStyle name="SAPBEXresData 14 5" xfId="23301" xr:uid="{9D3B01DC-D68A-47E4-A843-4C3FC984170E}"/>
    <cellStyle name="SAPBEXresData 15" xfId="12244" xr:uid="{00000000-0005-0000-0000-0000B6300000}"/>
    <cellStyle name="SAPBEXresData 15 2" xfId="12245" xr:uid="{00000000-0005-0000-0000-0000B7300000}"/>
    <cellStyle name="SAPBEXresData 15 2 2" xfId="12246" xr:uid="{00000000-0005-0000-0000-0000B8300000}"/>
    <cellStyle name="SAPBEXresData 15 2 2 2" xfId="23309" xr:uid="{B14185BD-B830-47F2-B271-A401AC6A591B}"/>
    <cellStyle name="SAPBEXresData 15 2 3" xfId="12247" xr:uid="{00000000-0005-0000-0000-0000B9300000}"/>
    <cellStyle name="SAPBEXresData 15 2 3 2" xfId="23310" xr:uid="{3D432ECF-A2F8-43BF-985D-5C561DEAE8CD}"/>
    <cellStyle name="SAPBEXresData 15 2 4" xfId="23308" xr:uid="{32388775-7862-403F-8C99-0AD80AE3F309}"/>
    <cellStyle name="SAPBEXresData 15 3" xfId="12248" xr:uid="{00000000-0005-0000-0000-0000BA300000}"/>
    <cellStyle name="SAPBEXresData 15 3 2" xfId="23311" xr:uid="{D9C6DD02-5631-484C-96FF-348B03C5A5F0}"/>
    <cellStyle name="SAPBEXresData 15 4" xfId="12249" xr:uid="{00000000-0005-0000-0000-0000BB300000}"/>
    <cellStyle name="SAPBEXresData 15 4 2" xfId="23312" xr:uid="{8907A862-71B4-4B07-8DD0-97221D68DBF1}"/>
    <cellStyle name="SAPBEXresData 15 5" xfId="23307" xr:uid="{B1EDC4A8-DE25-496B-B2D5-52CA7CA39CC1}"/>
    <cellStyle name="SAPBEXresData 16" xfId="12250" xr:uid="{00000000-0005-0000-0000-0000BC300000}"/>
    <cellStyle name="SAPBEXresData 16 2" xfId="23313" xr:uid="{51E83C26-040C-498F-92E8-DA592A37920F}"/>
    <cellStyle name="SAPBEXresData 17" xfId="12251" xr:uid="{00000000-0005-0000-0000-0000BD300000}"/>
    <cellStyle name="SAPBEXresData 17 2" xfId="23314" xr:uid="{BBC63628-54C3-46CB-9B91-DA46F5187137}"/>
    <cellStyle name="SAPBEXresData 18" xfId="12252" xr:uid="{00000000-0005-0000-0000-0000BE300000}"/>
    <cellStyle name="SAPBEXresData 18 2" xfId="23315" xr:uid="{35AB8FFD-901E-4CB4-A0A5-0B34EE19857A}"/>
    <cellStyle name="SAPBEXresData 19" xfId="12253" xr:uid="{00000000-0005-0000-0000-0000BF300000}"/>
    <cellStyle name="SAPBEXresData 19 2" xfId="23316" xr:uid="{A03E1D0B-D4EF-438E-A277-037F1E5669EC}"/>
    <cellStyle name="SAPBEXresData 2" xfId="12254" xr:uid="{00000000-0005-0000-0000-0000C0300000}"/>
    <cellStyle name="SAPBEXresData 2 2" xfId="12255" xr:uid="{00000000-0005-0000-0000-0000C1300000}"/>
    <cellStyle name="SAPBEXresData 2 2 2" xfId="12256" xr:uid="{00000000-0005-0000-0000-0000C2300000}"/>
    <cellStyle name="SAPBEXresData 2 2 2 2" xfId="23319" xr:uid="{DBED2CE9-688D-4827-A419-D915BB36D767}"/>
    <cellStyle name="SAPBEXresData 2 2 3" xfId="12257" xr:uid="{00000000-0005-0000-0000-0000C3300000}"/>
    <cellStyle name="SAPBEXresData 2 2 3 2" xfId="23320" xr:uid="{67111395-3EAC-4E25-BD2E-A4C04AACF965}"/>
    <cellStyle name="SAPBEXresData 2 2 4" xfId="23318" xr:uid="{DF3FA9AF-BCA5-4E89-8B55-AB92DAD965C2}"/>
    <cellStyle name="SAPBEXresData 2 3" xfId="12258" xr:uid="{00000000-0005-0000-0000-0000C4300000}"/>
    <cellStyle name="SAPBEXresData 2 3 2" xfId="23321" xr:uid="{768BCC1A-E0E5-4637-BC62-14E3DAFC3F44}"/>
    <cellStyle name="SAPBEXresData 2 4" xfId="12259" xr:uid="{00000000-0005-0000-0000-0000C5300000}"/>
    <cellStyle name="SAPBEXresData 2 4 2" xfId="23322" xr:uid="{54E73929-D27B-4A98-8F67-ECB256B32A4F}"/>
    <cellStyle name="SAPBEXresData 2 5" xfId="23317" xr:uid="{31223F47-FEAA-4632-A498-DD4210B90B8D}"/>
    <cellStyle name="SAPBEXresData 20" xfId="23276" xr:uid="{A804FC41-9F12-4293-B277-873278DA2688}"/>
    <cellStyle name="SAPBEXresData 3" xfId="12260" xr:uid="{00000000-0005-0000-0000-0000C6300000}"/>
    <cellStyle name="SAPBEXresData 3 2" xfId="12261" xr:uid="{00000000-0005-0000-0000-0000C7300000}"/>
    <cellStyle name="SAPBEXresData 3 2 2" xfId="12262" xr:uid="{00000000-0005-0000-0000-0000C8300000}"/>
    <cellStyle name="SAPBEXresData 3 2 2 2" xfId="23325" xr:uid="{3593254E-1EB9-4C69-B5C4-1FAC09D32AE3}"/>
    <cellStyle name="SAPBEXresData 3 2 3" xfId="12263" xr:uid="{00000000-0005-0000-0000-0000C9300000}"/>
    <cellStyle name="SAPBEXresData 3 2 3 2" xfId="23326" xr:uid="{AA97C0A9-7C18-447F-8B2E-9B1AD8EE7A5F}"/>
    <cellStyle name="SAPBEXresData 3 2 4" xfId="23324" xr:uid="{46D0AD31-11A1-4B23-88E3-E5B99AE3B6B4}"/>
    <cellStyle name="SAPBEXresData 3 3" xfId="12264" xr:uid="{00000000-0005-0000-0000-0000CA300000}"/>
    <cellStyle name="SAPBEXresData 3 3 2" xfId="23327" xr:uid="{CA7583B1-4C2B-4BF5-B22A-591AE9C583F6}"/>
    <cellStyle name="SAPBEXresData 3 4" xfId="12265" xr:uid="{00000000-0005-0000-0000-0000CB300000}"/>
    <cellStyle name="SAPBEXresData 3 4 2" xfId="23328" xr:uid="{5B7184D0-9755-4CA8-A3AA-FD12C6008275}"/>
    <cellStyle name="SAPBEXresData 3 5" xfId="23323" xr:uid="{AE5C04FB-8869-4CC9-8A94-AE19B4241C57}"/>
    <cellStyle name="SAPBEXresData 4" xfId="12266" xr:uid="{00000000-0005-0000-0000-0000CC300000}"/>
    <cellStyle name="SAPBEXresData 4 2" xfId="12267" xr:uid="{00000000-0005-0000-0000-0000CD300000}"/>
    <cellStyle name="SAPBEXresData 4 2 2" xfId="12268" xr:uid="{00000000-0005-0000-0000-0000CE300000}"/>
    <cellStyle name="SAPBEXresData 4 2 2 2" xfId="23331" xr:uid="{90F82C43-82F3-4AA9-B503-AAB7A41170DD}"/>
    <cellStyle name="SAPBEXresData 4 2 3" xfId="12269" xr:uid="{00000000-0005-0000-0000-0000CF300000}"/>
    <cellStyle name="SAPBEXresData 4 2 3 2" xfId="23332" xr:uid="{FB9E98CD-3810-425A-A342-5ACBB0A059F2}"/>
    <cellStyle name="SAPBEXresData 4 2 4" xfId="23330" xr:uid="{7FFAA72C-5978-4CD0-94EB-284471F8F07B}"/>
    <cellStyle name="SAPBEXresData 4 3" xfId="12270" xr:uid="{00000000-0005-0000-0000-0000D0300000}"/>
    <cellStyle name="SAPBEXresData 4 3 2" xfId="23333" xr:uid="{0CC34239-42B1-4390-B407-32D0FE475E06}"/>
    <cellStyle name="SAPBEXresData 4 4" xfId="12271" xr:uid="{00000000-0005-0000-0000-0000D1300000}"/>
    <cellStyle name="SAPBEXresData 4 4 2" xfId="23334" xr:uid="{F7C9D037-D00D-4F15-B37A-63A91659F62A}"/>
    <cellStyle name="SAPBEXresData 4 5" xfId="23329" xr:uid="{468BE237-3AE3-430C-8D54-C5D44B3996F6}"/>
    <cellStyle name="SAPBEXresData 5" xfId="12272" xr:uid="{00000000-0005-0000-0000-0000D2300000}"/>
    <cellStyle name="SAPBEXresData 5 2" xfId="12273" xr:uid="{00000000-0005-0000-0000-0000D3300000}"/>
    <cellStyle name="SAPBEXresData 5 2 2" xfId="12274" xr:uid="{00000000-0005-0000-0000-0000D4300000}"/>
    <cellStyle name="SAPBEXresData 5 2 2 2" xfId="23337" xr:uid="{983558B9-36A8-4BC5-9354-5E40763B59AA}"/>
    <cellStyle name="SAPBEXresData 5 2 3" xfId="12275" xr:uid="{00000000-0005-0000-0000-0000D5300000}"/>
    <cellStyle name="SAPBEXresData 5 2 3 2" xfId="23338" xr:uid="{FC46D6F5-B948-41A1-AC8A-B7360F63CCBF}"/>
    <cellStyle name="SAPBEXresData 5 2 4" xfId="23336" xr:uid="{EB517E4C-B15F-434D-8B7A-83C8C720FFFC}"/>
    <cellStyle name="SAPBEXresData 5 3" xfId="12276" xr:uid="{00000000-0005-0000-0000-0000D6300000}"/>
    <cellStyle name="SAPBEXresData 5 3 2" xfId="23339" xr:uid="{D488012E-40BE-4C86-BE3D-1A7A2E2EB8A4}"/>
    <cellStyle name="SAPBEXresData 5 4" xfId="12277" xr:uid="{00000000-0005-0000-0000-0000D7300000}"/>
    <cellStyle name="SAPBEXresData 5 4 2" xfId="23340" xr:uid="{4E160914-D21A-4315-B74C-EF87EE426BF0}"/>
    <cellStyle name="SAPBEXresData 5 5" xfId="23335" xr:uid="{8699C82B-AB73-4062-8B36-285A6DAE8629}"/>
    <cellStyle name="SAPBEXresData 6" xfId="12278" xr:uid="{00000000-0005-0000-0000-0000D8300000}"/>
    <cellStyle name="SAPBEXresData 6 2" xfId="12279" xr:uid="{00000000-0005-0000-0000-0000D9300000}"/>
    <cellStyle name="SAPBEXresData 6 2 2" xfId="12280" xr:uid="{00000000-0005-0000-0000-0000DA300000}"/>
    <cellStyle name="SAPBEXresData 6 2 2 2" xfId="23343" xr:uid="{BE688A24-ED24-49FC-8171-07264971804C}"/>
    <cellStyle name="SAPBEXresData 6 2 3" xfId="12281" xr:uid="{00000000-0005-0000-0000-0000DB300000}"/>
    <cellStyle name="SAPBEXresData 6 2 3 2" xfId="23344" xr:uid="{2975E632-F972-4203-B7E5-F00A0180A246}"/>
    <cellStyle name="SAPBEXresData 6 2 4" xfId="23342" xr:uid="{77201A24-FD9E-4FEC-9207-1EA1888A57CD}"/>
    <cellStyle name="SAPBEXresData 6 3" xfId="12282" xr:uid="{00000000-0005-0000-0000-0000DC300000}"/>
    <cellStyle name="SAPBEXresData 6 3 2" xfId="23345" xr:uid="{8DC437C4-D209-4E1B-9B92-D508E3C13400}"/>
    <cellStyle name="SAPBEXresData 6 4" xfId="12283" xr:uid="{00000000-0005-0000-0000-0000DD300000}"/>
    <cellStyle name="SAPBEXresData 6 4 2" xfId="23346" xr:uid="{F7133E7E-5C20-4D13-9836-0003BE880640}"/>
    <cellStyle name="SAPBEXresData 6 5" xfId="23341" xr:uid="{5CD635BF-C7D9-42BC-AC1D-20B79F0CDEC8}"/>
    <cellStyle name="SAPBEXresData 7" xfId="12284" xr:uid="{00000000-0005-0000-0000-0000DE300000}"/>
    <cellStyle name="SAPBEXresData 7 2" xfId="12285" xr:uid="{00000000-0005-0000-0000-0000DF300000}"/>
    <cellStyle name="SAPBEXresData 7 2 2" xfId="12286" xr:uid="{00000000-0005-0000-0000-0000E0300000}"/>
    <cellStyle name="SAPBEXresData 7 2 2 2" xfId="23349" xr:uid="{8DCEB4FA-B847-478B-8DCD-815EE3DEDEA9}"/>
    <cellStyle name="SAPBEXresData 7 2 3" xfId="12287" xr:uid="{00000000-0005-0000-0000-0000E1300000}"/>
    <cellStyle name="SAPBEXresData 7 2 3 2" xfId="23350" xr:uid="{1C432C66-FBDF-426C-914D-AD7697E970DC}"/>
    <cellStyle name="SAPBEXresData 7 2 4" xfId="23348" xr:uid="{C1294A72-6A78-4203-A2A0-43C50FA8E22D}"/>
    <cellStyle name="SAPBEXresData 7 3" xfId="12288" xr:uid="{00000000-0005-0000-0000-0000E2300000}"/>
    <cellStyle name="SAPBEXresData 7 3 2" xfId="23351" xr:uid="{2495FCAD-BE36-489C-B343-F1BB6DB4267D}"/>
    <cellStyle name="SAPBEXresData 7 4" xfId="12289" xr:uid="{00000000-0005-0000-0000-0000E3300000}"/>
    <cellStyle name="SAPBEXresData 7 4 2" xfId="23352" xr:uid="{7F078B3A-BAF2-44FB-84DB-FD206BC16674}"/>
    <cellStyle name="SAPBEXresData 7 5" xfId="23347" xr:uid="{34475C38-B25F-4795-A829-AEC57A7EA72A}"/>
    <cellStyle name="SAPBEXresData 8" xfId="12290" xr:uid="{00000000-0005-0000-0000-0000E4300000}"/>
    <cellStyle name="SAPBEXresData 8 2" xfId="12291" xr:uid="{00000000-0005-0000-0000-0000E5300000}"/>
    <cellStyle name="SAPBEXresData 8 2 2" xfId="12292" xr:uid="{00000000-0005-0000-0000-0000E6300000}"/>
    <cellStyle name="SAPBEXresData 8 2 2 2" xfId="23355" xr:uid="{25FFCC5A-AE03-4345-AD9A-8E8E3ECD816E}"/>
    <cellStyle name="SAPBEXresData 8 2 3" xfId="12293" xr:uid="{00000000-0005-0000-0000-0000E7300000}"/>
    <cellStyle name="SAPBEXresData 8 2 3 2" xfId="23356" xr:uid="{9933E156-F157-49A8-9B79-05DF5B497FB7}"/>
    <cellStyle name="SAPBEXresData 8 2 4" xfId="23354" xr:uid="{43822C7E-02AF-48B2-9D9C-BB71976EBD5C}"/>
    <cellStyle name="SAPBEXresData 8 3" xfId="12294" xr:uid="{00000000-0005-0000-0000-0000E8300000}"/>
    <cellStyle name="SAPBEXresData 8 3 2" xfId="23357" xr:uid="{C48AA3CA-05C4-441C-B9FD-D58FB848D3E8}"/>
    <cellStyle name="SAPBEXresData 8 4" xfId="12295" xr:uid="{00000000-0005-0000-0000-0000E9300000}"/>
    <cellStyle name="SAPBEXresData 8 4 2" xfId="23358" xr:uid="{159D9CD0-8D06-436F-B087-63B2DDEA921E}"/>
    <cellStyle name="SAPBEXresData 8 5" xfId="23353" xr:uid="{23C48A1F-4563-4EFD-8FE0-E514A6DF20A7}"/>
    <cellStyle name="SAPBEXresData 9" xfId="12296" xr:uid="{00000000-0005-0000-0000-0000EA300000}"/>
    <cellStyle name="SAPBEXresData 9 2" xfId="12297" xr:uid="{00000000-0005-0000-0000-0000EB300000}"/>
    <cellStyle name="SAPBEXresData 9 2 2" xfId="12298" xr:uid="{00000000-0005-0000-0000-0000EC300000}"/>
    <cellStyle name="SAPBEXresData 9 2 2 2" xfId="23361" xr:uid="{4039DE0E-B876-4ED6-BCDC-AAA09661501B}"/>
    <cellStyle name="SAPBEXresData 9 2 3" xfId="12299" xr:uid="{00000000-0005-0000-0000-0000ED300000}"/>
    <cellStyle name="SAPBEXresData 9 2 3 2" xfId="23362" xr:uid="{FFFDE4D9-7EF3-472B-BFF0-79067B218D4D}"/>
    <cellStyle name="SAPBEXresData 9 2 4" xfId="23360" xr:uid="{4797913B-C866-4439-9B5A-9D095E65B41B}"/>
    <cellStyle name="SAPBEXresData 9 3" xfId="12300" xr:uid="{00000000-0005-0000-0000-0000EE300000}"/>
    <cellStyle name="SAPBEXresData 9 3 2" xfId="23363" xr:uid="{F80C505B-0018-4D2D-A9DB-057DA49ECB10}"/>
    <cellStyle name="SAPBEXresData 9 4" xfId="12301" xr:uid="{00000000-0005-0000-0000-0000EF300000}"/>
    <cellStyle name="SAPBEXresData 9 4 2" xfId="23364" xr:uid="{6362305E-C185-4AC8-8362-CD5CF2BCC468}"/>
    <cellStyle name="SAPBEXresData 9 5" xfId="23359" xr:uid="{77F9F310-EE89-47F0-97DB-16570B8F90DB}"/>
    <cellStyle name="SAPBEXresDataEmph" xfId="12302" xr:uid="{00000000-0005-0000-0000-0000F0300000}"/>
    <cellStyle name="SAPBEXresDataEmph 10" xfId="12303" xr:uid="{00000000-0005-0000-0000-0000F1300000}"/>
    <cellStyle name="SAPBEXresDataEmph 10 2" xfId="12304" xr:uid="{00000000-0005-0000-0000-0000F2300000}"/>
    <cellStyle name="SAPBEXresDataEmph 10 2 2" xfId="12305" xr:uid="{00000000-0005-0000-0000-0000F3300000}"/>
    <cellStyle name="SAPBEXresDataEmph 10 2 2 2" xfId="23368" xr:uid="{AC07EDAC-A4FF-4223-A4C3-565B043482ED}"/>
    <cellStyle name="SAPBEXresDataEmph 10 2 3" xfId="12306" xr:uid="{00000000-0005-0000-0000-0000F4300000}"/>
    <cellStyle name="SAPBEXresDataEmph 10 2 3 2" xfId="23369" xr:uid="{4A96F0C7-ADC7-45CB-BD57-C524C2BB5697}"/>
    <cellStyle name="SAPBEXresDataEmph 10 2 4" xfId="23367" xr:uid="{BB76C28C-2ED8-48B0-BF96-751E1FC064EF}"/>
    <cellStyle name="SAPBEXresDataEmph 10 3" xfId="12307" xr:uid="{00000000-0005-0000-0000-0000F5300000}"/>
    <cellStyle name="SAPBEXresDataEmph 10 3 2" xfId="23370" xr:uid="{4921DCA6-087A-4EFA-90A4-C8C300FBF8E4}"/>
    <cellStyle name="SAPBEXresDataEmph 10 4" xfId="12308" xr:uid="{00000000-0005-0000-0000-0000F6300000}"/>
    <cellStyle name="SAPBEXresDataEmph 10 4 2" xfId="23371" xr:uid="{00BCF8BC-A197-4314-AD90-36773D59448B}"/>
    <cellStyle name="SAPBEXresDataEmph 10 5" xfId="23366" xr:uid="{91D576E9-E143-445B-92D0-6122FBEF01AA}"/>
    <cellStyle name="SAPBEXresDataEmph 11" xfId="12309" xr:uid="{00000000-0005-0000-0000-0000F7300000}"/>
    <cellStyle name="SAPBEXresDataEmph 11 2" xfId="12310" xr:uid="{00000000-0005-0000-0000-0000F8300000}"/>
    <cellStyle name="SAPBEXresDataEmph 11 2 2" xfId="12311" xr:uid="{00000000-0005-0000-0000-0000F9300000}"/>
    <cellStyle name="SAPBEXresDataEmph 11 2 2 2" xfId="23374" xr:uid="{55ADEBFF-9757-4595-902F-E1459299522E}"/>
    <cellStyle name="SAPBEXresDataEmph 11 2 3" xfId="12312" xr:uid="{00000000-0005-0000-0000-0000FA300000}"/>
    <cellStyle name="SAPBEXresDataEmph 11 2 3 2" xfId="23375" xr:uid="{32666B22-768C-4888-A853-59B2F64E7C03}"/>
    <cellStyle name="SAPBEXresDataEmph 11 2 4" xfId="23373" xr:uid="{78737787-1FA3-48CD-B7D4-B8744183D081}"/>
    <cellStyle name="SAPBEXresDataEmph 11 3" xfId="12313" xr:uid="{00000000-0005-0000-0000-0000FB300000}"/>
    <cellStyle name="SAPBEXresDataEmph 11 3 2" xfId="23376" xr:uid="{5C3B703D-731A-45D4-AAD5-677949F1841B}"/>
    <cellStyle name="SAPBEXresDataEmph 11 4" xfId="12314" xr:uid="{00000000-0005-0000-0000-0000FC300000}"/>
    <cellStyle name="SAPBEXresDataEmph 11 4 2" xfId="23377" xr:uid="{6036A9F0-1859-4AB9-965C-9D16DEEC10CD}"/>
    <cellStyle name="SAPBEXresDataEmph 11 5" xfId="23372" xr:uid="{AE2A8561-04B3-4EAF-83D3-7FD00829EF32}"/>
    <cellStyle name="SAPBEXresDataEmph 12" xfId="12315" xr:uid="{00000000-0005-0000-0000-0000FD300000}"/>
    <cellStyle name="SAPBEXresDataEmph 12 2" xfId="12316" xr:uid="{00000000-0005-0000-0000-0000FE300000}"/>
    <cellStyle name="SAPBEXresDataEmph 12 2 2" xfId="12317" xr:uid="{00000000-0005-0000-0000-0000FF300000}"/>
    <cellStyle name="SAPBEXresDataEmph 12 2 2 2" xfId="23380" xr:uid="{B2A1D897-2779-4769-ADCE-C1FDA4AE4867}"/>
    <cellStyle name="SAPBEXresDataEmph 12 2 3" xfId="12318" xr:uid="{00000000-0005-0000-0000-000000310000}"/>
    <cellStyle name="SAPBEXresDataEmph 12 2 3 2" xfId="23381" xr:uid="{6634989E-66BB-4CB7-A733-1F226064AB23}"/>
    <cellStyle name="SAPBEXresDataEmph 12 2 4" xfId="23379" xr:uid="{1E0A98DF-65AD-4FB0-B5EC-789040788D26}"/>
    <cellStyle name="SAPBEXresDataEmph 12 3" xfId="12319" xr:uid="{00000000-0005-0000-0000-000001310000}"/>
    <cellStyle name="SAPBEXresDataEmph 12 3 2" xfId="23382" xr:uid="{991585ED-5030-4929-9016-1478190DC466}"/>
    <cellStyle name="SAPBEXresDataEmph 12 4" xfId="12320" xr:uid="{00000000-0005-0000-0000-000002310000}"/>
    <cellStyle name="SAPBEXresDataEmph 12 4 2" xfId="23383" xr:uid="{4D766714-89C1-4F38-BA4D-87B8F4DA151F}"/>
    <cellStyle name="SAPBEXresDataEmph 12 5" xfId="23378" xr:uid="{4B462E04-4E90-44E0-8BA1-E862F102073C}"/>
    <cellStyle name="SAPBEXresDataEmph 13" xfId="12321" xr:uid="{00000000-0005-0000-0000-000003310000}"/>
    <cellStyle name="SAPBEXresDataEmph 13 2" xfId="12322" xr:uid="{00000000-0005-0000-0000-000004310000}"/>
    <cellStyle name="SAPBEXresDataEmph 13 2 2" xfId="12323" xr:uid="{00000000-0005-0000-0000-000005310000}"/>
    <cellStyle name="SAPBEXresDataEmph 13 2 2 2" xfId="23386" xr:uid="{1FD77307-A46F-4E39-A564-C7F4AE758D6A}"/>
    <cellStyle name="SAPBEXresDataEmph 13 2 3" xfId="12324" xr:uid="{00000000-0005-0000-0000-000006310000}"/>
    <cellStyle name="SAPBEXresDataEmph 13 2 3 2" xfId="23387" xr:uid="{8DE47181-7B04-4BEC-9245-52D3F8CED720}"/>
    <cellStyle name="SAPBEXresDataEmph 13 2 4" xfId="23385" xr:uid="{B068E7A0-4B8A-40AF-A1EA-C2F32BF86FE4}"/>
    <cellStyle name="SAPBEXresDataEmph 13 3" xfId="12325" xr:uid="{00000000-0005-0000-0000-000007310000}"/>
    <cellStyle name="SAPBEXresDataEmph 13 3 2" xfId="23388" xr:uid="{705CACBF-8608-43BE-A9D6-D77769FC3783}"/>
    <cellStyle name="SAPBEXresDataEmph 13 4" xfId="12326" xr:uid="{00000000-0005-0000-0000-000008310000}"/>
    <cellStyle name="SAPBEXresDataEmph 13 4 2" xfId="23389" xr:uid="{9DB86774-FDC3-427C-A678-C4C3C085B526}"/>
    <cellStyle name="SAPBEXresDataEmph 13 5" xfId="23384" xr:uid="{63BA623E-686A-42F2-8CD7-B3DBC5D880BE}"/>
    <cellStyle name="SAPBEXresDataEmph 14" xfId="12327" xr:uid="{00000000-0005-0000-0000-000009310000}"/>
    <cellStyle name="SAPBEXresDataEmph 14 2" xfId="12328" xr:uid="{00000000-0005-0000-0000-00000A310000}"/>
    <cellStyle name="SAPBEXresDataEmph 14 2 2" xfId="12329" xr:uid="{00000000-0005-0000-0000-00000B310000}"/>
    <cellStyle name="SAPBEXresDataEmph 14 2 2 2" xfId="23392" xr:uid="{62382C8E-FCC3-4764-A701-07EF2B1080DD}"/>
    <cellStyle name="SAPBEXresDataEmph 14 2 3" xfId="12330" xr:uid="{00000000-0005-0000-0000-00000C310000}"/>
    <cellStyle name="SAPBEXresDataEmph 14 2 3 2" xfId="23393" xr:uid="{669D35EE-F522-4B80-AC9F-CC852045DCA2}"/>
    <cellStyle name="SAPBEXresDataEmph 14 2 4" xfId="23391" xr:uid="{CAD14982-ED4D-43D3-A506-F79B374F762A}"/>
    <cellStyle name="SAPBEXresDataEmph 14 3" xfId="12331" xr:uid="{00000000-0005-0000-0000-00000D310000}"/>
    <cellStyle name="SAPBEXresDataEmph 14 3 2" xfId="23394" xr:uid="{C6333AA4-400A-478C-9607-78D18BE01B6F}"/>
    <cellStyle name="SAPBEXresDataEmph 14 4" xfId="12332" xr:uid="{00000000-0005-0000-0000-00000E310000}"/>
    <cellStyle name="SAPBEXresDataEmph 14 4 2" xfId="23395" xr:uid="{F67B93EE-702E-4762-9EC5-9792EA003BDB}"/>
    <cellStyle name="SAPBEXresDataEmph 14 5" xfId="23390" xr:uid="{DE652FB6-1A4D-4091-9F71-6D00B57F8DA9}"/>
    <cellStyle name="SAPBEXresDataEmph 15" xfId="12333" xr:uid="{00000000-0005-0000-0000-00000F310000}"/>
    <cellStyle name="SAPBEXresDataEmph 15 2" xfId="12334" xr:uid="{00000000-0005-0000-0000-000010310000}"/>
    <cellStyle name="SAPBEXresDataEmph 15 2 2" xfId="12335" xr:uid="{00000000-0005-0000-0000-000011310000}"/>
    <cellStyle name="SAPBEXresDataEmph 15 2 2 2" xfId="23398" xr:uid="{3BAC5F4B-8522-449B-A362-5C9C4E4556F4}"/>
    <cellStyle name="SAPBEXresDataEmph 15 2 3" xfId="12336" xr:uid="{00000000-0005-0000-0000-000012310000}"/>
    <cellStyle name="SAPBEXresDataEmph 15 2 3 2" xfId="23399" xr:uid="{D6F0DF34-B78E-48CE-8A56-CD441675000E}"/>
    <cellStyle name="SAPBEXresDataEmph 15 2 4" xfId="23397" xr:uid="{61D3F548-E37C-414B-97E7-748748A43EB5}"/>
    <cellStyle name="SAPBEXresDataEmph 15 3" xfId="12337" xr:uid="{00000000-0005-0000-0000-000013310000}"/>
    <cellStyle name="SAPBEXresDataEmph 15 3 2" xfId="23400" xr:uid="{A8F46FC9-6706-4F8D-BBBE-C5E2D4E2F10D}"/>
    <cellStyle name="SAPBEXresDataEmph 15 4" xfId="12338" xr:uid="{00000000-0005-0000-0000-000014310000}"/>
    <cellStyle name="SAPBEXresDataEmph 15 4 2" xfId="23401" xr:uid="{6DE67029-B1EA-47E8-9D12-FCE0FDCC150B}"/>
    <cellStyle name="SAPBEXresDataEmph 15 5" xfId="23396" xr:uid="{4AA51E9E-D66A-4E98-97DB-BBEFAA28E773}"/>
    <cellStyle name="SAPBEXresDataEmph 16" xfId="12339" xr:uid="{00000000-0005-0000-0000-000015310000}"/>
    <cellStyle name="SAPBEXresDataEmph 16 2" xfId="23402" xr:uid="{146144A0-9313-4567-877A-420DADA361DD}"/>
    <cellStyle name="SAPBEXresDataEmph 17" xfId="12340" xr:uid="{00000000-0005-0000-0000-000016310000}"/>
    <cellStyle name="SAPBEXresDataEmph 17 2" xfId="23403" xr:uid="{D6B1752F-2FDD-43B1-AA12-1DD05CCE856B}"/>
    <cellStyle name="SAPBEXresDataEmph 18" xfId="12341" xr:uid="{00000000-0005-0000-0000-000017310000}"/>
    <cellStyle name="SAPBEXresDataEmph 18 2" xfId="23404" xr:uid="{518AE2FC-BD5C-4CCB-AE0B-4314D8125638}"/>
    <cellStyle name="SAPBEXresDataEmph 19" xfId="12342" xr:uid="{00000000-0005-0000-0000-000018310000}"/>
    <cellStyle name="SAPBEXresDataEmph 19 2" xfId="23405" xr:uid="{56A1D03A-5886-4503-AB1C-350B7D8825EE}"/>
    <cellStyle name="SAPBEXresDataEmph 2" xfId="12343" xr:uid="{00000000-0005-0000-0000-000019310000}"/>
    <cellStyle name="SAPBEXresDataEmph 2 2" xfId="12344" xr:uid="{00000000-0005-0000-0000-00001A310000}"/>
    <cellStyle name="SAPBEXresDataEmph 2 2 2" xfId="12345" xr:uid="{00000000-0005-0000-0000-00001B310000}"/>
    <cellStyle name="SAPBEXresDataEmph 2 2 2 2" xfId="23408" xr:uid="{4FFA83CD-82F6-4DD9-A391-5BC50E2ACD40}"/>
    <cellStyle name="SAPBEXresDataEmph 2 2 3" xfId="12346" xr:uid="{00000000-0005-0000-0000-00001C310000}"/>
    <cellStyle name="SAPBEXresDataEmph 2 2 3 2" xfId="23409" xr:uid="{2B8420E3-902C-47A1-ACA3-9FC304A2E40D}"/>
    <cellStyle name="SAPBEXresDataEmph 2 2 4" xfId="23407" xr:uid="{B2188989-A793-4B64-B4B9-186E4490C2B5}"/>
    <cellStyle name="SAPBEXresDataEmph 2 3" xfId="12347" xr:uid="{00000000-0005-0000-0000-00001D310000}"/>
    <cellStyle name="SAPBEXresDataEmph 2 3 2" xfId="23410" xr:uid="{35BC11BA-EC3E-4329-9643-FC3C46D35541}"/>
    <cellStyle name="SAPBEXresDataEmph 2 4" xfId="12348" xr:uid="{00000000-0005-0000-0000-00001E310000}"/>
    <cellStyle name="SAPBEXresDataEmph 2 4 2" xfId="23411" xr:uid="{03216AC3-9383-4135-AF51-F32C3CAC6788}"/>
    <cellStyle name="SAPBEXresDataEmph 2 5" xfId="23406" xr:uid="{18A88FF7-8834-47BD-9144-D097A23EBCEB}"/>
    <cellStyle name="SAPBEXresDataEmph 20" xfId="23365" xr:uid="{C32637AE-0289-4781-A688-4E7625B9250E}"/>
    <cellStyle name="SAPBEXresDataEmph 3" xfId="12349" xr:uid="{00000000-0005-0000-0000-00001F310000}"/>
    <cellStyle name="SAPBEXresDataEmph 3 2" xfId="12350" xr:uid="{00000000-0005-0000-0000-000020310000}"/>
    <cellStyle name="SAPBEXresDataEmph 3 2 2" xfId="12351" xr:uid="{00000000-0005-0000-0000-000021310000}"/>
    <cellStyle name="SAPBEXresDataEmph 3 2 2 2" xfId="23414" xr:uid="{DAE411A8-6B85-4BCC-9516-3CCB10C7F9C7}"/>
    <cellStyle name="SAPBEXresDataEmph 3 2 3" xfId="12352" xr:uid="{00000000-0005-0000-0000-000022310000}"/>
    <cellStyle name="SAPBEXresDataEmph 3 2 3 2" xfId="23415" xr:uid="{FAE687BA-C9AE-49C9-88EA-4B0CA83D5C1E}"/>
    <cellStyle name="SAPBEXresDataEmph 3 2 4" xfId="23413" xr:uid="{E4C0243F-3F33-4550-A69C-6FDE499D0A66}"/>
    <cellStyle name="SAPBEXresDataEmph 3 3" xfId="12353" xr:uid="{00000000-0005-0000-0000-000023310000}"/>
    <cellStyle name="SAPBEXresDataEmph 3 3 2" xfId="23416" xr:uid="{945A355C-EDAF-4DC3-A3DB-2409E2A127A4}"/>
    <cellStyle name="SAPBEXresDataEmph 3 4" xfId="12354" xr:uid="{00000000-0005-0000-0000-000024310000}"/>
    <cellStyle name="SAPBEXresDataEmph 3 4 2" xfId="23417" xr:uid="{13C0B845-362C-43FC-843D-15636606975B}"/>
    <cellStyle name="SAPBEXresDataEmph 3 5" xfId="23412" xr:uid="{413CE4B7-0BC6-41CD-9ECF-0BE62AB4EFB6}"/>
    <cellStyle name="SAPBEXresDataEmph 4" xfId="12355" xr:uid="{00000000-0005-0000-0000-000025310000}"/>
    <cellStyle name="SAPBEXresDataEmph 4 2" xfId="12356" xr:uid="{00000000-0005-0000-0000-000026310000}"/>
    <cellStyle name="SAPBEXresDataEmph 4 2 2" xfId="12357" xr:uid="{00000000-0005-0000-0000-000027310000}"/>
    <cellStyle name="SAPBEXresDataEmph 4 2 2 2" xfId="23420" xr:uid="{8C1C1629-AAB3-4C4B-B73F-2437333EE5B9}"/>
    <cellStyle name="SAPBEXresDataEmph 4 2 3" xfId="12358" xr:uid="{00000000-0005-0000-0000-000028310000}"/>
    <cellStyle name="SAPBEXresDataEmph 4 2 3 2" xfId="23421" xr:uid="{C7D7A3AE-F0F2-42E5-9BDE-D02FAFA8DA9D}"/>
    <cellStyle name="SAPBEXresDataEmph 4 2 4" xfId="23419" xr:uid="{1B1F2DD0-994F-44BE-90F5-E578BF606A6B}"/>
    <cellStyle name="SAPBEXresDataEmph 4 3" xfId="12359" xr:uid="{00000000-0005-0000-0000-000029310000}"/>
    <cellStyle name="SAPBEXresDataEmph 4 3 2" xfId="23422" xr:uid="{C7CE8C87-AF9B-4777-817C-D0B1269DA107}"/>
    <cellStyle name="SAPBEXresDataEmph 4 4" xfId="12360" xr:uid="{00000000-0005-0000-0000-00002A310000}"/>
    <cellStyle name="SAPBEXresDataEmph 4 4 2" xfId="23423" xr:uid="{3D5D7080-CD59-419B-9C48-04F36567735B}"/>
    <cellStyle name="SAPBEXresDataEmph 4 5" xfId="23418" xr:uid="{8CE57984-7AB7-4E4E-B97C-15D271A7A469}"/>
    <cellStyle name="SAPBEXresDataEmph 5" xfId="12361" xr:uid="{00000000-0005-0000-0000-00002B310000}"/>
    <cellStyle name="SAPBEXresDataEmph 5 2" xfId="12362" xr:uid="{00000000-0005-0000-0000-00002C310000}"/>
    <cellStyle name="SAPBEXresDataEmph 5 2 2" xfId="12363" xr:uid="{00000000-0005-0000-0000-00002D310000}"/>
    <cellStyle name="SAPBEXresDataEmph 5 2 2 2" xfId="23426" xr:uid="{5037129B-688C-44C7-979A-D572878BA644}"/>
    <cellStyle name="SAPBEXresDataEmph 5 2 3" xfId="12364" xr:uid="{00000000-0005-0000-0000-00002E310000}"/>
    <cellStyle name="SAPBEXresDataEmph 5 2 3 2" xfId="23427" xr:uid="{DBC3FCDA-0643-43E6-80B7-3F056CED2AFB}"/>
    <cellStyle name="SAPBEXresDataEmph 5 2 4" xfId="23425" xr:uid="{9286A70D-85C2-4FE3-82C5-6B1C1F38C389}"/>
    <cellStyle name="SAPBEXresDataEmph 5 3" xfId="12365" xr:uid="{00000000-0005-0000-0000-00002F310000}"/>
    <cellStyle name="SAPBEXresDataEmph 5 3 2" xfId="23428" xr:uid="{25604B16-C93F-4481-8305-8F955191DDC8}"/>
    <cellStyle name="SAPBEXresDataEmph 5 4" xfId="12366" xr:uid="{00000000-0005-0000-0000-000030310000}"/>
    <cellStyle name="SAPBEXresDataEmph 5 4 2" xfId="23429" xr:uid="{A708A5BE-0A22-4C9A-99D6-F7F05ED15296}"/>
    <cellStyle name="SAPBEXresDataEmph 5 5" xfId="23424" xr:uid="{6EA63AE9-060D-4177-AD21-4F890CD11030}"/>
    <cellStyle name="SAPBEXresDataEmph 6" xfId="12367" xr:uid="{00000000-0005-0000-0000-000031310000}"/>
    <cellStyle name="SAPBEXresDataEmph 6 2" xfId="12368" xr:uid="{00000000-0005-0000-0000-000032310000}"/>
    <cellStyle name="SAPBEXresDataEmph 6 2 2" xfId="12369" xr:uid="{00000000-0005-0000-0000-000033310000}"/>
    <cellStyle name="SAPBEXresDataEmph 6 2 2 2" xfId="23432" xr:uid="{533850E4-5E72-42E2-A52A-7E94E3D40E66}"/>
    <cellStyle name="SAPBEXresDataEmph 6 2 3" xfId="12370" xr:uid="{00000000-0005-0000-0000-000034310000}"/>
    <cellStyle name="SAPBEXresDataEmph 6 2 3 2" xfId="23433" xr:uid="{25658AE7-255A-47F0-BDDE-547DF4779E8F}"/>
    <cellStyle name="SAPBEXresDataEmph 6 2 4" xfId="23431" xr:uid="{0C611067-7DA4-454E-80E6-609E0F27D487}"/>
    <cellStyle name="SAPBEXresDataEmph 6 3" xfId="12371" xr:uid="{00000000-0005-0000-0000-000035310000}"/>
    <cellStyle name="SAPBEXresDataEmph 6 3 2" xfId="23434" xr:uid="{AA7C7AFE-EF66-468F-85C7-18B14D123ED4}"/>
    <cellStyle name="SAPBEXresDataEmph 6 4" xfId="12372" xr:uid="{00000000-0005-0000-0000-000036310000}"/>
    <cellStyle name="SAPBEXresDataEmph 6 4 2" xfId="23435" xr:uid="{1F8F3B5B-599C-44B0-BDBF-9F345573650E}"/>
    <cellStyle name="SAPBEXresDataEmph 6 5" xfId="23430" xr:uid="{312CB1A6-EA82-4925-9D40-5552FD514CB1}"/>
    <cellStyle name="SAPBEXresDataEmph 7" xfId="12373" xr:uid="{00000000-0005-0000-0000-000037310000}"/>
    <cellStyle name="SAPBEXresDataEmph 7 2" xfId="12374" xr:uid="{00000000-0005-0000-0000-000038310000}"/>
    <cellStyle name="SAPBEXresDataEmph 7 2 2" xfId="12375" xr:uid="{00000000-0005-0000-0000-000039310000}"/>
    <cellStyle name="SAPBEXresDataEmph 7 2 2 2" xfId="23438" xr:uid="{69FF7E3B-9BD8-4CC1-9C2B-DE73579BC029}"/>
    <cellStyle name="SAPBEXresDataEmph 7 2 3" xfId="12376" xr:uid="{00000000-0005-0000-0000-00003A310000}"/>
    <cellStyle name="SAPBEXresDataEmph 7 2 3 2" xfId="23439" xr:uid="{545AE7C3-1F53-46E4-8C93-EA4C9C33D55D}"/>
    <cellStyle name="SAPBEXresDataEmph 7 2 4" xfId="23437" xr:uid="{1FDDBF70-1F54-48A8-9537-1B2D0B44F576}"/>
    <cellStyle name="SAPBEXresDataEmph 7 3" xfId="12377" xr:uid="{00000000-0005-0000-0000-00003B310000}"/>
    <cellStyle name="SAPBEXresDataEmph 7 3 2" xfId="23440" xr:uid="{249DBCE3-F9D4-4ED2-9D7C-1B3D0F74F332}"/>
    <cellStyle name="SAPBEXresDataEmph 7 4" xfId="12378" xr:uid="{00000000-0005-0000-0000-00003C310000}"/>
    <cellStyle name="SAPBEXresDataEmph 7 4 2" xfId="23441" xr:uid="{FB2B6BC2-3BD3-4B3E-A5E7-1E3A54013763}"/>
    <cellStyle name="SAPBEXresDataEmph 7 5" xfId="23436" xr:uid="{A2C1C5A1-435A-4FCF-B4BE-31AB5307725D}"/>
    <cellStyle name="SAPBEXresDataEmph 8" xfId="12379" xr:uid="{00000000-0005-0000-0000-00003D310000}"/>
    <cellStyle name="SAPBEXresDataEmph 8 2" xfId="12380" xr:uid="{00000000-0005-0000-0000-00003E310000}"/>
    <cellStyle name="SAPBEXresDataEmph 8 2 2" xfId="12381" xr:uid="{00000000-0005-0000-0000-00003F310000}"/>
    <cellStyle name="SAPBEXresDataEmph 8 2 2 2" xfId="23444" xr:uid="{A18A11B6-4760-4072-BAB2-7ECDDA2EF5AC}"/>
    <cellStyle name="SAPBEXresDataEmph 8 2 3" xfId="12382" xr:uid="{00000000-0005-0000-0000-000040310000}"/>
    <cellStyle name="SAPBEXresDataEmph 8 2 3 2" xfId="23445" xr:uid="{F8321E98-82C3-49BC-B30B-A976A77BEFDE}"/>
    <cellStyle name="SAPBEXresDataEmph 8 2 4" xfId="23443" xr:uid="{591EFFF4-7052-42EF-AE9A-0BF5411FADE7}"/>
    <cellStyle name="SAPBEXresDataEmph 8 3" xfId="12383" xr:uid="{00000000-0005-0000-0000-000041310000}"/>
    <cellStyle name="SAPBEXresDataEmph 8 3 2" xfId="23446" xr:uid="{316426F0-E7F7-4160-9281-940DB254A34D}"/>
    <cellStyle name="SAPBEXresDataEmph 8 4" xfId="12384" xr:uid="{00000000-0005-0000-0000-000042310000}"/>
    <cellStyle name="SAPBEXresDataEmph 8 4 2" xfId="23447" xr:uid="{7D084C11-6F3A-45A7-ACD6-296D07179D55}"/>
    <cellStyle name="SAPBEXresDataEmph 8 5" xfId="23442" xr:uid="{DE4CD056-DF8E-47F4-B095-EE9B11FB062E}"/>
    <cellStyle name="SAPBEXresDataEmph 9" xfId="12385" xr:uid="{00000000-0005-0000-0000-000043310000}"/>
    <cellStyle name="SAPBEXresDataEmph 9 2" xfId="12386" xr:uid="{00000000-0005-0000-0000-000044310000}"/>
    <cellStyle name="SAPBEXresDataEmph 9 2 2" xfId="12387" xr:uid="{00000000-0005-0000-0000-000045310000}"/>
    <cellStyle name="SAPBEXresDataEmph 9 2 2 2" xfId="23450" xr:uid="{A931B192-6404-4A63-A6BC-E6791CAB8DA4}"/>
    <cellStyle name="SAPBEXresDataEmph 9 2 3" xfId="12388" xr:uid="{00000000-0005-0000-0000-000046310000}"/>
    <cellStyle name="SAPBEXresDataEmph 9 2 3 2" xfId="23451" xr:uid="{96E27994-22B4-46DA-BDFC-460651EC146B}"/>
    <cellStyle name="SAPBEXresDataEmph 9 2 4" xfId="23449" xr:uid="{4B5F3E60-27BE-492B-8825-ACC6E0FC4B2E}"/>
    <cellStyle name="SAPBEXresDataEmph 9 3" xfId="12389" xr:uid="{00000000-0005-0000-0000-000047310000}"/>
    <cellStyle name="SAPBEXresDataEmph 9 3 2" xfId="23452" xr:uid="{37635BF5-52AE-44A3-9116-F8A2BEF6154D}"/>
    <cellStyle name="SAPBEXresDataEmph 9 4" xfId="12390" xr:uid="{00000000-0005-0000-0000-000048310000}"/>
    <cellStyle name="SAPBEXresDataEmph 9 4 2" xfId="23453" xr:uid="{98B7C2AC-8CDF-4AF1-971F-BDB98FA3561F}"/>
    <cellStyle name="SAPBEXresDataEmph 9 5" xfId="23448" xr:uid="{8BBAA9B6-AFF8-454A-803C-C8ED7ADB077E}"/>
    <cellStyle name="SAPBEXresItem" xfId="12391" xr:uid="{00000000-0005-0000-0000-000049310000}"/>
    <cellStyle name="SAPBEXresItem 10" xfId="12392" xr:uid="{00000000-0005-0000-0000-00004A310000}"/>
    <cellStyle name="SAPBEXresItem 10 2" xfId="12393" xr:uid="{00000000-0005-0000-0000-00004B310000}"/>
    <cellStyle name="SAPBEXresItem 10 2 2" xfId="12394" xr:uid="{00000000-0005-0000-0000-00004C310000}"/>
    <cellStyle name="SAPBEXresItem 10 2 2 2" xfId="23457" xr:uid="{AD0AE9C4-60D2-400C-B6A8-3085802451A1}"/>
    <cellStyle name="SAPBEXresItem 10 2 3" xfId="12395" xr:uid="{00000000-0005-0000-0000-00004D310000}"/>
    <cellStyle name="SAPBEXresItem 10 2 3 2" xfId="23458" xr:uid="{3DDFBBC3-9E68-48DE-BCAA-D3AD4E617D4A}"/>
    <cellStyle name="SAPBEXresItem 10 2 4" xfId="23456" xr:uid="{9D358286-830D-4EEB-AB2C-B440E347AA05}"/>
    <cellStyle name="SAPBEXresItem 10 3" xfId="12396" xr:uid="{00000000-0005-0000-0000-00004E310000}"/>
    <cellStyle name="SAPBEXresItem 10 3 2" xfId="23459" xr:uid="{18407393-8EB1-4D2F-A6A4-B5C33D8291DD}"/>
    <cellStyle name="SAPBEXresItem 10 4" xfId="12397" xr:uid="{00000000-0005-0000-0000-00004F310000}"/>
    <cellStyle name="SAPBEXresItem 10 4 2" xfId="23460" xr:uid="{52F07B11-1AF8-4250-BDF3-5B2DD68F817B}"/>
    <cellStyle name="SAPBEXresItem 10 5" xfId="23455" xr:uid="{49FCEE7A-D022-410D-895D-2E792D2EAE64}"/>
    <cellStyle name="SAPBEXresItem 11" xfId="12398" xr:uid="{00000000-0005-0000-0000-000050310000}"/>
    <cellStyle name="SAPBEXresItem 11 2" xfId="12399" xr:uid="{00000000-0005-0000-0000-000051310000}"/>
    <cellStyle name="SAPBEXresItem 11 2 2" xfId="12400" xr:uid="{00000000-0005-0000-0000-000052310000}"/>
    <cellStyle name="SAPBEXresItem 11 2 2 2" xfId="23463" xr:uid="{B59B6572-B169-425C-9486-B843869D9454}"/>
    <cellStyle name="SAPBEXresItem 11 2 3" xfId="12401" xr:uid="{00000000-0005-0000-0000-000053310000}"/>
    <cellStyle name="SAPBEXresItem 11 2 3 2" xfId="23464" xr:uid="{89FF49DD-11A9-4B93-8C57-F0E7EBF905B5}"/>
    <cellStyle name="SAPBEXresItem 11 2 4" xfId="23462" xr:uid="{66291A41-D726-4D7D-BC1C-B5017D079C37}"/>
    <cellStyle name="SAPBEXresItem 11 3" xfId="12402" xr:uid="{00000000-0005-0000-0000-000054310000}"/>
    <cellStyle name="SAPBEXresItem 11 3 2" xfId="23465" xr:uid="{ABE65036-68E6-4BCC-8FEA-34B8B0C93140}"/>
    <cellStyle name="SAPBEXresItem 11 4" xfId="12403" xr:uid="{00000000-0005-0000-0000-000055310000}"/>
    <cellStyle name="SAPBEXresItem 11 4 2" xfId="23466" xr:uid="{6BA3E107-29AD-4528-A2BC-3E235FAAECCB}"/>
    <cellStyle name="SAPBEXresItem 11 5" xfId="23461" xr:uid="{62C333C3-354C-4D76-A275-154581A822D9}"/>
    <cellStyle name="SAPBEXresItem 12" xfId="12404" xr:uid="{00000000-0005-0000-0000-000056310000}"/>
    <cellStyle name="SAPBEXresItem 12 2" xfId="12405" xr:uid="{00000000-0005-0000-0000-000057310000}"/>
    <cellStyle name="SAPBEXresItem 12 2 2" xfId="12406" xr:uid="{00000000-0005-0000-0000-000058310000}"/>
    <cellStyle name="SAPBEXresItem 12 2 2 2" xfId="23469" xr:uid="{4609906B-DF31-471C-BEA5-CF2E6CE96161}"/>
    <cellStyle name="SAPBEXresItem 12 2 3" xfId="12407" xr:uid="{00000000-0005-0000-0000-000059310000}"/>
    <cellStyle name="SAPBEXresItem 12 2 3 2" xfId="23470" xr:uid="{66740A49-B159-4142-A910-BA20FE06BA12}"/>
    <cellStyle name="SAPBEXresItem 12 2 4" xfId="23468" xr:uid="{DC0BA064-211E-45B6-9E1A-2C7D137078FE}"/>
    <cellStyle name="SAPBEXresItem 12 3" xfId="12408" xr:uid="{00000000-0005-0000-0000-00005A310000}"/>
    <cellStyle name="SAPBEXresItem 12 3 2" xfId="23471" xr:uid="{CE531F38-6842-4D9B-9EEE-C65AEFA4469C}"/>
    <cellStyle name="SAPBEXresItem 12 4" xfId="12409" xr:uid="{00000000-0005-0000-0000-00005B310000}"/>
    <cellStyle name="SAPBEXresItem 12 4 2" xfId="23472" xr:uid="{24A3113D-93CE-47E2-8293-456722AFE1F0}"/>
    <cellStyle name="SAPBEXresItem 12 5" xfId="23467" xr:uid="{84FAC04E-0D66-4437-9F3B-01E27F450BD0}"/>
    <cellStyle name="SAPBEXresItem 13" xfId="12410" xr:uid="{00000000-0005-0000-0000-00005C310000}"/>
    <cellStyle name="SAPBEXresItem 13 2" xfId="12411" xr:uid="{00000000-0005-0000-0000-00005D310000}"/>
    <cellStyle name="SAPBEXresItem 13 2 2" xfId="12412" xr:uid="{00000000-0005-0000-0000-00005E310000}"/>
    <cellStyle name="SAPBEXresItem 13 2 2 2" xfId="23475" xr:uid="{03DB9D0C-B64F-4EFE-AFCD-DF793B9A186D}"/>
    <cellStyle name="SAPBEXresItem 13 2 3" xfId="12413" xr:uid="{00000000-0005-0000-0000-00005F310000}"/>
    <cellStyle name="SAPBEXresItem 13 2 3 2" xfId="23476" xr:uid="{397795AA-F5A7-4329-A92F-6C02754803DD}"/>
    <cellStyle name="SAPBEXresItem 13 2 4" xfId="23474" xr:uid="{88E31D54-B4ED-480C-8B48-F59500288C09}"/>
    <cellStyle name="SAPBEXresItem 13 3" xfId="12414" xr:uid="{00000000-0005-0000-0000-000060310000}"/>
    <cellStyle name="SAPBEXresItem 13 3 2" xfId="23477" xr:uid="{54996C13-1ACB-419B-AB09-F8086E0712DF}"/>
    <cellStyle name="SAPBEXresItem 13 4" xfId="12415" xr:uid="{00000000-0005-0000-0000-000061310000}"/>
    <cellStyle name="SAPBEXresItem 13 4 2" xfId="23478" xr:uid="{BF6BA218-6440-4A57-A513-E49FE1B06F15}"/>
    <cellStyle name="SAPBEXresItem 13 5" xfId="23473" xr:uid="{D946E4D6-E780-4E65-AB32-5CEAEDC147FA}"/>
    <cellStyle name="SAPBEXresItem 14" xfId="12416" xr:uid="{00000000-0005-0000-0000-000062310000}"/>
    <cellStyle name="SAPBEXresItem 14 2" xfId="12417" xr:uid="{00000000-0005-0000-0000-000063310000}"/>
    <cellStyle name="SAPBEXresItem 14 2 2" xfId="12418" xr:uid="{00000000-0005-0000-0000-000064310000}"/>
    <cellStyle name="SAPBEXresItem 14 2 2 2" xfId="23481" xr:uid="{B0D56950-3121-424E-86C5-1C7020295778}"/>
    <cellStyle name="SAPBEXresItem 14 2 3" xfId="12419" xr:uid="{00000000-0005-0000-0000-000065310000}"/>
    <cellStyle name="SAPBEXresItem 14 2 3 2" xfId="23482" xr:uid="{BA328AE7-02FB-4BE9-8796-A2228153B59D}"/>
    <cellStyle name="SAPBEXresItem 14 2 4" xfId="23480" xr:uid="{B75A7174-3809-4639-9229-FF8509C5428E}"/>
    <cellStyle name="SAPBEXresItem 14 3" xfId="12420" xr:uid="{00000000-0005-0000-0000-000066310000}"/>
    <cellStyle name="SAPBEXresItem 14 3 2" xfId="23483" xr:uid="{55B3EE85-8F56-4396-BEEB-2894B085C78D}"/>
    <cellStyle name="SAPBEXresItem 14 4" xfId="12421" xr:uid="{00000000-0005-0000-0000-000067310000}"/>
    <cellStyle name="SAPBEXresItem 14 4 2" xfId="23484" xr:uid="{F702EF08-2FB5-4132-8F4B-D2B9CC914F8E}"/>
    <cellStyle name="SAPBEXresItem 14 5" xfId="23479" xr:uid="{8793F154-0015-4ACB-BE2F-132356850CD9}"/>
    <cellStyle name="SAPBEXresItem 15" xfId="12422" xr:uid="{00000000-0005-0000-0000-000068310000}"/>
    <cellStyle name="SAPBEXresItem 15 2" xfId="12423" xr:uid="{00000000-0005-0000-0000-000069310000}"/>
    <cellStyle name="SAPBEXresItem 15 2 2" xfId="12424" xr:uid="{00000000-0005-0000-0000-00006A310000}"/>
    <cellStyle name="SAPBEXresItem 15 2 2 2" xfId="23487" xr:uid="{A830859D-8E2B-408E-B4D1-4F3B15116C1B}"/>
    <cellStyle name="SAPBEXresItem 15 2 3" xfId="12425" xr:uid="{00000000-0005-0000-0000-00006B310000}"/>
    <cellStyle name="SAPBEXresItem 15 2 3 2" xfId="23488" xr:uid="{D3C4C729-76CF-4437-B7B4-AD34D070298E}"/>
    <cellStyle name="SAPBEXresItem 15 2 4" xfId="23486" xr:uid="{1DF431A5-0127-4229-807B-EA75C84E134D}"/>
    <cellStyle name="SAPBEXresItem 15 3" xfId="12426" xr:uid="{00000000-0005-0000-0000-00006C310000}"/>
    <cellStyle name="SAPBEXresItem 15 3 2" xfId="23489" xr:uid="{E2543F22-ED2B-4602-9878-FBE13C9414A6}"/>
    <cellStyle name="SAPBEXresItem 15 4" xfId="12427" xr:uid="{00000000-0005-0000-0000-00006D310000}"/>
    <cellStyle name="SAPBEXresItem 15 4 2" xfId="23490" xr:uid="{F1ED66AD-7A95-46FC-8F3C-F513B25280C6}"/>
    <cellStyle name="SAPBEXresItem 15 5" xfId="23485" xr:uid="{B7070622-E4CC-41CA-9855-140BECD95763}"/>
    <cellStyle name="SAPBEXresItem 16" xfId="12428" xr:uid="{00000000-0005-0000-0000-00006E310000}"/>
    <cellStyle name="SAPBEXresItem 16 2" xfId="23491" xr:uid="{CB3C8CCB-F275-4311-8456-FF7182D6D781}"/>
    <cellStyle name="SAPBEXresItem 17" xfId="12429" xr:uid="{00000000-0005-0000-0000-00006F310000}"/>
    <cellStyle name="SAPBEXresItem 17 2" xfId="23492" xr:uid="{A1812630-BD4B-4126-BB8B-22374FEEA3FA}"/>
    <cellStyle name="SAPBEXresItem 18" xfId="12430" xr:uid="{00000000-0005-0000-0000-000070310000}"/>
    <cellStyle name="SAPBEXresItem 18 2" xfId="23493" xr:uid="{A1B2283A-9BB9-47A2-83D5-4745E1F25678}"/>
    <cellStyle name="SAPBEXresItem 19" xfId="12431" xr:uid="{00000000-0005-0000-0000-000071310000}"/>
    <cellStyle name="SAPBEXresItem 19 2" xfId="23494" xr:uid="{9C3A9579-4595-4D45-BC8B-534D12ADF625}"/>
    <cellStyle name="SAPBEXresItem 2" xfId="12432" xr:uid="{00000000-0005-0000-0000-000072310000}"/>
    <cellStyle name="SAPBEXresItem 2 2" xfId="12433" xr:uid="{00000000-0005-0000-0000-000073310000}"/>
    <cellStyle name="SAPBEXresItem 2 2 2" xfId="12434" xr:uid="{00000000-0005-0000-0000-000074310000}"/>
    <cellStyle name="SAPBEXresItem 2 2 2 2" xfId="23497" xr:uid="{4A9C1EE2-774A-4971-834B-312AF847760E}"/>
    <cellStyle name="SAPBEXresItem 2 2 3" xfId="12435" xr:uid="{00000000-0005-0000-0000-000075310000}"/>
    <cellStyle name="SAPBEXresItem 2 2 3 2" xfId="23498" xr:uid="{BCAED981-E210-41C4-B9E2-C6EC8DA9AD87}"/>
    <cellStyle name="SAPBEXresItem 2 2 4" xfId="23496" xr:uid="{D953335F-2E0A-4FC6-94BB-59EEE29E73A4}"/>
    <cellStyle name="SAPBEXresItem 2 3" xfId="12436" xr:uid="{00000000-0005-0000-0000-000076310000}"/>
    <cellStyle name="SAPBEXresItem 2 3 2" xfId="23499" xr:uid="{FF1C2566-6261-4411-AEFF-F9BE6D8B8196}"/>
    <cellStyle name="SAPBEXresItem 2 4" xfId="12437" xr:uid="{00000000-0005-0000-0000-000077310000}"/>
    <cellStyle name="SAPBEXresItem 2 4 2" xfId="23500" xr:uid="{781B0A2E-7EA1-48C3-8C70-FEE11087EF4D}"/>
    <cellStyle name="SAPBEXresItem 2 5" xfId="23495" xr:uid="{03670200-4948-46CB-856B-E1F086572EE6}"/>
    <cellStyle name="SAPBEXresItem 20" xfId="23454" xr:uid="{0CA85FBD-9738-46C3-885D-C6F137DFD75B}"/>
    <cellStyle name="SAPBEXresItem 3" xfId="12438" xr:uid="{00000000-0005-0000-0000-000078310000}"/>
    <cellStyle name="SAPBEXresItem 3 2" xfId="12439" xr:uid="{00000000-0005-0000-0000-000079310000}"/>
    <cellStyle name="SAPBEXresItem 3 2 2" xfId="12440" xr:uid="{00000000-0005-0000-0000-00007A310000}"/>
    <cellStyle name="SAPBEXresItem 3 2 2 2" xfId="23503" xr:uid="{612586D5-092F-4475-8F67-B01D4C56D01C}"/>
    <cellStyle name="SAPBEXresItem 3 2 3" xfId="12441" xr:uid="{00000000-0005-0000-0000-00007B310000}"/>
    <cellStyle name="SAPBEXresItem 3 2 3 2" xfId="23504" xr:uid="{ED405F74-5DDB-4AFA-BDE3-4D1C4E4AF519}"/>
    <cellStyle name="SAPBEXresItem 3 2 4" xfId="23502" xr:uid="{9611C3F3-A5FD-412A-A913-1162054EBEE0}"/>
    <cellStyle name="SAPBEXresItem 3 3" xfId="12442" xr:uid="{00000000-0005-0000-0000-00007C310000}"/>
    <cellStyle name="SAPBEXresItem 3 3 2" xfId="23505" xr:uid="{89B83DD6-FF45-4475-9215-AC09F68F9904}"/>
    <cellStyle name="SAPBEXresItem 3 4" xfId="12443" xr:uid="{00000000-0005-0000-0000-00007D310000}"/>
    <cellStyle name="SAPBEXresItem 3 4 2" xfId="23506" xr:uid="{726312D5-C71E-4788-B751-ABC034DC767A}"/>
    <cellStyle name="SAPBEXresItem 3 5" xfId="23501" xr:uid="{306017AF-77D2-4CC6-9AC0-6893EA6F20C6}"/>
    <cellStyle name="SAPBEXresItem 4" xfId="12444" xr:uid="{00000000-0005-0000-0000-00007E310000}"/>
    <cellStyle name="SAPBEXresItem 4 2" xfId="12445" xr:uid="{00000000-0005-0000-0000-00007F310000}"/>
    <cellStyle name="SAPBEXresItem 4 2 2" xfId="12446" xr:uid="{00000000-0005-0000-0000-000080310000}"/>
    <cellStyle name="SAPBEXresItem 4 2 2 2" xfId="23509" xr:uid="{6FF6780C-D986-4A35-8A43-AEBEB2E41DFC}"/>
    <cellStyle name="SAPBEXresItem 4 2 3" xfId="12447" xr:uid="{00000000-0005-0000-0000-000081310000}"/>
    <cellStyle name="SAPBEXresItem 4 2 3 2" xfId="23510" xr:uid="{EE6A70AB-3F5C-4CE8-9471-5722369FFE0E}"/>
    <cellStyle name="SAPBEXresItem 4 2 4" xfId="23508" xr:uid="{8F3FD0B1-7344-4572-B50B-48CC248D6D4F}"/>
    <cellStyle name="SAPBEXresItem 4 3" xfId="12448" xr:uid="{00000000-0005-0000-0000-000082310000}"/>
    <cellStyle name="SAPBEXresItem 4 3 2" xfId="23511" xr:uid="{86A31D77-6F1A-4C75-90F2-44FD91CB1C0B}"/>
    <cellStyle name="SAPBEXresItem 4 4" xfId="12449" xr:uid="{00000000-0005-0000-0000-000083310000}"/>
    <cellStyle name="SAPBEXresItem 4 4 2" xfId="23512" xr:uid="{496EF400-40DE-42C6-BBFB-C1F23020C7B9}"/>
    <cellStyle name="SAPBEXresItem 4 5" xfId="23507" xr:uid="{50907AC1-2926-41A4-B1DA-E864B324EE49}"/>
    <cellStyle name="SAPBEXresItem 5" xfId="12450" xr:uid="{00000000-0005-0000-0000-000084310000}"/>
    <cellStyle name="SAPBEXresItem 5 2" xfId="12451" xr:uid="{00000000-0005-0000-0000-000085310000}"/>
    <cellStyle name="SAPBEXresItem 5 2 2" xfId="12452" xr:uid="{00000000-0005-0000-0000-000086310000}"/>
    <cellStyle name="SAPBEXresItem 5 2 2 2" xfId="23515" xr:uid="{A66722AB-22F0-4326-9451-F282DEB02FC3}"/>
    <cellStyle name="SAPBEXresItem 5 2 3" xfId="12453" xr:uid="{00000000-0005-0000-0000-000087310000}"/>
    <cellStyle name="SAPBEXresItem 5 2 3 2" xfId="23516" xr:uid="{0D7A1E97-A60E-4F66-8E23-FD608780CE43}"/>
    <cellStyle name="SAPBEXresItem 5 2 4" xfId="23514" xr:uid="{6EE85172-1674-4D5B-8982-DF419928B59B}"/>
    <cellStyle name="SAPBEXresItem 5 3" xfId="12454" xr:uid="{00000000-0005-0000-0000-000088310000}"/>
    <cellStyle name="SAPBEXresItem 5 3 2" xfId="23517" xr:uid="{E6E7F29B-7558-4F96-9BF9-F5DEDB49C7B5}"/>
    <cellStyle name="SAPBEXresItem 5 4" xfId="12455" xr:uid="{00000000-0005-0000-0000-000089310000}"/>
    <cellStyle name="SAPBEXresItem 5 4 2" xfId="23518" xr:uid="{6C663DB1-DA28-463A-AADD-597E03FD71CE}"/>
    <cellStyle name="SAPBEXresItem 5 5" xfId="23513" xr:uid="{E3CECB98-9D2E-4544-86F3-62590F32B658}"/>
    <cellStyle name="SAPBEXresItem 6" xfId="12456" xr:uid="{00000000-0005-0000-0000-00008A310000}"/>
    <cellStyle name="SAPBEXresItem 6 2" xfId="12457" xr:uid="{00000000-0005-0000-0000-00008B310000}"/>
    <cellStyle name="SAPBEXresItem 6 2 2" xfId="12458" xr:uid="{00000000-0005-0000-0000-00008C310000}"/>
    <cellStyle name="SAPBEXresItem 6 2 2 2" xfId="23521" xr:uid="{97B33B9F-D3EC-449E-AEC6-AF1F2C2DF840}"/>
    <cellStyle name="SAPBEXresItem 6 2 3" xfId="12459" xr:uid="{00000000-0005-0000-0000-00008D310000}"/>
    <cellStyle name="SAPBEXresItem 6 2 3 2" xfId="23522" xr:uid="{F6FB5BE3-5675-473A-961C-188D0E890D2F}"/>
    <cellStyle name="SAPBEXresItem 6 2 4" xfId="23520" xr:uid="{88D42BFE-2E87-445E-A5C8-1DD515120045}"/>
    <cellStyle name="SAPBEXresItem 6 3" xfId="12460" xr:uid="{00000000-0005-0000-0000-00008E310000}"/>
    <cellStyle name="SAPBEXresItem 6 3 2" xfId="23523" xr:uid="{18F00807-7F40-44BE-80FE-CE454779819F}"/>
    <cellStyle name="SAPBEXresItem 6 4" xfId="12461" xr:uid="{00000000-0005-0000-0000-00008F310000}"/>
    <cellStyle name="SAPBEXresItem 6 4 2" xfId="23524" xr:uid="{14DE2A07-CC70-4E6B-A190-2FF56F82A7F7}"/>
    <cellStyle name="SAPBEXresItem 6 5" xfId="23519" xr:uid="{905E19FB-ECB3-4081-A2B8-D22C0F62A973}"/>
    <cellStyle name="SAPBEXresItem 7" xfId="12462" xr:uid="{00000000-0005-0000-0000-000090310000}"/>
    <cellStyle name="SAPBEXresItem 7 2" xfId="12463" xr:uid="{00000000-0005-0000-0000-000091310000}"/>
    <cellStyle name="SAPBEXresItem 7 2 2" xfId="12464" xr:uid="{00000000-0005-0000-0000-000092310000}"/>
    <cellStyle name="SAPBEXresItem 7 2 2 2" xfId="23527" xr:uid="{6A4DE0C0-E050-423D-BCFE-E98F8CC25886}"/>
    <cellStyle name="SAPBEXresItem 7 2 3" xfId="12465" xr:uid="{00000000-0005-0000-0000-000093310000}"/>
    <cellStyle name="SAPBEXresItem 7 2 3 2" xfId="23528" xr:uid="{A056CC0E-6014-4482-8BEE-7E09AFD64349}"/>
    <cellStyle name="SAPBEXresItem 7 2 4" xfId="23526" xr:uid="{3CA67732-F06C-4DDA-BA19-6073F81FB3E6}"/>
    <cellStyle name="SAPBEXresItem 7 3" xfId="12466" xr:uid="{00000000-0005-0000-0000-000094310000}"/>
    <cellStyle name="SAPBEXresItem 7 3 2" xfId="23529" xr:uid="{556F8956-185E-4FAC-8962-5219614BDA91}"/>
    <cellStyle name="SAPBEXresItem 7 4" xfId="12467" xr:uid="{00000000-0005-0000-0000-000095310000}"/>
    <cellStyle name="SAPBEXresItem 7 4 2" xfId="23530" xr:uid="{F1EA81B7-FE91-4CE0-9129-AD83C3675117}"/>
    <cellStyle name="SAPBEXresItem 7 5" xfId="23525" xr:uid="{85F75C97-4D29-4FEF-A645-0B602107AC5C}"/>
    <cellStyle name="SAPBEXresItem 8" xfId="12468" xr:uid="{00000000-0005-0000-0000-000096310000}"/>
    <cellStyle name="SAPBEXresItem 8 2" xfId="12469" xr:uid="{00000000-0005-0000-0000-000097310000}"/>
    <cellStyle name="SAPBEXresItem 8 2 2" xfId="12470" xr:uid="{00000000-0005-0000-0000-000098310000}"/>
    <cellStyle name="SAPBEXresItem 8 2 2 2" xfId="23533" xr:uid="{D9D5F171-787D-4AE9-8458-FCCF52B0D4CD}"/>
    <cellStyle name="SAPBEXresItem 8 2 3" xfId="12471" xr:uid="{00000000-0005-0000-0000-000099310000}"/>
    <cellStyle name="SAPBEXresItem 8 2 3 2" xfId="23534" xr:uid="{E769EF82-6985-4913-94F1-87129EE36730}"/>
    <cellStyle name="SAPBEXresItem 8 2 4" xfId="23532" xr:uid="{A9AC4E3F-CB40-428C-AE07-411D6B1F15DF}"/>
    <cellStyle name="SAPBEXresItem 8 3" xfId="12472" xr:uid="{00000000-0005-0000-0000-00009A310000}"/>
    <cellStyle name="SAPBEXresItem 8 3 2" xfId="23535" xr:uid="{B52FD410-0E5F-48B6-A714-124E24765A41}"/>
    <cellStyle name="SAPBEXresItem 8 4" xfId="12473" xr:uid="{00000000-0005-0000-0000-00009B310000}"/>
    <cellStyle name="SAPBEXresItem 8 4 2" xfId="23536" xr:uid="{C4254BAD-AC80-4AD5-AE5A-FE55D6467741}"/>
    <cellStyle name="SAPBEXresItem 8 5" xfId="23531" xr:uid="{27D64E62-5F6E-4F7D-B61F-5AD9D141D51A}"/>
    <cellStyle name="SAPBEXresItem 9" xfId="12474" xr:uid="{00000000-0005-0000-0000-00009C310000}"/>
    <cellStyle name="SAPBEXresItem 9 2" xfId="12475" xr:uid="{00000000-0005-0000-0000-00009D310000}"/>
    <cellStyle name="SAPBEXresItem 9 2 2" xfId="12476" xr:uid="{00000000-0005-0000-0000-00009E310000}"/>
    <cellStyle name="SAPBEXresItem 9 2 2 2" xfId="23539" xr:uid="{2B84EB56-B75E-4EBC-8682-70AEFF0913DC}"/>
    <cellStyle name="SAPBEXresItem 9 2 3" xfId="12477" xr:uid="{00000000-0005-0000-0000-00009F310000}"/>
    <cellStyle name="SAPBEXresItem 9 2 3 2" xfId="23540" xr:uid="{31066326-664A-4B21-9CF7-29602DE7700D}"/>
    <cellStyle name="SAPBEXresItem 9 2 4" xfId="23538" xr:uid="{0340B40F-A12F-47C0-BF14-78EA4C9EA6BA}"/>
    <cellStyle name="SAPBEXresItem 9 3" xfId="12478" xr:uid="{00000000-0005-0000-0000-0000A0310000}"/>
    <cellStyle name="SAPBEXresItem 9 3 2" xfId="23541" xr:uid="{FF21A9C4-E5AB-4B81-96D5-93C92F990901}"/>
    <cellStyle name="SAPBEXresItem 9 4" xfId="12479" xr:uid="{00000000-0005-0000-0000-0000A1310000}"/>
    <cellStyle name="SAPBEXresItem 9 4 2" xfId="23542" xr:uid="{98ADC354-54D2-4471-82C6-5C3CF404DAF3}"/>
    <cellStyle name="SAPBEXresItem 9 5" xfId="23537" xr:uid="{33AB9537-4046-48A3-8039-4B3A71102854}"/>
    <cellStyle name="SAPBEXresItemX" xfId="12480" xr:uid="{00000000-0005-0000-0000-0000A2310000}"/>
    <cellStyle name="SAPBEXresItemX 10" xfId="12481" xr:uid="{00000000-0005-0000-0000-0000A3310000}"/>
    <cellStyle name="SAPBEXresItemX 10 2" xfId="12482" xr:uid="{00000000-0005-0000-0000-0000A4310000}"/>
    <cellStyle name="SAPBEXresItemX 10 2 2" xfId="12483" xr:uid="{00000000-0005-0000-0000-0000A5310000}"/>
    <cellStyle name="SAPBEXresItemX 10 2 2 2" xfId="23546" xr:uid="{54239076-7E87-476C-B207-72D32C86CB5A}"/>
    <cellStyle name="SAPBEXresItemX 10 2 3" xfId="12484" xr:uid="{00000000-0005-0000-0000-0000A6310000}"/>
    <cellStyle name="SAPBEXresItemX 10 2 3 2" xfId="23547" xr:uid="{3E7730E7-1B29-4911-B2E4-B74B86C68070}"/>
    <cellStyle name="SAPBEXresItemX 10 2 4" xfId="23545" xr:uid="{7242EE2C-5EE6-4F53-80D1-34A589587F27}"/>
    <cellStyle name="SAPBEXresItemX 10 3" xfId="12485" xr:uid="{00000000-0005-0000-0000-0000A7310000}"/>
    <cellStyle name="SAPBEXresItemX 10 3 2" xfId="23548" xr:uid="{EB64E002-2F57-4FB0-90E5-C05DFBEF5EB0}"/>
    <cellStyle name="SAPBEXresItemX 10 4" xfId="12486" xr:uid="{00000000-0005-0000-0000-0000A8310000}"/>
    <cellStyle name="SAPBEXresItemX 10 4 2" xfId="23549" xr:uid="{80A19DFC-2FE0-48C5-B3AE-12DA093A72E7}"/>
    <cellStyle name="SAPBEXresItemX 10 5" xfId="23544" xr:uid="{17CAAB7A-5303-4EFF-B852-C3A663FE965B}"/>
    <cellStyle name="SAPBEXresItemX 11" xfId="12487" xr:uid="{00000000-0005-0000-0000-0000A9310000}"/>
    <cellStyle name="SAPBEXresItemX 11 2" xfId="12488" xr:uid="{00000000-0005-0000-0000-0000AA310000}"/>
    <cellStyle name="SAPBEXresItemX 11 2 2" xfId="12489" xr:uid="{00000000-0005-0000-0000-0000AB310000}"/>
    <cellStyle name="SAPBEXresItemX 11 2 2 2" xfId="23552" xr:uid="{A251CF7C-14EE-48C6-A917-2A9A42BED8A1}"/>
    <cellStyle name="SAPBEXresItemX 11 2 3" xfId="12490" xr:uid="{00000000-0005-0000-0000-0000AC310000}"/>
    <cellStyle name="SAPBEXresItemX 11 2 3 2" xfId="23553" xr:uid="{A4918B99-1FFF-49D5-BBE7-AF68E154AA58}"/>
    <cellStyle name="SAPBEXresItemX 11 2 4" xfId="23551" xr:uid="{A1FFB04F-F49F-4209-85DC-1676A6EC4239}"/>
    <cellStyle name="SAPBEXresItemX 11 3" xfId="12491" xr:uid="{00000000-0005-0000-0000-0000AD310000}"/>
    <cellStyle name="SAPBEXresItemX 11 3 2" xfId="23554" xr:uid="{81FD67FA-B487-4649-933A-965731BE4874}"/>
    <cellStyle name="SAPBEXresItemX 11 4" xfId="12492" xr:uid="{00000000-0005-0000-0000-0000AE310000}"/>
    <cellStyle name="SAPBEXresItemX 11 4 2" xfId="23555" xr:uid="{5B5B11D2-A62F-40CB-9F41-12C34AA7BA22}"/>
    <cellStyle name="SAPBEXresItemX 11 5" xfId="23550" xr:uid="{82E2E775-0FBF-45AC-82E8-0D5D8C22BED2}"/>
    <cellStyle name="SAPBEXresItemX 12" xfId="12493" xr:uid="{00000000-0005-0000-0000-0000AF310000}"/>
    <cellStyle name="SAPBEXresItemX 12 2" xfId="12494" xr:uid="{00000000-0005-0000-0000-0000B0310000}"/>
    <cellStyle name="SAPBEXresItemX 12 2 2" xfId="12495" xr:uid="{00000000-0005-0000-0000-0000B1310000}"/>
    <cellStyle name="SAPBEXresItemX 12 2 2 2" xfId="23558" xr:uid="{F226F29A-5A6F-49AC-A603-063C1E55968A}"/>
    <cellStyle name="SAPBEXresItemX 12 2 3" xfId="12496" xr:uid="{00000000-0005-0000-0000-0000B2310000}"/>
    <cellStyle name="SAPBEXresItemX 12 2 3 2" xfId="23559" xr:uid="{C42A7164-253B-485B-BCA7-0A900E5E4C65}"/>
    <cellStyle name="SAPBEXresItemX 12 2 4" xfId="23557" xr:uid="{3637EFB5-3F51-465B-8CBD-C19FE497F887}"/>
    <cellStyle name="SAPBEXresItemX 12 3" xfId="12497" xr:uid="{00000000-0005-0000-0000-0000B3310000}"/>
    <cellStyle name="SAPBEXresItemX 12 3 2" xfId="23560" xr:uid="{ADCD57C3-6A0F-42DD-B078-037C8CCF7367}"/>
    <cellStyle name="SAPBEXresItemX 12 4" xfId="12498" xr:uid="{00000000-0005-0000-0000-0000B4310000}"/>
    <cellStyle name="SAPBEXresItemX 12 4 2" xfId="23561" xr:uid="{E0024B9F-3DD3-4D27-B3B1-23C8B123E014}"/>
    <cellStyle name="SAPBEXresItemX 12 5" xfId="23556" xr:uid="{7E6F9B00-0F44-4501-87A9-D3C1A12CBC75}"/>
    <cellStyle name="SAPBEXresItemX 13" xfId="12499" xr:uid="{00000000-0005-0000-0000-0000B5310000}"/>
    <cellStyle name="SAPBEXresItemX 13 2" xfId="12500" xr:uid="{00000000-0005-0000-0000-0000B6310000}"/>
    <cellStyle name="SAPBEXresItemX 13 2 2" xfId="12501" xr:uid="{00000000-0005-0000-0000-0000B7310000}"/>
    <cellStyle name="SAPBEXresItemX 13 2 2 2" xfId="23564" xr:uid="{5DA89DCB-EA2E-4938-AC83-29F0C907727E}"/>
    <cellStyle name="SAPBEXresItemX 13 2 3" xfId="12502" xr:uid="{00000000-0005-0000-0000-0000B8310000}"/>
    <cellStyle name="SAPBEXresItemX 13 2 3 2" xfId="23565" xr:uid="{0C704462-C6C5-41FB-9E3C-A3EFE367AB29}"/>
    <cellStyle name="SAPBEXresItemX 13 2 4" xfId="23563" xr:uid="{0862932B-2052-4766-9EFD-F7BED22619BF}"/>
    <cellStyle name="SAPBEXresItemX 13 3" xfId="12503" xr:uid="{00000000-0005-0000-0000-0000B9310000}"/>
    <cellStyle name="SAPBEXresItemX 13 3 2" xfId="23566" xr:uid="{879B873C-A7AA-4FA0-A574-8E2804EDAEC6}"/>
    <cellStyle name="SAPBEXresItemX 13 4" xfId="12504" xr:uid="{00000000-0005-0000-0000-0000BA310000}"/>
    <cellStyle name="SAPBEXresItemX 13 4 2" xfId="23567" xr:uid="{A276504A-A73E-473B-8ECA-5DF6525D7998}"/>
    <cellStyle name="SAPBEXresItemX 13 5" xfId="23562" xr:uid="{4F43E667-A3D5-4348-A557-2F8B3AC34128}"/>
    <cellStyle name="SAPBEXresItemX 14" xfId="12505" xr:uid="{00000000-0005-0000-0000-0000BB310000}"/>
    <cellStyle name="SAPBEXresItemX 14 2" xfId="12506" xr:uid="{00000000-0005-0000-0000-0000BC310000}"/>
    <cellStyle name="SAPBEXresItemX 14 2 2" xfId="12507" xr:uid="{00000000-0005-0000-0000-0000BD310000}"/>
    <cellStyle name="SAPBEXresItemX 14 2 2 2" xfId="23570" xr:uid="{5578F2CB-20B5-402D-8D48-1FB7BEA66263}"/>
    <cellStyle name="SAPBEXresItemX 14 2 3" xfId="12508" xr:uid="{00000000-0005-0000-0000-0000BE310000}"/>
    <cellStyle name="SAPBEXresItemX 14 2 3 2" xfId="23571" xr:uid="{4386C13B-329C-448E-921B-D7763E84EF8E}"/>
    <cellStyle name="SAPBEXresItemX 14 2 4" xfId="23569" xr:uid="{BDEEDC8F-882F-4EF9-B103-6B2B6D6B66B6}"/>
    <cellStyle name="SAPBEXresItemX 14 3" xfId="12509" xr:uid="{00000000-0005-0000-0000-0000BF310000}"/>
    <cellStyle name="SAPBEXresItemX 14 3 2" xfId="23572" xr:uid="{28F38B34-94B5-48CF-A39A-361F99242388}"/>
    <cellStyle name="SAPBEXresItemX 14 4" xfId="12510" xr:uid="{00000000-0005-0000-0000-0000C0310000}"/>
    <cellStyle name="SAPBEXresItemX 14 4 2" xfId="23573" xr:uid="{93E9DD3C-04BC-4C8B-960A-EF324C0745E3}"/>
    <cellStyle name="SAPBEXresItemX 14 5" xfId="23568" xr:uid="{22344504-1D40-4664-A213-147BD1D69FAE}"/>
    <cellStyle name="SAPBEXresItemX 15" xfId="12511" xr:uid="{00000000-0005-0000-0000-0000C1310000}"/>
    <cellStyle name="SAPBEXresItemX 15 2" xfId="12512" xr:uid="{00000000-0005-0000-0000-0000C2310000}"/>
    <cellStyle name="SAPBEXresItemX 15 2 2" xfId="12513" xr:uid="{00000000-0005-0000-0000-0000C3310000}"/>
    <cellStyle name="SAPBEXresItemX 15 2 2 2" xfId="23576" xr:uid="{5ECE39BF-5185-499E-B764-409650664852}"/>
    <cellStyle name="SAPBEXresItemX 15 2 3" xfId="12514" xr:uid="{00000000-0005-0000-0000-0000C4310000}"/>
    <cellStyle name="SAPBEXresItemX 15 2 3 2" xfId="23577" xr:uid="{FCEFA274-D170-4493-956C-18FA940D7287}"/>
    <cellStyle name="SAPBEXresItemX 15 2 4" xfId="23575" xr:uid="{79A265D8-5B40-4076-BA17-F28ADD7F782C}"/>
    <cellStyle name="SAPBEXresItemX 15 3" xfId="12515" xr:uid="{00000000-0005-0000-0000-0000C5310000}"/>
    <cellStyle name="SAPBEXresItemX 15 3 2" xfId="23578" xr:uid="{FA975DE3-30D2-4527-8940-ADD288F7C319}"/>
    <cellStyle name="SAPBEXresItemX 15 4" xfId="12516" xr:uid="{00000000-0005-0000-0000-0000C6310000}"/>
    <cellStyle name="SAPBEXresItemX 15 4 2" xfId="23579" xr:uid="{4241FE04-7F6E-44DA-A53E-B8A8DF164017}"/>
    <cellStyle name="SAPBEXresItemX 15 5" xfId="23574" xr:uid="{7DB48155-891C-4E58-BD9C-C339110D383D}"/>
    <cellStyle name="SAPBEXresItemX 16" xfId="12517" xr:uid="{00000000-0005-0000-0000-0000C7310000}"/>
    <cellStyle name="SAPBEXresItemX 16 2" xfId="23580" xr:uid="{6868DECB-DE46-49FA-83D7-AA1DB7DE2AB5}"/>
    <cellStyle name="SAPBEXresItemX 17" xfId="12518" xr:uid="{00000000-0005-0000-0000-0000C8310000}"/>
    <cellStyle name="SAPBEXresItemX 17 2" xfId="23581" xr:uid="{EF5448EC-FBB3-472A-92BF-E7599B47CB92}"/>
    <cellStyle name="SAPBEXresItemX 18" xfId="12519" xr:uid="{00000000-0005-0000-0000-0000C9310000}"/>
    <cellStyle name="SAPBEXresItemX 18 2" xfId="23582" xr:uid="{981F48DC-1817-46C8-9EFF-67A388016887}"/>
    <cellStyle name="SAPBEXresItemX 19" xfId="12520" xr:uid="{00000000-0005-0000-0000-0000CA310000}"/>
    <cellStyle name="SAPBEXresItemX 19 2" xfId="23583" xr:uid="{CEEAF114-DD87-4F47-9172-C790ABAA1CB2}"/>
    <cellStyle name="SAPBEXresItemX 2" xfId="12521" xr:uid="{00000000-0005-0000-0000-0000CB310000}"/>
    <cellStyle name="SAPBEXresItemX 2 2" xfId="12522" xr:uid="{00000000-0005-0000-0000-0000CC310000}"/>
    <cellStyle name="SAPBEXresItemX 2 2 2" xfId="12523" xr:uid="{00000000-0005-0000-0000-0000CD310000}"/>
    <cellStyle name="SAPBEXresItemX 2 2 2 2" xfId="23586" xr:uid="{D8348D0E-64A9-4192-976B-811FB099489D}"/>
    <cellStyle name="SAPBEXresItemX 2 2 3" xfId="12524" xr:uid="{00000000-0005-0000-0000-0000CE310000}"/>
    <cellStyle name="SAPBEXresItemX 2 2 3 2" xfId="23587" xr:uid="{5F17059F-3195-4AEF-9D57-127819EE7618}"/>
    <cellStyle name="SAPBEXresItemX 2 2 4" xfId="23585" xr:uid="{78718F45-C25D-4A7F-811A-FA7F290ABB3E}"/>
    <cellStyle name="SAPBEXresItemX 2 3" xfId="12525" xr:uid="{00000000-0005-0000-0000-0000CF310000}"/>
    <cellStyle name="SAPBEXresItemX 2 3 2" xfId="23588" xr:uid="{92970FF5-03D7-4C2A-AE5D-E2D3A60EDCC7}"/>
    <cellStyle name="SAPBEXresItemX 2 4" xfId="12526" xr:uid="{00000000-0005-0000-0000-0000D0310000}"/>
    <cellStyle name="SAPBEXresItemX 2 4 2" xfId="23589" xr:uid="{95F49FE7-B619-4031-A4AC-E22684B927A7}"/>
    <cellStyle name="SAPBEXresItemX 2 5" xfId="23584" xr:uid="{3446A4A3-ED9F-4F52-BFBF-1C4A460B584C}"/>
    <cellStyle name="SAPBEXresItemX 20" xfId="23543" xr:uid="{79083685-83EE-49EE-9D2C-F2B4163B02F3}"/>
    <cellStyle name="SAPBEXresItemX 3" xfId="12527" xr:uid="{00000000-0005-0000-0000-0000D1310000}"/>
    <cellStyle name="SAPBEXresItemX 3 2" xfId="12528" xr:uid="{00000000-0005-0000-0000-0000D2310000}"/>
    <cellStyle name="SAPBEXresItemX 3 2 2" xfId="12529" xr:uid="{00000000-0005-0000-0000-0000D3310000}"/>
    <cellStyle name="SAPBEXresItemX 3 2 2 2" xfId="23592" xr:uid="{D4A7CD10-1A08-43DF-9460-4EBBD374C94C}"/>
    <cellStyle name="SAPBEXresItemX 3 2 3" xfId="12530" xr:uid="{00000000-0005-0000-0000-0000D4310000}"/>
    <cellStyle name="SAPBEXresItemX 3 2 3 2" xfId="23593" xr:uid="{45A28927-8DE4-4BD2-A8BE-DE72E93AFA2B}"/>
    <cellStyle name="SAPBEXresItemX 3 2 4" xfId="23591" xr:uid="{8900430D-24C7-4188-BDAC-D3A3C4DAD657}"/>
    <cellStyle name="SAPBEXresItemX 3 3" xfId="12531" xr:uid="{00000000-0005-0000-0000-0000D5310000}"/>
    <cellStyle name="SAPBEXresItemX 3 3 2" xfId="23594" xr:uid="{5B61C651-E3C4-4133-BEE2-F38AE7F2A9F6}"/>
    <cellStyle name="SAPBEXresItemX 3 4" xfId="12532" xr:uid="{00000000-0005-0000-0000-0000D6310000}"/>
    <cellStyle name="SAPBEXresItemX 3 4 2" xfId="23595" xr:uid="{D2B73ADD-5395-453F-BEF7-0A83E9B8A89A}"/>
    <cellStyle name="SAPBEXresItemX 3 5" xfId="23590" xr:uid="{270A9A52-C2AA-46A1-B52A-2C30DEFB6F6E}"/>
    <cellStyle name="SAPBEXresItemX 4" xfId="12533" xr:uid="{00000000-0005-0000-0000-0000D7310000}"/>
    <cellStyle name="SAPBEXresItemX 4 2" xfId="12534" xr:uid="{00000000-0005-0000-0000-0000D8310000}"/>
    <cellStyle name="SAPBEXresItemX 4 2 2" xfId="12535" xr:uid="{00000000-0005-0000-0000-0000D9310000}"/>
    <cellStyle name="SAPBEXresItemX 4 2 2 2" xfId="23598" xr:uid="{065A37AC-E98E-4AC0-9F1B-FA01C057628C}"/>
    <cellStyle name="SAPBEXresItemX 4 2 3" xfId="12536" xr:uid="{00000000-0005-0000-0000-0000DA310000}"/>
    <cellStyle name="SAPBEXresItemX 4 2 3 2" xfId="23599" xr:uid="{900C700A-F99B-4432-934F-A046576F5923}"/>
    <cellStyle name="SAPBEXresItemX 4 2 4" xfId="23597" xr:uid="{516E2B4D-32AE-4DB8-A299-5A22506B264C}"/>
    <cellStyle name="SAPBEXresItemX 4 3" xfId="12537" xr:uid="{00000000-0005-0000-0000-0000DB310000}"/>
    <cellStyle name="SAPBEXresItemX 4 3 2" xfId="23600" xr:uid="{AC4998DD-5D5E-49AF-8721-8830F93713BD}"/>
    <cellStyle name="SAPBEXresItemX 4 4" xfId="12538" xr:uid="{00000000-0005-0000-0000-0000DC310000}"/>
    <cellStyle name="SAPBEXresItemX 4 4 2" xfId="23601" xr:uid="{CA27FCE3-3C12-433C-ACB6-A35F0E3C28A9}"/>
    <cellStyle name="SAPBEXresItemX 4 5" xfId="23596" xr:uid="{2FACC921-0C6E-4E41-B2E1-CA125916408E}"/>
    <cellStyle name="SAPBEXresItemX 5" xfId="12539" xr:uid="{00000000-0005-0000-0000-0000DD310000}"/>
    <cellStyle name="SAPBEXresItemX 5 2" xfId="12540" xr:uid="{00000000-0005-0000-0000-0000DE310000}"/>
    <cellStyle name="SAPBEXresItemX 5 2 2" xfId="12541" xr:uid="{00000000-0005-0000-0000-0000DF310000}"/>
    <cellStyle name="SAPBEXresItemX 5 2 2 2" xfId="23604" xr:uid="{B41817D5-59BA-4633-ABB5-4E5198CEF49B}"/>
    <cellStyle name="SAPBEXresItemX 5 2 3" xfId="12542" xr:uid="{00000000-0005-0000-0000-0000E0310000}"/>
    <cellStyle name="SAPBEXresItemX 5 2 3 2" xfId="23605" xr:uid="{7AD24D5B-E3F9-4897-87F1-866D0C474313}"/>
    <cellStyle name="SAPBEXresItemX 5 2 4" xfId="23603" xr:uid="{02A621ED-E6B6-4361-BA8E-12999C47CCFD}"/>
    <cellStyle name="SAPBEXresItemX 5 3" xfId="12543" xr:uid="{00000000-0005-0000-0000-0000E1310000}"/>
    <cellStyle name="SAPBEXresItemX 5 3 2" xfId="23606" xr:uid="{5E6E7438-4D5D-454C-B8F0-68F0F8E6E74B}"/>
    <cellStyle name="SAPBEXresItemX 5 4" xfId="12544" xr:uid="{00000000-0005-0000-0000-0000E2310000}"/>
    <cellStyle name="SAPBEXresItemX 5 4 2" xfId="23607" xr:uid="{3CCA7416-501A-40E3-AC22-6A7FDDCADA0E}"/>
    <cellStyle name="SAPBEXresItemX 5 5" xfId="23602" xr:uid="{A9939D3A-B218-4605-B705-4DE49635FDC0}"/>
    <cellStyle name="SAPBEXresItemX 6" xfId="12545" xr:uid="{00000000-0005-0000-0000-0000E3310000}"/>
    <cellStyle name="SAPBEXresItemX 6 2" xfId="12546" xr:uid="{00000000-0005-0000-0000-0000E4310000}"/>
    <cellStyle name="SAPBEXresItemX 6 2 2" xfId="12547" xr:uid="{00000000-0005-0000-0000-0000E5310000}"/>
    <cellStyle name="SAPBEXresItemX 6 2 2 2" xfId="23610" xr:uid="{03434D30-AC53-47D8-86B5-12742B7BB163}"/>
    <cellStyle name="SAPBEXresItemX 6 2 3" xfId="12548" xr:uid="{00000000-0005-0000-0000-0000E6310000}"/>
    <cellStyle name="SAPBEXresItemX 6 2 3 2" xfId="23611" xr:uid="{6D7A70F9-59F3-4CBC-AC49-DD21777F80AF}"/>
    <cellStyle name="SAPBEXresItemX 6 2 4" xfId="23609" xr:uid="{C4978DE5-AB5B-41AF-8D3A-E48CE6F4B916}"/>
    <cellStyle name="SAPBEXresItemX 6 3" xfId="12549" xr:uid="{00000000-0005-0000-0000-0000E7310000}"/>
    <cellStyle name="SAPBEXresItemX 6 3 2" xfId="23612" xr:uid="{E7D841AF-262C-4714-BF51-E78EEB1D3291}"/>
    <cellStyle name="SAPBEXresItemX 6 4" xfId="12550" xr:uid="{00000000-0005-0000-0000-0000E8310000}"/>
    <cellStyle name="SAPBEXresItemX 6 4 2" xfId="23613" xr:uid="{C205E57A-0C7F-4B27-970F-8976A5C248A5}"/>
    <cellStyle name="SAPBEXresItemX 6 5" xfId="23608" xr:uid="{DDB07D91-1266-4529-BBDB-4377C9B610B2}"/>
    <cellStyle name="SAPBEXresItemX 7" xfId="12551" xr:uid="{00000000-0005-0000-0000-0000E9310000}"/>
    <cellStyle name="SAPBEXresItemX 7 2" xfId="12552" xr:uid="{00000000-0005-0000-0000-0000EA310000}"/>
    <cellStyle name="SAPBEXresItemX 7 2 2" xfId="12553" xr:uid="{00000000-0005-0000-0000-0000EB310000}"/>
    <cellStyle name="SAPBEXresItemX 7 2 2 2" xfId="23616" xr:uid="{23169CFC-79A5-4E0A-A7EF-77430ECEFCFD}"/>
    <cellStyle name="SAPBEXresItemX 7 2 3" xfId="12554" xr:uid="{00000000-0005-0000-0000-0000EC310000}"/>
    <cellStyle name="SAPBEXresItemX 7 2 3 2" xfId="23617" xr:uid="{513B0013-2C1D-46BE-BA42-56ED994EB63C}"/>
    <cellStyle name="SAPBEXresItemX 7 2 4" xfId="23615" xr:uid="{C406EFC8-1DD2-4C31-A0AD-EF3B5AFCD4CC}"/>
    <cellStyle name="SAPBEXresItemX 7 3" xfId="12555" xr:uid="{00000000-0005-0000-0000-0000ED310000}"/>
    <cellStyle name="SAPBEXresItemX 7 3 2" xfId="23618" xr:uid="{6F9464CE-C83F-48EB-85CE-278B7CB7B947}"/>
    <cellStyle name="SAPBEXresItemX 7 4" xfId="12556" xr:uid="{00000000-0005-0000-0000-0000EE310000}"/>
    <cellStyle name="SAPBEXresItemX 7 4 2" xfId="23619" xr:uid="{9FC22396-7BCD-4C91-86FD-036A8E022393}"/>
    <cellStyle name="SAPBEXresItemX 7 5" xfId="23614" xr:uid="{5B3EC746-9F9A-4EDC-AB7F-FAB91F1475EE}"/>
    <cellStyle name="SAPBEXresItemX 8" xfId="12557" xr:uid="{00000000-0005-0000-0000-0000EF310000}"/>
    <cellStyle name="SAPBEXresItemX 8 2" xfId="12558" xr:uid="{00000000-0005-0000-0000-0000F0310000}"/>
    <cellStyle name="SAPBEXresItemX 8 2 2" xfId="12559" xr:uid="{00000000-0005-0000-0000-0000F1310000}"/>
    <cellStyle name="SAPBEXresItemX 8 2 2 2" xfId="23622" xr:uid="{C1D8DF0B-1981-48BE-9218-10300A21F89D}"/>
    <cellStyle name="SAPBEXresItemX 8 2 3" xfId="12560" xr:uid="{00000000-0005-0000-0000-0000F2310000}"/>
    <cellStyle name="SAPBEXresItemX 8 2 3 2" xfId="23623" xr:uid="{9E2332D2-8EFA-455A-A115-FE84DB52F691}"/>
    <cellStyle name="SAPBEXresItemX 8 2 4" xfId="23621" xr:uid="{63B56C2D-DF34-40BA-BBC1-8A820F8222CC}"/>
    <cellStyle name="SAPBEXresItemX 8 3" xfId="12561" xr:uid="{00000000-0005-0000-0000-0000F3310000}"/>
    <cellStyle name="SAPBEXresItemX 8 3 2" xfId="23624" xr:uid="{A902FF6C-7B94-4D12-AACC-2BD39F27CFED}"/>
    <cellStyle name="SAPBEXresItemX 8 4" xfId="12562" xr:uid="{00000000-0005-0000-0000-0000F4310000}"/>
    <cellStyle name="SAPBEXresItemX 8 4 2" xfId="23625" xr:uid="{631E053D-1D44-4913-8C2F-9A2A5B160561}"/>
    <cellStyle name="SAPBEXresItemX 8 5" xfId="23620" xr:uid="{A317D9A2-BF9A-4E8F-ABC4-6C5ACEF8B912}"/>
    <cellStyle name="SAPBEXresItemX 9" xfId="12563" xr:uid="{00000000-0005-0000-0000-0000F5310000}"/>
    <cellStyle name="SAPBEXresItemX 9 2" xfId="12564" xr:uid="{00000000-0005-0000-0000-0000F6310000}"/>
    <cellStyle name="SAPBEXresItemX 9 2 2" xfId="12565" xr:uid="{00000000-0005-0000-0000-0000F7310000}"/>
    <cellStyle name="SAPBEXresItemX 9 2 2 2" xfId="23628" xr:uid="{D9255B5E-A204-43EA-8315-25A2DDD114B3}"/>
    <cellStyle name="SAPBEXresItemX 9 2 3" xfId="12566" xr:uid="{00000000-0005-0000-0000-0000F8310000}"/>
    <cellStyle name="SAPBEXresItemX 9 2 3 2" xfId="23629" xr:uid="{F730526C-43F4-4B8C-B172-61007797C001}"/>
    <cellStyle name="SAPBEXresItemX 9 2 4" xfId="23627" xr:uid="{023DF936-AF7E-4837-B6B0-8CD441CF7F07}"/>
    <cellStyle name="SAPBEXresItemX 9 3" xfId="12567" xr:uid="{00000000-0005-0000-0000-0000F9310000}"/>
    <cellStyle name="SAPBEXresItemX 9 3 2" xfId="23630" xr:uid="{7DBCF797-41CA-4CA4-9745-6BB425878001}"/>
    <cellStyle name="SAPBEXresItemX 9 4" xfId="12568" xr:uid="{00000000-0005-0000-0000-0000FA310000}"/>
    <cellStyle name="SAPBEXresItemX 9 4 2" xfId="23631" xr:uid="{EF558A7F-01DC-4631-A792-16692E63D87B}"/>
    <cellStyle name="SAPBEXresItemX 9 5" xfId="23626" xr:uid="{61248990-D6B4-4E46-9B29-D756822F8352}"/>
    <cellStyle name="SAPBEXstdData" xfId="12569" xr:uid="{00000000-0005-0000-0000-0000FB310000}"/>
    <cellStyle name="SAPBEXstdData 10" xfId="12570" xr:uid="{00000000-0005-0000-0000-0000FC310000}"/>
    <cellStyle name="SAPBEXstdData 10 2" xfId="12571" xr:uid="{00000000-0005-0000-0000-0000FD310000}"/>
    <cellStyle name="SAPBEXstdData 10 2 2" xfId="12572" xr:uid="{00000000-0005-0000-0000-0000FE310000}"/>
    <cellStyle name="SAPBEXstdData 10 2 2 2" xfId="23635" xr:uid="{3F645DD0-86A8-4877-B222-E7E949121FD9}"/>
    <cellStyle name="SAPBEXstdData 10 2 3" xfId="12573" xr:uid="{00000000-0005-0000-0000-0000FF310000}"/>
    <cellStyle name="SAPBEXstdData 10 2 3 2" xfId="23636" xr:uid="{B5C9B21D-76C2-40C2-AE9F-A44F8DF51463}"/>
    <cellStyle name="SAPBEXstdData 10 2 4" xfId="23634" xr:uid="{631D6A58-2D27-4037-AEA9-3C861780FE2D}"/>
    <cellStyle name="SAPBEXstdData 10 3" xfId="12574" xr:uid="{00000000-0005-0000-0000-000000320000}"/>
    <cellStyle name="SAPBEXstdData 10 3 2" xfId="23637" xr:uid="{A74B9085-4D12-48BB-BF85-0C33AE030DE6}"/>
    <cellStyle name="SAPBEXstdData 10 4" xfId="12575" xr:uid="{00000000-0005-0000-0000-000001320000}"/>
    <cellStyle name="SAPBEXstdData 10 4 2" xfId="23638" xr:uid="{B36117E8-C982-41D1-9595-D0C2AF8FB5DD}"/>
    <cellStyle name="SAPBEXstdData 10 5" xfId="23633" xr:uid="{32D05A4A-3713-4D59-824C-50AFBF978F60}"/>
    <cellStyle name="SAPBEXstdData 11" xfId="12576" xr:uid="{00000000-0005-0000-0000-000002320000}"/>
    <cellStyle name="SAPBEXstdData 11 2" xfId="12577" xr:uid="{00000000-0005-0000-0000-000003320000}"/>
    <cellStyle name="SAPBEXstdData 11 2 2" xfId="12578" xr:uid="{00000000-0005-0000-0000-000004320000}"/>
    <cellStyle name="SAPBEXstdData 11 2 2 2" xfId="23641" xr:uid="{BAF2977A-17E6-4B75-BA8F-72A481A9E05B}"/>
    <cellStyle name="SAPBEXstdData 11 2 3" xfId="12579" xr:uid="{00000000-0005-0000-0000-000005320000}"/>
    <cellStyle name="SAPBEXstdData 11 2 3 2" xfId="23642" xr:uid="{26452FB1-764E-440F-BF7F-6D291536C8F6}"/>
    <cellStyle name="SAPBEXstdData 11 2 4" xfId="23640" xr:uid="{1D2B8473-09E9-485E-AD39-7193EA8E598D}"/>
    <cellStyle name="SAPBEXstdData 11 3" xfId="12580" xr:uid="{00000000-0005-0000-0000-000006320000}"/>
    <cellStyle name="SAPBEXstdData 11 3 2" xfId="23643" xr:uid="{02AC8EB8-4959-4B97-B705-6FA7E0F41BE7}"/>
    <cellStyle name="SAPBEXstdData 11 4" xfId="12581" xr:uid="{00000000-0005-0000-0000-000007320000}"/>
    <cellStyle name="SAPBEXstdData 11 4 2" xfId="23644" xr:uid="{EF7FDA97-9D63-4C1E-B60F-D14C1C394681}"/>
    <cellStyle name="SAPBEXstdData 11 5" xfId="23639" xr:uid="{80DC5D31-27AC-4682-A0C5-F2DCC2342DDB}"/>
    <cellStyle name="SAPBEXstdData 12" xfId="12582" xr:uid="{00000000-0005-0000-0000-000008320000}"/>
    <cellStyle name="SAPBEXstdData 12 2" xfId="12583" xr:uid="{00000000-0005-0000-0000-000009320000}"/>
    <cellStyle name="SAPBEXstdData 12 2 2" xfId="12584" xr:uid="{00000000-0005-0000-0000-00000A320000}"/>
    <cellStyle name="SAPBEXstdData 12 2 2 2" xfId="23647" xr:uid="{320D5E31-A61C-4D25-A926-0495223C5D11}"/>
    <cellStyle name="SAPBEXstdData 12 2 3" xfId="12585" xr:uid="{00000000-0005-0000-0000-00000B320000}"/>
    <cellStyle name="SAPBEXstdData 12 2 3 2" xfId="23648" xr:uid="{29BE7D6A-75D0-4903-8EA0-856A29E4DCA3}"/>
    <cellStyle name="SAPBEXstdData 12 2 4" xfId="23646" xr:uid="{12D56832-DDC5-4C69-AE7D-14125304431E}"/>
    <cellStyle name="SAPBEXstdData 12 3" xfId="12586" xr:uid="{00000000-0005-0000-0000-00000C320000}"/>
    <cellStyle name="SAPBEXstdData 12 3 2" xfId="23649" xr:uid="{377EB606-EA86-4059-AE67-DE25632E0002}"/>
    <cellStyle name="SAPBEXstdData 12 4" xfId="12587" xr:uid="{00000000-0005-0000-0000-00000D320000}"/>
    <cellStyle name="SAPBEXstdData 12 4 2" xfId="23650" xr:uid="{FA3CA8FF-9973-42B7-9D75-B11A036A3045}"/>
    <cellStyle name="SAPBEXstdData 12 5" xfId="23645" xr:uid="{FC967FCE-7332-4A2B-A495-7C8408BF3721}"/>
    <cellStyle name="SAPBEXstdData 13" xfId="12588" xr:uid="{00000000-0005-0000-0000-00000E320000}"/>
    <cellStyle name="SAPBEXstdData 13 2" xfId="12589" xr:uid="{00000000-0005-0000-0000-00000F320000}"/>
    <cellStyle name="SAPBEXstdData 13 2 2" xfId="12590" xr:uid="{00000000-0005-0000-0000-000010320000}"/>
    <cellStyle name="SAPBEXstdData 13 2 2 2" xfId="23653" xr:uid="{49D2EB0F-7AE0-4E46-9D55-2772AC664F67}"/>
    <cellStyle name="SAPBEXstdData 13 2 3" xfId="12591" xr:uid="{00000000-0005-0000-0000-000011320000}"/>
    <cellStyle name="SAPBEXstdData 13 2 3 2" xfId="23654" xr:uid="{0FFE61C6-031C-47B1-B669-9479D8135681}"/>
    <cellStyle name="SAPBEXstdData 13 2 4" xfId="23652" xr:uid="{825B040D-0700-43DD-8596-08C51C225B1A}"/>
    <cellStyle name="SAPBEXstdData 13 3" xfId="12592" xr:uid="{00000000-0005-0000-0000-000012320000}"/>
    <cellStyle name="SAPBEXstdData 13 3 2" xfId="23655" xr:uid="{6552FA32-B245-4010-9AFE-E629F2E01339}"/>
    <cellStyle name="SAPBEXstdData 13 4" xfId="12593" xr:uid="{00000000-0005-0000-0000-000013320000}"/>
    <cellStyle name="SAPBEXstdData 13 4 2" xfId="23656" xr:uid="{4387A639-090A-454B-BEBB-3CE7AF69CFDE}"/>
    <cellStyle name="SAPBEXstdData 13 5" xfId="23651" xr:uid="{6167F222-5EB6-41A7-AE0E-A5680563A727}"/>
    <cellStyle name="SAPBEXstdData 14" xfId="12594" xr:uid="{00000000-0005-0000-0000-000014320000}"/>
    <cellStyle name="SAPBEXstdData 14 2" xfId="12595" xr:uid="{00000000-0005-0000-0000-000015320000}"/>
    <cellStyle name="SAPBEXstdData 14 2 2" xfId="12596" xr:uid="{00000000-0005-0000-0000-000016320000}"/>
    <cellStyle name="SAPBEXstdData 14 2 2 2" xfId="23659" xr:uid="{75FAB085-63D9-474C-A238-390BA4CE4924}"/>
    <cellStyle name="SAPBEXstdData 14 2 3" xfId="12597" xr:uid="{00000000-0005-0000-0000-000017320000}"/>
    <cellStyle name="SAPBEXstdData 14 2 3 2" xfId="23660" xr:uid="{98249202-174C-435E-8788-99CE81C9ECF0}"/>
    <cellStyle name="SAPBEXstdData 14 2 4" xfId="23658" xr:uid="{17863267-CF48-47A4-88EC-881FB34E47FE}"/>
    <cellStyle name="SAPBEXstdData 14 3" xfId="12598" xr:uid="{00000000-0005-0000-0000-000018320000}"/>
    <cellStyle name="SAPBEXstdData 14 3 2" xfId="23661" xr:uid="{530CBB4F-6C02-4B99-83E3-8C5267CD943F}"/>
    <cellStyle name="SAPBEXstdData 14 4" xfId="12599" xr:uid="{00000000-0005-0000-0000-000019320000}"/>
    <cellStyle name="SAPBEXstdData 14 4 2" xfId="23662" xr:uid="{083C2EE7-FAC2-4950-970F-4880239C326D}"/>
    <cellStyle name="SAPBEXstdData 14 5" xfId="23657" xr:uid="{FAF2D8E0-3CAC-44D4-A339-805B1FB0D5B2}"/>
    <cellStyle name="SAPBEXstdData 15" xfId="12600" xr:uid="{00000000-0005-0000-0000-00001A320000}"/>
    <cellStyle name="SAPBEXstdData 15 2" xfId="12601" xr:uid="{00000000-0005-0000-0000-00001B320000}"/>
    <cellStyle name="SAPBEXstdData 15 2 2" xfId="12602" xr:uid="{00000000-0005-0000-0000-00001C320000}"/>
    <cellStyle name="SAPBEXstdData 15 2 2 2" xfId="23665" xr:uid="{05899F76-8A82-4DA0-82D8-186E602A8D2C}"/>
    <cellStyle name="SAPBEXstdData 15 2 3" xfId="12603" xr:uid="{00000000-0005-0000-0000-00001D320000}"/>
    <cellStyle name="SAPBEXstdData 15 2 3 2" xfId="23666" xr:uid="{78E9D2ED-6FE2-4B8A-BA1F-E1EF86863341}"/>
    <cellStyle name="SAPBEXstdData 15 2 4" xfId="23664" xr:uid="{081356A9-68DC-4CB5-B9F6-CA1277017C42}"/>
    <cellStyle name="SAPBEXstdData 15 3" xfId="12604" xr:uid="{00000000-0005-0000-0000-00001E320000}"/>
    <cellStyle name="SAPBEXstdData 15 3 2" xfId="23667" xr:uid="{F5671756-6E3D-4BF9-8E37-BFDD7A979DBC}"/>
    <cellStyle name="SAPBEXstdData 15 4" xfId="12605" xr:uid="{00000000-0005-0000-0000-00001F320000}"/>
    <cellStyle name="SAPBEXstdData 15 4 2" xfId="23668" xr:uid="{1DE32B1D-B0F5-40D2-A908-7DFC0A92A119}"/>
    <cellStyle name="SAPBEXstdData 15 5" xfId="23663" xr:uid="{A6054959-20FC-4E57-98B2-567988689BA0}"/>
    <cellStyle name="SAPBEXstdData 16" xfId="12606" xr:uid="{00000000-0005-0000-0000-000020320000}"/>
    <cellStyle name="SAPBEXstdData 16 2" xfId="23669" xr:uid="{086B4C9C-A4E9-4F39-8AC5-8C8A84F6B7AF}"/>
    <cellStyle name="SAPBEXstdData 17" xfId="12607" xr:uid="{00000000-0005-0000-0000-000021320000}"/>
    <cellStyle name="SAPBEXstdData 17 2" xfId="23670" xr:uid="{D49935DD-917A-4C3C-ADA1-C8E95A9DFE8B}"/>
    <cellStyle name="SAPBEXstdData 18" xfId="12608" xr:uid="{00000000-0005-0000-0000-000022320000}"/>
    <cellStyle name="SAPBEXstdData 18 2" xfId="23671" xr:uid="{380DD8C8-DA22-4D07-B22E-4BEE8D95E908}"/>
    <cellStyle name="SAPBEXstdData 19" xfId="12609" xr:uid="{00000000-0005-0000-0000-000023320000}"/>
    <cellStyle name="SAPBEXstdData 19 2" xfId="23672" xr:uid="{EB2B7902-2D4F-4C0C-8E3F-393A30E5C3D3}"/>
    <cellStyle name="SAPBEXstdData 2" xfId="12610" xr:uid="{00000000-0005-0000-0000-000024320000}"/>
    <cellStyle name="SAPBEXstdData 2 2" xfId="12611" xr:uid="{00000000-0005-0000-0000-000025320000}"/>
    <cellStyle name="SAPBEXstdData 2 2 2" xfId="12612" xr:uid="{00000000-0005-0000-0000-000026320000}"/>
    <cellStyle name="SAPBEXstdData 2 2 2 2" xfId="23675" xr:uid="{8C3E7AF6-8991-4CE3-A279-D27BF0ABB71B}"/>
    <cellStyle name="SAPBEXstdData 2 2 3" xfId="12613" xr:uid="{00000000-0005-0000-0000-000027320000}"/>
    <cellStyle name="SAPBEXstdData 2 2 3 2" xfId="23676" xr:uid="{65CF127B-28D3-4AF2-8140-4BD4D3670F61}"/>
    <cellStyle name="SAPBEXstdData 2 2 4" xfId="23674" xr:uid="{6983CCA5-2881-40D0-91BF-83A261695A2E}"/>
    <cellStyle name="SAPBEXstdData 2 3" xfId="12614" xr:uid="{00000000-0005-0000-0000-000028320000}"/>
    <cellStyle name="SAPBEXstdData 2 3 2" xfId="23677" xr:uid="{44FD96C1-3864-4B0E-A7C4-B0519DF8779D}"/>
    <cellStyle name="SAPBEXstdData 2 4" xfId="12615" xr:uid="{00000000-0005-0000-0000-000029320000}"/>
    <cellStyle name="SAPBEXstdData 2 4 2" xfId="23678" xr:uid="{63B01096-8AF8-4FCF-B5F7-B20C3032DFBF}"/>
    <cellStyle name="SAPBEXstdData 2 5" xfId="23673" xr:uid="{1C2B7DBB-9DE8-4D37-A9A3-9F4A9D6EC0E8}"/>
    <cellStyle name="SAPBEXstdData 20" xfId="23632" xr:uid="{5BF8778D-83DD-46E3-813E-EB4B82403FC7}"/>
    <cellStyle name="SAPBEXstdData 3" xfId="12616" xr:uid="{00000000-0005-0000-0000-00002A320000}"/>
    <cellStyle name="SAPBEXstdData 3 2" xfId="12617" xr:uid="{00000000-0005-0000-0000-00002B320000}"/>
    <cellStyle name="SAPBEXstdData 3 2 2" xfId="12618" xr:uid="{00000000-0005-0000-0000-00002C320000}"/>
    <cellStyle name="SAPBEXstdData 3 2 2 2" xfId="23681" xr:uid="{104AACFA-DFB1-4660-AE35-0624AA25CD2A}"/>
    <cellStyle name="SAPBEXstdData 3 2 3" xfId="12619" xr:uid="{00000000-0005-0000-0000-00002D320000}"/>
    <cellStyle name="SAPBEXstdData 3 2 3 2" xfId="23682" xr:uid="{9E86BF10-0613-4E78-B68B-09262AF18BF6}"/>
    <cellStyle name="SAPBEXstdData 3 2 4" xfId="23680" xr:uid="{8EFAF00D-D136-4F69-B691-342E93AD958F}"/>
    <cellStyle name="SAPBEXstdData 3 3" xfId="12620" xr:uid="{00000000-0005-0000-0000-00002E320000}"/>
    <cellStyle name="SAPBEXstdData 3 3 2" xfId="23683" xr:uid="{D1D990B7-FD54-4845-9C4E-C5AC52CE5B44}"/>
    <cellStyle name="SAPBEXstdData 3 4" xfId="12621" xr:uid="{00000000-0005-0000-0000-00002F320000}"/>
    <cellStyle name="SAPBEXstdData 3 4 2" xfId="23684" xr:uid="{D5B429E5-9C51-4D76-BF64-4CE1E6505A0F}"/>
    <cellStyle name="SAPBEXstdData 3 5" xfId="23679" xr:uid="{977F74E8-3A2A-4D5F-BA1C-BEAB93CC62D4}"/>
    <cellStyle name="SAPBEXstdData 4" xfId="12622" xr:uid="{00000000-0005-0000-0000-000030320000}"/>
    <cellStyle name="SAPBEXstdData 4 2" xfId="12623" xr:uid="{00000000-0005-0000-0000-000031320000}"/>
    <cellStyle name="SAPBEXstdData 4 2 2" xfId="12624" xr:uid="{00000000-0005-0000-0000-000032320000}"/>
    <cellStyle name="SAPBEXstdData 4 2 2 2" xfId="23687" xr:uid="{439BD2BF-7413-41F4-83BE-7CD9AEBE14E4}"/>
    <cellStyle name="SAPBEXstdData 4 2 3" xfId="12625" xr:uid="{00000000-0005-0000-0000-000033320000}"/>
    <cellStyle name="SAPBEXstdData 4 2 3 2" xfId="23688" xr:uid="{3216CFAE-46E3-4534-AB8B-43EA62A6100A}"/>
    <cellStyle name="SAPBEXstdData 4 2 4" xfId="23686" xr:uid="{BE0240B1-F5A1-4F7B-ACE9-90F7243AA158}"/>
    <cellStyle name="SAPBEXstdData 4 3" xfId="12626" xr:uid="{00000000-0005-0000-0000-000034320000}"/>
    <cellStyle name="SAPBEXstdData 4 3 2" xfId="23689" xr:uid="{3BAD5F83-1DD5-4F01-B99B-560FAAB2981C}"/>
    <cellStyle name="SAPBEXstdData 4 4" xfId="12627" xr:uid="{00000000-0005-0000-0000-000035320000}"/>
    <cellStyle name="SAPBEXstdData 4 4 2" xfId="23690" xr:uid="{0794DD0C-18DD-4CFD-A4A7-C6613CFC7D97}"/>
    <cellStyle name="SAPBEXstdData 4 5" xfId="23685" xr:uid="{16D1966A-ABAA-46F6-B458-8F1FD2DD87BB}"/>
    <cellStyle name="SAPBEXstdData 5" xfId="12628" xr:uid="{00000000-0005-0000-0000-000036320000}"/>
    <cellStyle name="SAPBEXstdData 5 2" xfId="12629" xr:uid="{00000000-0005-0000-0000-000037320000}"/>
    <cellStyle name="SAPBEXstdData 5 2 2" xfId="12630" xr:uid="{00000000-0005-0000-0000-000038320000}"/>
    <cellStyle name="SAPBEXstdData 5 2 2 2" xfId="23693" xr:uid="{64C40C73-72DC-40E2-A16C-B2DC573F8AD6}"/>
    <cellStyle name="SAPBEXstdData 5 2 3" xfId="12631" xr:uid="{00000000-0005-0000-0000-000039320000}"/>
    <cellStyle name="SAPBEXstdData 5 2 3 2" xfId="23694" xr:uid="{5F072710-4392-4D50-BB89-1A77F6C2CDC1}"/>
    <cellStyle name="SAPBEXstdData 5 2 4" xfId="23692" xr:uid="{D3FAD793-8F62-41D4-8A8B-CA72DCF69B23}"/>
    <cellStyle name="SAPBEXstdData 5 3" xfId="12632" xr:uid="{00000000-0005-0000-0000-00003A320000}"/>
    <cellStyle name="SAPBEXstdData 5 3 2" xfId="23695" xr:uid="{DB283335-D7A7-4D14-B2D0-982030E533DD}"/>
    <cellStyle name="SAPBEXstdData 5 4" xfId="12633" xr:uid="{00000000-0005-0000-0000-00003B320000}"/>
    <cellStyle name="SAPBEXstdData 5 4 2" xfId="23696" xr:uid="{72BDDDC9-D191-4AD9-9379-9082D1AFBB86}"/>
    <cellStyle name="SAPBEXstdData 5 5" xfId="23691" xr:uid="{F37D09FD-5D40-412E-929D-3F45C65C9E9A}"/>
    <cellStyle name="SAPBEXstdData 6" xfId="12634" xr:uid="{00000000-0005-0000-0000-00003C320000}"/>
    <cellStyle name="SAPBEXstdData 6 2" xfId="12635" xr:uid="{00000000-0005-0000-0000-00003D320000}"/>
    <cellStyle name="SAPBEXstdData 6 2 2" xfId="12636" xr:uid="{00000000-0005-0000-0000-00003E320000}"/>
    <cellStyle name="SAPBEXstdData 6 2 2 2" xfId="23699" xr:uid="{DBB1B67E-4991-4209-97A0-D4E1773B3B36}"/>
    <cellStyle name="SAPBEXstdData 6 2 3" xfId="12637" xr:uid="{00000000-0005-0000-0000-00003F320000}"/>
    <cellStyle name="SAPBEXstdData 6 2 3 2" xfId="23700" xr:uid="{FF6F022E-B382-4571-878C-EA7442E5360B}"/>
    <cellStyle name="SAPBEXstdData 6 2 4" xfId="23698" xr:uid="{D262208F-C872-41C5-9882-B9E8FD8D9941}"/>
    <cellStyle name="SAPBEXstdData 6 3" xfId="12638" xr:uid="{00000000-0005-0000-0000-000040320000}"/>
    <cellStyle name="SAPBEXstdData 6 3 2" xfId="23701" xr:uid="{3F07D5B8-3634-4EBB-9CB1-E27A3D18825A}"/>
    <cellStyle name="SAPBEXstdData 6 4" xfId="12639" xr:uid="{00000000-0005-0000-0000-000041320000}"/>
    <cellStyle name="SAPBEXstdData 6 4 2" xfId="23702" xr:uid="{559B184C-CA23-48E5-8596-D308EA7DBE5C}"/>
    <cellStyle name="SAPBEXstdData 6 5" xfId="23697" xr:uid="{EC8487BF-0D1B-47FC-B26A-3472A5137D0C}"/>
    <cellStyle name="SAPBEXstdData 7" xfId="12640" xr:uid="{00000000-0005-0000-0000-000042320000}"/>
    <cellStyle name="SAPBEXstdData 7 2" xfId="12641" xr:uid="{00000000-0005-0000-0000-000043320000}"/>
    <cellStyle name="SAPBEXstdData 7 2 2" xfId="12642" xr:uid="{00000000-0005-0000-0000-000044320000}"/>
    <cellStyle name="SAPBEXstdData 7 2 2 2" xfId="23705" xr:uid="{F9725302-CED6-4091-B62E-8A90DFCE82CA}"/>
    <cellStyle name="SAPBEXstdData 7 2 3" xfId="12643" xr:uid="{00000000-0005-0000-0000-000045320000}"/>
    <cellStyle name="SAPBEXstdData 7 2 3 2" xfId="23706" xr:uid="{8996AAFF-9AE1-4475-861E-A4F916889D6F}"/>
    <cellStyle name="SAPBEXstdData 7 2 4" xfId="23704" xr:uid="{AD78FDE7-BBD3-405A-9884-4025ECAB0B6D}"/>
    <cellStyle name="SAPBEXstdData 7 3" xfId="12644" xr:uid="{00000000-0005-0000-0000-000046320000}"/>
    <cellStyle name="SAPBEXstdData 7 3 2" xfId="23707" xr:uid="{503BB1E1-7CB9-43CC-B95F-C745529BE7AD}"/>
    <cellStyle name="SAPBEXstdData 7 4" xfId="12645" xr:uid="{00000000-0005-0000-0000-000047320000}"/>
    <cellStyle name="SAPBEXstdData 7 4 2" xfId="23708" xr:uid="{6124DFD2-E500-47D1-89E4-054907CE9060}"/>
    <cellStyle name="SAPBEXstdData 7 5" xfId="23703" xr:uid="{E97397EA-9363-421D-82CB-7CCB4DEE1C7A}"/>
    <cellStyle name="SAPBEXstdData 8" xfId="12646" xr:uid="{00000000-0005-0000-0000-000048320000}"/>
    <cellStyle name="SAPBEXstdData 8 2" xfId="12647" xr:uid="{00000000-0005-0000-0000-000049320000}"/>
    <cellStyle name="SAPBEXstdData 8 2 2" xfId="12648" xr:uid="{00000000-0005-0000-0000-00004A320000}"/>
    <cellStyle name="SAPBEXstdData 8 2 2 2" xfId="23711" xr:uid="{D6EA411D-27A0-44E8-8E53-E96BB754ED62}"/>
    <cellStyle name="SAPBEXstdData 8 2 3" xfId="12649" xr:uid="{00000000-0005-0000-0000-00004B320000}"/>
    <cellStyle name="SAPBEXstdData 8 2 3 2" xfId="23712" xr:uid="{45234F38-101F-40B3-9471-D4AE2B627A6F}"/>
    <cellStyle name="SAPBEXstdData 8 2 4" xfId="23710" xr:uid="{BA3CF954-073C-421A-8E9B-DAB0A2CF6623}"/>
    <cellStyle name="SAPBEXstdData 8 3" xfId="12650" xr:uid="{00000000-0005-0000-0000-00004C320000}"/>
    <cellStyle name="SAPBEXstdData 8 3 2" xfId="23713" xr:uid="{6D7CEC04-43B0-4E4E-A1DD-7954F4AD0F0E}"/>
    <cellStyle name="SAPBEXstdData 8 4" xfId="12651" xr:uid="{00000000-0005-0000-0000-00004D320000}"/>
    <cellStyle name="SAPBEXstdData 8 4 2" xfId="23714" xr:uid="{39999D6C-CAAF-408E-A674-EDCA69D7E0B6}"/>
    <cellStyle name="SAPBEXstdData 8 5" xfId="23709" xr:uid="{DEB8104F-B770-45BC-B4F7-36A47D233260}"/>
    <cellStyle name="SAPBEXstdData 9" xfId="12652" xr:uid="{00000000-0005-0000-0000-00004E320000}"/>
    <cellStyle name="SAPBEXstdData 9 2" xfId="12653" xr:uid="{00000000-0005-0000-0000-00004F320000}"/>
    <cellStyle name="SAPBEXstdData 9 2 2" xfId="12654" xr:uid="{00000000-0005-0000-0000-000050320000}"/>
    <cellStyle name="SAPBEXstdData 9 2 2 2" xfId="23717" xr:uid="{C8F410C9-135C-4016-9A06-218A439F439B}"/>
    <cellStyle name="SAPBEXstdData 9 2 3" xfId="12655" xr:uid="{00000000-0005-0000-0000-000051320000}"/>
    <cellStyle name="SAPBEXstdData 9 2 3 2" xfId="23718" xr:uid="{4B77DB1D-1028-4006-9D9A-FE2933404201}"/>
    <cellStyle name="SAPBEXstdData 9 2 4" xfId="23716" xr:uid="{F895D780-76C2-4B7F-B4BD-2FBA0874631A}"/>
    <cellStyle name="SAPBEXstdData 9 3" xfId="12656" xr:uid="{00000000-0005-0000-0000-000052320000}"/>
    <cellStyle name="SAPBEXstdData 9 3 2" xfId="23719" xr:uid="{6CBA9109-5E4E-4472-AF98-22F678728D38}"/>
    <cellStyle name="SAPBEXstdData 9 4" xfId="12657" xr:uid="{00000000-0005-0000-0000-000053320000}"/>
    <cellStyle name="SAPBEXstdData 9 4 2" xfId="23720" xr:uid="{458FC0C4-A799-4782-903F-E2B55D2270E6}"/>
    <cellStyle name="SAPBEXstdData 9 5" xfId="23715" xr:uid="{4CC15FC9-9089-4CB3-A8A9-568AAAB1E87E}"/>
    <cellStyle name="SAPBEXstdDataEmph" xfId="12658" xr:uid="{00000000-0005-0000-0000-000054320000}"/>
    <cellStyle name="SAPBEXstdDataEmph 10" xfId="12659" xr:uid="{00000000-0005-0000-0000-000055320000}"/>
    <cellStyle name="SAPBEXstdDataEmph 10 2" xfId="12660" xr:uid="{00000000-0005-0000-0000-000056320000}"/>
    <cellStyle name="SAPBEXstdDataEmph 10 2 2" xfId="12661" xr:uid="{00000000-0005-0000-0000-000057320000}"/>
    <cellStyle name="SAPBEXstdDataEmph 10 2 2 2" xfId="23724" xr:uid="{953C568B-B5F1-45CC-97CB-ED8C08D0FDDF}"/>
    <cellStyle name="SAPBEXstdDataEmph 10 2 3" xfId="12662" xr:uid="{00000000-0005-0000-0000-000058320000}"/>
    <cellStyle name="SAPBEXstdDataEmph 10 2 3 2" xfId="23725" xr:uid="{70C27CDE-171A-4CEE-817C-A3A962DB11D6}"/>
    <cellStyle name="SAPBEXstdDataEmph 10 2 4" xfId="23723" xr:uid="{FD243131-AB76-4D63-963F-4C18072A16E7}"/>
    <cellStyle name="SAPBEXstdDataEmph 10 3" xfId="12663" xr:uid="{00000000-0005-0000-0000-000059320000}"/>
    <cellStyle name="SAPBEXstdDataEmph 10 3 2" xfId="23726" xr:uid="{CC867DF9-FB0D-4DD3-B923-43AC7268C4CE}"/>
    <cellStyle name="SAPBEXstdDataEmph 10 4" xfId="12664" xr:uid="{00000000-0005-0000-0000-00005A320000}"/>
    <cellStyle name="SAPBEXstdDataEmph 10 4 2" xfId="23727" xr:uid="{C2570C4F-A87D-45AC-ABC3-567AF5A795DE}"/>
    <cellStyle name="SAPBEXstdDataEmph 10 5" xfId="23722" xr:uid="{32C7F9A7-1483-441A-BAD7-5F3B8E08C7C1}"/>
    <cellStyle name="SAPBEXstdDataEmph 11" xfId="12665" xr:uid="{00000000-0005-0000-0000-00005B320000}"/>
    <cellStyle name="SAPBEXstdDataEmph 11 2" xfId="12666" xr:uid="{00000000-0005-0000-0000-00005C320000}"/>
    <cellStyle name="SAPBEXstdDataEmph 11 2 2" xfId="12667" xr:uid="{00000000-0005-0000-0000-00005D320000}"/>
    <cellStyle name="SAPBEXstdDataEmph 11 2 2 2" xfId="23730" xr:uid="{36B84FD8-F3F6-418B-A753-BE46ABE06F11}"/>
    <cellStyle name="SAPBEXstdDataEmph 11 2 3" xfId="12668" xr:uid="{00000000-0005-0000-0000-00005E320000}"/>
    <cellStyle name="SAPBEXstdDataEmph 11 2 3 2" xfId="23731" xr:uid="{067AD92A-FB0E-4C39-9B9C-B4DC339EE0B1}"/>
    <cellStyle name="SAPBEXstdDataEmph 11 2 4" xfId="23729" xr:uid="{B907BF8C-96B8-4B1F-88B1-17F7E3C96403}"/>
    <cellStyle name="SAPBEXstdDataEmph 11 3" xfId="12669" xr:uid="{00000000-0005-0000-0000-00005F320000}"/>
    <cellStyle name="SAPBEXstdDataEmph 11 3 2" xfId="23732" xr:uid="{365DCC2B-65A8-4757-A3B3-651621DCAB6B}"/>
    <cellStyle name="SAPBEXstdDataEmph 11 4" xfId="12670" xr:uid="{00000000-0005-0000-0000-000060320000}"/>
    <cellStyle name="SAPBEXstdDataEmph 11 4 2" xfId="23733" xr:uid="{AD5D1F9D-6B38-40C4-BD49-2D5257B13A31}"/>
    <cellStyle name="SAPBEXstdDataEmph 11 5" xfId="23728" xr:uid="{D4C6B066-75D4-4DDB-83F5-FF254C8137B4}"/>
    <cellStyle name="SAPBEXstdDataEmph 12" xfId="12671" xr:uid="{00000000-0005-0000-0000-000061320000}"/>
    <cellStyle name="SAPBEXstdDataEmph 12 2" xfId="12672" xr:uid="{00000000-0005-0000-0000-000062320000}"/>
    <cellStyle name="SAPBEXstdDataEmph 12 2 2" xfId="12673" xr:uid="{00000000-0005-0000-0000-000063320000}"/>
    <cellStyle name="SAPBEXstdDataEmph 12 2 2 2" xfId="23736" xr:uid="{D2FC6A4E-AEF2-4900-A975-8DCFE9731B72}"/>
    <cellStyle name="SAPBEXstdDataEmph 12 2 3" xfId="12674" xr:uid="{00000000-0005-0000-0000-000064320000}"/>
    <cellStyle name="SAPBEXstdDataEmph 12 2 3 2" xfId="23737" xr:uid="{F6745B1E-4B0E-4EAE-81CF-C35B0D8DBA6A}"/>
    <cellStyle name="SAPBEXstdDataEmph 12 2 4" xfId="23735" xr:uid="{609A6EE0-7983-4CAA-AEFF-EF3728D26817}"/>
    <cellStyle name="SAPBEXstdDataEmph 12 3" xfId="12675" xr:uid="{00000000-0005-0000-0000-000065320000}"/>
    <cellStyle name="SAPBEXstdDataEmph 12 3 2" xfId="23738" xr:uid="{F0859CFC-E535-4A78-837E-ED7F8439F0B2}"/>
    <cellStyle name="SAPBEXstdDataEmph 12 4" xfId="12676" xr:uid="{00000000-0005-0000-0000-000066320000}"/>
    <cellStyle name="SAPBEXstdDataEmph 12 4 2" xfId="23739" xr:uid="{AC1EB443-8383-475C-82B3-FA14955B4AA7}"/>
    <cellStyle name="SAPBEXstdDataEmph 12 5" xfId="23734" xr:uid="{61EBD1EE-5379-40DA-A9D3-445997EC9AD0}"/>
    <cellStyle name="SAPBEXstdDataEmph 13" xfId="12677" xr:uid="{00000000-0005-0000-0000-000067320000}"/>
    <cellStyle name="SAPBEXstdDataEmph 13 2" xfId="12678" xr:uid="{00000000-0005-0000-0000-000068320000}"/>
    <cellStyle name="SAPBEXstdDataEmph 13 2 2" xfId="12679" xr:uid="{00000000-0005-0000-0000-000069320000}"/>
    <cellStyle name="SAPBEXstdDataEmph 13 2 2 2" xfId="23742" xr:uid="{2F3C8E77-6BF5-4767-947C-E4289492CCC7}"/>
    <cellStyle name="SAPBEXstdDataEmph 13 2 3" xfId="12680" xr:uid="{00000000-0005-0000-0000-00006A320000}"/>
    <cellStyle name="SAPBEXstdDataEmph 13 2 3 2" xfId="23743" xr:uid="{9E70F3D4-C013-4FB0-9B95-FCF0F6BA5DFB}"/>
    <cellStyle name="SAPBEXstdDataEmph 13 2 4" xfId="23741" xr:uid="{5F4F25E9-0226-49B3-AFA2-2C3FCBBF6516}"/>
    <cellStyle name="SAPBEXstdDataEmph 13 3" xfId="12681" xr:uid="{00000000-0005-0000-0000-00006B320000}"/>
    <cellStyle name="SAPBEXstdDataEmph 13 3 2" xfId="23744" xr:uid="{97A2C293-15F2-4827-97C2-CD935B9511D9}"/>
    <cellStyle name="SAPBEXstdDataEmph 13 4" xfId="12682" xr:uid="{00000000-0005-0000-0000-00006C320000}"/>
    <cellStyle name="SAPBEXstdDataEmph 13 4 2" xfId="23745" xr:uid="{4C5C1309-8A45-4AD3-8F81-E8CA0F404E1B}"/>
    <cellStyle name="SAPBEXstdDataEmph 13 5" xfId="23740" xr:uid="{8FD7DFEB-D6E5-438F-B0A5-B8317E6C817E}"/>
    <cellStyle name="SAPBEXstdDataEmph 14" xfId="12683" xr:uid="{00000000-0005-0000-0000-00006D320000}"/>
    <cellStyle name="SAPBEXstdDataEmph 14 2" xfId="12684" xr:uid="{00000000-0005-0000-0000-00006E320000}"/>
    <cellStyle name="SAPBEXstdDataEmph 14 2 2" xfId="12685" xr:uid="{00000000-0005-0000-0000-00006F320000}"/>
    <cellStyle name="SAPBEXstdDataEmph 14 2 2 2" xfId="23748" xr:uid="{C1ACEE1D-2766-4627-9453-E5DF6D98AF4C}"/>
    <cellStyle name="SAPBEXstdDataEmph 14 2 3" xfId="12686" xr:uid="{00000000-0005-0000-0000-000070320000}"/>
    <cellStyle name="SAPBEXstdDataEmph 14 2 3 2" xfId="23749" xr:uid="{AC491EBF-E784-4EA6-9502-AC7A1DF224C0}"/>
    <cellStyle name="SAPBEXstdDataEmph 14 2 4" xfId="23747" xr:uid="{D7BB0056-32C9-4D6A-B85A-1FD7CB38AA95}"/>
    <cellStyle name="SAPBEXstdDataEmph 14 3" xfId="12687" xr:uid="{00000000-0005-0000-0000-000071320000}"/>
    <cellStyle name="SAPBEXstdDataEmph 14 3 2" xfId="23750" xr:uid="{744B9F77-AC5D-409A-8C99-CCB102343D42}"/>
    <cellStyle name="SAPBEXstdDataEmph 14 4" xfId="12688" xr:uid="{00000000-0005-0000-0000-000072320000}"/>
    <cellStyle name="SAPBEXstdDataEmph 14 4 2" xfId="23751" xr:uid="{8F4F2832-363D-41AF-A9DD-64EB07A300B6}"/>
    <cellStyle name="SAPBEXstdDataEmph 14 5" xfId="23746" xr:uid="{7B317699-9F25-46A1-ADD8-9086FAE4C71E}"/>
    <cellStyle name="SAPBEXstdDataEmph 15" xfId="12689" xr:uid="{00000000-0005-0000-0000-000073320000}"/>
    <cellStyle name="SAPBEXstdDataEmph 15 2" xfId="12690" xr:uid="{00000000-0005-0000-0000-000074320000}"/>
    <cellStyle name="SAPBEXstdDataEmph 15 2 2" xfId="12691" xr:uid="{00000000-0005-0000-0000-000075320000}"/>
    <cellStyle name="SAPBEXstdDataEmph 15 2 2 2" xfId="23754" xr:uid="{E14BE274-41D4-47FF-A524-3F4146EA1DAE}"/>
    <cellStyle name="SAPBEXstdDataEmph 15 2 3" xfId="12692" xr:uid="{00000000-0005-0000-0000-000076320000}"/>
    <cellStyle name="SAPBEXstdDataEmph 15 2 3 2" xfId="23755" xr:uid="{25054948-8D1C-45CC-94C4-0C7886505320}"/>
    <cellStyle name="SAPBEXstdDataEmph 15 2 4" xfId="23753" xr:uid="{D4944190-C05D-4AE0-86B7-182CBD61463E}"/>
    <cellStyle name="SAPBEXstdDataEmph 15 3" xfId="12693" xr:uid="{00000000-0005-0000-0000-000077320000}"/>
    <cellStyle name="SAPBEXstdDataEmph 15 3 2" xfId="23756" xr:uid="{AEC190A6-0DD0-4A7D-BBA6-634288D2F8C3}"/>
    <cellStyle name="SAPBEXstdDataEmph 15 4" xfId="12694" xr:uid="{00000000-0005-0000-0000-000078320000}"/>
    <cellStyle name="SAPBEXstdDataEmph 15 4 2" xfId="23757" xr:uid="{7751A3F3-B360-48CC-A08F-EBB23E3911C8}"/>
    <cellStyle name="SAPBEXstdDataEmph 15 5" xfId="23752" xr:uid="{1EDB3CFB-78C7-4534-ACBF-8D038135F32B}"/>
    <cellStyle name="SAPBEXstdDataEmph 16" xfId="12695" xr:uid="{00000000-0005-0000-0000-000079320000}"/>
    <cellStyle name="SAPBEXstdDataEmph 16 2" xfId="23758" xr:uid="{4DA45116-AAC5-4BA9-B8D9-51D85EA70AA4}"/>
    <cellStyle name="SAPBEXstdDataEmph 17" xfId="12696" xr:uid="{00000000-0005-0000-0000-00007A320000}"/>
    <cellStyle name="SAPBEXstdDataEmph 17 2" xfId="23759" xr:uid="{82C91033-8137-47BA-94DF-9E9135D57AD1}"/>
    <cellStyle name="SAPBEXstdDataEmph 18" xfId="12697" xr:uid="{00000000-0005-0000-0000-00007B320000}"/>
    <cellStyle name="SAPBEXstdDataEmph 18 2" xfId="23760" xr:uid="{0E1C5497-1138-4C32-8A57-5B14347FFF4C}"/>
    <cellStyle name="SAPBEXstdDataEmph 19" xfId="12698" xr:uid="{00000000-0005-0000-0000-00007C320000}"/>
    <cellStyle name="SAPBEXstdDataEmph 19 2" xfId="23761" xr:uid="{71DF41C7-2958-40F6-8A06-7FB4017F6D37}"/>
    <cellStyle name="SAPBEXstdDataEmph 2" xfId="12699" xr:uid="{00000000-0005-0000-0000-00007D320000}"/>
    <cellStyle name="SAPBEXstdDataEmph 2 2" xfId="12700" xr:uid="{00000000-0005-0000-0000-00007E320000}"/>
    <cellStyle name="SAPBEXstdDataEmph 2 2 2" xfId="12701" xr:uid="{00000000-0005-0000-0000-00007F320000}"/>
    <cellStyle name="SAPBEXstdDataEmph 2 2 2 2" xfId="23764" xr:uid="{E6F8E753-06B9-4B48-A02C-8580EF8B51D7}"/>
    <cellStyle name="SAPBEXstdDataEmph 2 2 3" xfId="12702" xr:uid="{00000000-0005-0000-0000-000080320000}"/>
    <cellStyle name="SAPBEXstdDataEmph 2 2 3 2" xfId="23765" xr:uid="{B36C3FF8-5806-4330-B8D8-F2043795B228}"/>
    <cellStyle name="SAPBEXstdDataEmph 2 2 4" xfId="23763" xr:uid="{88D619E4-4A90-456B-A8F8-816698B08998}"/>
    <cellStyle name="SAPBEXstdDataEmph 2 3" xfId="12703" xr:uid="{00000000-0005-0000-0000-000081320000}"/>
    <cellStyle name="SAPBEXstdDataEmph 2 3 2" xfId="23766" xr:uid="{06DD6615-8846-4665-8283-860002D261EC}"/>
    <cellStyle name="SAPBEXstdDataEmph 2 4" xfId="12704" xr:uid="{00000000-0005-0000-0000-000082320000}"/>
    <cellStyle name="SAPBEXstdDataEmph 2 4 2" xfId="23767" xr:uid="{1F2507EA-0157-480F-B8D0-A0C0B10C7A2A}"/>
    <cellStyle name="SAPBEXstdDataEmph 2 5" xfId="23762" xr:uid="{9C2BFCFA-AD04-4E11-A6EC-96010D7842C9}"/>
    <cellStyle name="SAPBEXstdDataEmph 20" xfId="23721" xr:uid="{68C77E2E-003A-430C-B650-05CB972F5A0F}"/>
    <cellStyle name="SAPBEXstdDataEmph 3" xfId="12705" xr:uid="{00000000-0005-0000-0000-000083320000}"/>
    <cellStyle name="SAPBEXstdDataEmph 3 2" xfId="12706" xr:uid="{00000000-0005-0000-0000-000084320000}"/>
    <cellStyle name="SAPBEXstdDataEmph 3 2 2" xfId="12707" xr:uid="{00000000-0005-0000-0000-000085320000}"/>
    <cellStyle name="SAPBEXstdDataEmph 3 2 2 2" xfId="23770" xr:uid="{C5A460E6-884F-413F-A891-86519478F881}"/>
    <cellStyle name="SAPBEXstdDataEmph 3 2 3" xfId="12708" xr:uid="{00000000-0005-0000-0000-000086320000}"/>
    <cellStyle name="SAPBEXstdDataEmph 3 2 3 2" xfId="23771" xr:uid="{94862782-1D7A-4A2A-9096-521626AE028B}"/>
    <cellStyle name="SAPBEXstdDataEmph 3 2 4" xfId="23769" xr:uid="{91205B48-F2AA-4258-85B7-B17B3AB44441}"/>
    <cellStyle name="SAPBEXstdDataEmph 3 3" xfId="12709" xr:uid="{00000000-0005-0000-0000-000087320000}"/>
    <cellStyle name="SAPBEXstdDataEmph 3 3 2" xfId="23772" xr:uid="{AE375C8D-2D95-4F58-8C09-C3CFB6B77262}"/>
    <cellStyle name="SAPBEXstdDataEmph 3 4" xfId="12710" xr:uid="{00000000-0005-0000-0000-000088320000}"/>
    <cellStyle name="SAPBEXstdDataEmph 3 4 2" xfId="23773" xr:uid="{CE28CE89-B072-484F-AA10-58E9066E63EE}"/>
    <cellStyle name="SAPBEXstdDataEmph 3 5" xfId="23768" xr:uid="{5E8AB3C4-3414-4B6B-BBA8-EAD504231FDC}"/>
    <cellStyle name="SAPBEXstdDataEmph 4" xfId="12711" xr:uid="{00000000-0005-0000-0000-000089320000}"/>
    <cellStyle name="SAPBEXstdDataEmph 4 2" xfId="12712" xr:uid="{00000000-0005-0000-0000-00008A320000}"/>
    <cellStyle name="SAPBEXstdDataEmph 4 2 2" xfId="12713" xr:uid="{00000000-0005-0000-0000-00008B320000}"/>
    <cellStyle name="SAPBEXstdDataEmph 4 2 2 2" xfId="23776" xr:uid="{0A7739C2-43FA-4058-BCB3-EAB6955841D9}"/>
    <cellStyle name="SAPBEXstdDataEmph 4 2 3" xfId="12714" xr:uid="{00000000-0005-0000-0000-00008C320000}"/>
    <cellStyle name="SAPBEXstdDataEmph 4 2 3 2" xfId="23777" xr:uid="{4E44798D-6306-4252-85FA-37B63A61955B}"/>
    <cellStyle name="SAPBEXstdDataEmph 4 2 4" xfId="23775" xr:uid="{8138FF7D-AF2D-42CB-A89D-7CA78A7D767C}"/>
    <cellStyle name="SAPBEXstdDataEmph 4 3" xfId="12715" xr:uid="{00000000-0005-0000-0000-00008D320000}"/>
    <cellStyle name="SAPBEXstdDataEmph 4 3 2" xfId="23778" xr:uid="{9DB60ECA-4709-44DB-9D4D-107F732DA281}"/>
    <cellStyle name="SAPBEXstdDataEmph 4 4" xfId="12716" xr:uid="{00000000-0005-0000-0000-00008E320000}"/>
    <cellStyle name="SAPBEXstdDataEmph 4 4 2" xfId="23779" xr:uid="{972A87FA-4BB5-46EF-8DC6-D07198551EC4}"/>
    <cellStyle name="SAPBEXstdDataEmph 4 5" xfId="23774" xr:uid="{93837934-FC72-4DAF-A52E-CAD15ECA38C7}"/>
    <cellStyle name="SAPBEXstdDataEmph 5" xfId="12717" xr:uid="{00000000-0005-0000-0000-00008F320000}"/>
    <cellStyle name="SAPBEXstdDataEmph 5 2" xfId="12718" xr:uid="{00000000-0005-0000-0000-000090320000}"/>
    <cellStyle name="SAPBEXstdDataEmph 5 2 2" xfId="12719" xr:uid="{00000000-0005-0000-0000-000091320000}"/>
    <cellStyle name="SAPBEXstdDataEmph 5 2 2 2" xfId="23782" xr:uid="{F1F40A4C-2B14-41FD-8C4D-68A9B034226F}"/>
    <cellStyle name="SAPBEXstdDataEmph 5 2 3" xfId="12720" xr:uid="{00000000-0005-0000-0000-000092320000}"/>
    <cellStyle name="SAPBEXstdDataEmph 5 2 3 2" xfId="23783" xr:uid="{94324F84-576D-4B3D-8152-6F644748B141}"/>
    <cellStyle name="SAPBEXstdDataEmph 5 2 4" xfId="23781" xr:uid="{D6922F24-7DCD-4679-A1CD-F027DBE7A46C}"/>
    <cellStyle name="SAPBEXstdDataEmph 5 3" xfId="12721" xr:uid="{00000000-0005-0000-0000-000093320000}"/>
    <cellStyle name="SAPBEXstdDataEmph 5 3 2" xfId="23784" xr:uid="{AF1ABE65-BD85-4C71-8897-C7F2560DF01A}"/>
    <cellStyle name="SAPBEXstdDataEmph 5 4" xfId="12722" xr:uid="{00000000-0005-0000-0000-000094320000}"/>
    <cellStyle name="SAPBEXstdDataEmph 5 4 2" xfId="23785" xr:uid="{88D612D3-7DC3-48C2-8B7B-E8BD2F7FC60C}"/>
    <cellStyle name="SAPBEXstdDataEmph 5 5" xfId="23780" xr:uid="{AD874081-5AEF-41B2-8FC4-ED366D403C3B}"/>
    <cellStyle name="SAPBEXstdDataEmph 6" xfId="12723" xr:uid="{00000000-0005-0000-0000-000095320000}"/>
    <cellStyle name="SAPBEXstdDataEmph 6 2" xfId="12724" xr:uid="{00000000-0005-0000-0000-000096320000}"/>
    <cellStyle name="SAPBEXstdDataEmph 6 2 2" xfId="12725" xr:uid="{00000000-0005-0000-0000-000097320000}"/>
    <cellStyle name="SAPBEXstdDataEmph 6 2 2 2" xfId="23788" xr:uid="{12B98656-B64E-495F-9F5C-0105FDEE109E}"/>
    <cellStyle name="SAPBEXstdDataEmph 6 2 3" xfId="12726" xr:uid="{00000000-0005-0000-0000-000098320000}"/>
    <cellStyle name="SAPBEXstdDataEmph 6 2 3 2" xfId="23789" xr:uid="{C957F4D3-D979-4D59-96E6-FBF48DD4C05E}"/>
    <cellStyle name="SAPBEXstdDataEmph 6 2 4" xfId="23787" xr:uid="{30FF4509-9F87-4179-90CF-DD3B65147522}"/>
    <cellStyle name="SAPBEXstdDataEmph 6 3" xfId="12727" xr:uid="{00000000-0005-0000-0000-000099320000}"/>
    <cellStyle name="SAPBEXstdDataEmph 6 3 2" xfId="23790" xr:uid="{0BE9C217-8879-45F6-AECF-1FAE546A8BB0}"/>
    <cellStyle name="SAPBEXstdDataEmph 6 4" xfId="12728" xr:uid="{00000000-0005-0000-0000-00009A320000}"/>
    <cellStyle name="SAPBEXstdDataEmph 6 4 2" xfId="23791" xr:uid="{BD071957-B427-45B9-868F-1EF7C9A256BE}"/>
    <cellStyle name="SAPBEXstdDataEmph 6 5" xfId="23786" xr:uid="{A0B71681-A371-46AB-AF29-2FB9C034FE0B}"/>
    <cellStyle name="SAPBEXstdDataEmph 7" xfId="12729" xr:uid="{00000000-0005-0000-0000-00009B320000}"/>
    <cellStyle name="SAPBEXstdDataEmph 7 2" xfId="12730" xr:uid="{00000000-0005-0000-0000-00009C320000}"/>
    <cellStyle name="SAPBEXstdDataEmph 7 2 2" xfId="12731" xr:uid="{00000000-0005-0000-0000-00009D320000}"/>
    <cellStyle name="SAPBEXstdDataEmph 7 2 2 2" xfId="23794" xr:uid="{5D06F527-A598-49AC-9623-75424E32B3F3}"/>
    <cellStyle name="SAPBEXstdDataEmph 7 2 3" xfId="12732" xr:uid="{00000000-0005-0000-0000-00009E320000}"/>
    <cellStyle name="SAPBEXstdDataEmph 7 2 3 2" xfId="23795" xr:uid="{94CF2B2A-E4B4-4891-8D36-ECDB792DA893}"/>
    <cellStyle name="SAPBEXstdDataEmph 7 2 4" xfId="23793" xr:uid="{F958CFC4-4D84-4F65-A1C4-E8C0C8D4612D}"/>
    <cellStyle name="SAPBEXstdDataEmph 7 3" xfId="12733" xr:uid="{00000000-0005-0000-0000-00009F320000}"/>
    <cellStyle name="SAPBEXstdDataEmph 7 3 2" xfId="23796" xr:uid="{FF6A0CC1-1B12-4F9D-B702-E16A3AEBB5E2}"/>
    <cellStyle name="SAPBEXstdDataEmph 7 4" xfId="12734" xr:uid="{00000000-0005-0000-0000-0000A0320000}"/>
    <cellStyle name="SAPBEXstdDataEmph 7 4 2" xfId="23797" xr:uid="{89FC20FF-2232-45F7-93F2-B973DCC5D772}"/>
    <cellStyle name="SAPBEXstdDataEmph 7 5" xfId="23792" xr:uid="{31F5321C-A81E-4573-9C0E-E44738A10023}"/>
    <cellStyle name="SAPBEXstdDataEmph 8" xfId="12735" xr:uid="{00000000-0005-0000-0000-0000A1320000}"/>
    <cellStyle name="SAPBEXstdDataEmph 8 2" xfId="12736" xr:uid="{00000000-0005-0000-0000-0000A2320000}"/>
    <cellStyle name="SAPBEXstdDataEmph 8 2 2" xfId="12737" xr:uid="{00000000-0005-0000-0000-0000A3320000}"/>
    <cellStyle name="SAPBEXstdDataEmph 8 2 2 2" xfId="23800" xr:uid="{D7858B60-FD3C-47E4-BF42-069ECC00BE30}"/>
    <cellStyle name="SAPBEXstdDataEmph 8 2 3" xfId="12738" xr:uid="{00000000-0005-0000-0000-0000A4320000}"/>
    <cellStyle name="SAPBEXstdDataEmph 8 2 3 2" xfId="23801" xr:uid="{A446B281-F389-47DC-929D-0E3A2C6039F8}"/>
    <cellStyle name="SAPBEXstdDataEmph 8 2 4" xfId="23799" xr:uid="{32906AF3-CB1B-46C3-AB3E-0298B150EEA5}"/>
    <cellStyle name="SAPBEXstdDataEmph 8 3" xfId="12739" xr:uid="{00000000-0005-0000-0000-0000A5320000}"/>
    <cellStyle name="SAPBEXstdDataEmph 8 3 2" xfId="23802" xr:uid="{1B98CE26-30A2-4E85-9D6F-53D3EBCF471E}"/>
    <cellStyle name="SAPBEXstdDataEmph 8 4" xfId="12740" xr:uid="{00000000-0005-0000-0000-0000A6320000}"/>
    <cellStyle name="SAPBEXstdDataEmph 8 4 2" xfId="23803" xr:uid="{F3F8A85E-A5E0-4F06-AE8B-0937219674E0}"/>
    <cellStyle name="SAPBEXstdDataEmph 8 5" xfId="23798" xr:uid="{525D23AD-DD36-4BB5-8E46-36823575D552}"/>
    <cellStyle name="SAPBEXstdDataEmph 9" xfId="12741" xr:uid="{00000000-0005-0000-0000-0000A7320000}"/>
    <cellStyle name="SAPBEXstdDataEmph 9 2" xfId="12742" xr:uid="{00000000-0005-0000-0000-0000A8320000}"/>
    <cellStyle name="SAPBEXstdDataEmph 9 2 2" xfId="12743" xr:uid="{00000000-0005-0000-0000-0000A9320000}"/>
    <cellStyle name="SAPBEXstdDataEmph 9 2 2 2" xfId="23806" xr:uid="{BB0B45E4-7ECC-4329-B063-A66A22C1C230}"/>
    <cellStyle name="SAPBEXstdDataEmph 9 2 3" xfId="12744" xr:uid="{00000000-0005-0000-0000-0000AA320000}"/>
    <cellStyle name="SAPBEXstdDataEmph 9 2 3 2" xfId="23807" xr:uid="{9078CC8F-840C-4411-B4D7-F99A6858C7A7}"/>
    <cellStyle name="SAPBEXstdDataEmph 9 2 4" xfId="23805" xr:uid="{13E69AC0-7B50-475B-BD91-7F9F64760273}"/>
    <cellStyle name="SAPBEXstdDataEmph 9 3" xfId="12745" xr:uid="{00000000-0005-0000-0000-0000AB320000}"/>
    <cellStyle name="SAPBEXstdDataEmph 9 3 2" xfId="23808" xr:uid="{CDB53FFD-F114-41FA-A737-66FB3E375E7E}"/>
    <cellStyle name="SAPBEXstdDataEmph 9 4" xfId="12746" xr:uid="{00000000-0005-0000-0000-0000AC320000}"/>
    <cellStyle name="SAPBEXstdDataEmph 9 4 2" xfId="23809" xr:uid="{01CE9123-AD43-4D18-8C08-E2898ABC2342}"/>
    <cellStyle name="SAPBEXstdDataEmph 9 5" xfId="23804" xr:uid="{92493122-C6BE-4140-BD54-330F4A53C068}"/>
    <cellStyle name="SAPBEXstdItem" xfId="12747" xr:uid="{00000000-0005-0000-0000-0000AD320000}"/>
    <cellStyle name="SAPBEXstdItem 10" xfId="12748" xr:uid="{00000000-0005-0000-0000-0000AE320000}"/>
    <cellStyle name="SAPBEXstdItem 10 2" xfId="12749" xr:uid="{00000000-0005-0000-0000-0000AF320000}"/>
    <cellStyle name="SAPBEXstdItem 10 2 2" xfId="12750" xr:uid="{00000000-0005-0000-0000-0000B0320000}"/>
    <cellStyle name="SAPBEXstdItem 10 2 2 2" xfId="23813" xr:uid="{774546FB-3C3D-4C0B-83D5-A7C4D0F69139}"/>
    <cellStyle name="SAPBEXstdItem 10 2 3" xfId="12751" xr:uid="{00000000-0005-0000-0000-0000B1320000}"/>
    <cellStyle name="SAPBEXstdItem 10 2 3 2" xfId="23814" xr:uid="{20E730D7-3F13-4B6D-A099-D20D20053D5E}"/>
    <cellStyle name="SAPBEXstdItem 10 2 4" xfId="23812" xr:uid="{B1BA79EB-396D-422A-8938-B470983A84DC}"/>
    <cellStyle name="SAPBEXstdItem 10 3" xfId="12752" xr:uid="{00000000-0005-0000-0000-0000B2320000}"/>
    <cellStyle name="SAPBEXstdItem 10 3 2" xfId="23815" xr:uid="{9B9D6AB4-FA3B-416E-90AF-0B7350BA2EAB}"/>
    <cellStyle name="SAPBEXstdItem 10 4" xfId="12753" xr:uid="{00000000-0005-0000-0000-0000B3320000}"/>
    <cellStyle name="SAPBEXstdItem 10 4 2" xfId="23816" xr:uid="{D99F1D18-DE8C-42D8-9618-9E3C39676873}"/>
    <cellStyle name="SAPBEXstdItem 10 5" xfId="23811" xr:uid="{4F03736D-C8D4-449E-A655-AD284BEB9F1D}"/>
    <cellStyle name="SAPBEXstdItem 11" xfId="12754" xr:uid="{00000000-0005-0000-0000-0000B4320000}"/>
    <cellStyle name="SAPBEXstdItem 11 2" xfId="12755" xr:uid="{00000000-0005-0000-0000-0000B5320000}"/>
    <cellStyle name="SAPBEXstdItem 11 2 2" xfId="12756" xr:uid="{00000000-0005-0000-0000-0000B6320000}"/>
    <cellStyle name="SAPBEXstdItem 11 2 2 2" xfId="23819" xr:uid="{1F05C586-7409-46E6-ABFC-23E00F542CE2}"/>
    <cellStyle name="SAPBEXstdItem 11 2 3" xfId="12757" xr:uid="{00000000-0005-0000-0000-0000B7320000}"/>
    <cellStyle name="SAPBEXstdItem 11 2 3 2" xfId="23820" xr:uid="{BA183000-1012-4277-B14D-27041798FED8}"/>
    <cellStyle name="SAPBEXstdItem 11 2 4" xfId="23818" xr:uid="{50517839-9C25-4B86-8699-B82BBB4273D9}"/>
    <cellStyle name="SAPBEXstdItem 11 3" xfId="12758" xr:uid="{00000000-0005-0000-0000-0000B8320000}"/>
    <cellStyle name="SAPBEXstdItem 11 3 2" xfId="23821" xr:uid="{3DA9449A-FD29-4572-B196-CC7CC4931979}"/>
    <cellStyle name="SAPBEXstdItem 11 4" xfId="12759" xr:uid="{00000000-0005-0000-0000-0000B9320000}"/>
    <cellStyle name="SAPBEXstdItem 11 4 2" xfId="23822" xr:uid="{471B714E-BE0C-444F-A70A-5DFEBC93F317}"/>
    <cellStyle name="SAPBEXstdItem 11 5" xfId="23817" xr:uid="{E3F9F4C9-3599-4CF9-99DB-715AF4A4D927}"/>
    <cellStyle name="SAPBEXstdItem 12" xfId="12760" xr:uid="{00000000-0005-0000-0000-0000BA320000}"/>
    <cellStyle name="SAPBEXstdItem 12 2" xfId="12761" xr:uid="{00000000-0005-0000-0000-0000BB320000}"/>
    <cellStyle name="SAPBEXstdItem 12 2 2" xfId="12762" xr:uid="{00000000-0005-0000-0000-0000BC320000}"/>
    <cellStyle name="SAPBEXstdItem 12 2 2 2" xfId="23825" xr:uid="{F34F5EEE-4507-4E46-8AFF-53E74ADD68CF}"/>
    <cellStyle name="SAPBEXstdItem 12 2 3" xfId="12763" xr:uid="{00000000-0005-0000-0000-0000BD320000}"/>
    <cellStyle name="SAPBEXstdItem 12 2 3 2" xfId="23826" xr:uid="{A1678627-7F03-41B0-A538-CDA8789BE973}"/>
    <cellStyle name="SAPBEXstdItem 12 2 4" xfId="23824" xr:uid="{79B226B0-6A24-408E-8677-501ECFBF57CC}"/>
    <cellStyle name="SAPBEXstdItem 12 3" xfId="12764" xr:uid="{00000000-0005-0000-0000-0000BE320000}"/>
    <cellStyle name="SAPBEXstdItem 12 3 2" xfId="23827" xr:uid="{66904984-B068-4A75-8220-B8B723C979CD}"/>
    <cellStyle name="SAPBEXstdItem 12 4" xfId="12765" xr:uid="{00000000-0005-0000-0000-0000BF320000}"/>
    <cellStyle name="SAPBEXstdItem 12 4 2" xfId="23828" xr:uid="{90933849-5367-4DB5-B368-C2BE8035A229}"/>
    <cellStyle name="SAPBEXstdItem 12 5" xfId="23823" xr:uid="{06699DAF-EEB8-4B99-9DB3-71C180D3B0AC}"/>
    <cellStyle name="SAPBEXstdItem 13" xfId="12766" xr:uid="{00000000-0005-0000-0000-0000C0320000}"/>
    <cellStyle name="SAPBEXstdItem 13 2" xfId="12767" xr:uid="{00000000-0005-0000-0000-0000C1320000}"/>
    <cellStyle name="SAPBEXstdItem 13 2 2" xfId="12768" xr:uid="{00000000-0005-0000-0000-0000C2320000}"/>
    <cellStyle name="SAPBEXstdItem 13 2 2 2" xfId="23831" xr:uid="{B97C2AF9-DA2F-4C4B-B19D-24D5823CBD09}"/>
    <cellStyle name="SAPBEXstdItem 13 2 3" xfId="12769" xr:uid="{00000000-0005-0000-0000-0000C3320000}"/>
    <cellStyle name="SAPBEXstdItem 13 2 3 2" xfId="23832" xr:uid="{7C6E98A5-442A-4A64-8413-7AE02A510E9F}"/>
    <cellStyle name="SAPBEXstdItem 13 2 4" xfId="23830" xr:uid="{4C6D4742-B108-4DEC-BD51-6BDECB844714}"/>
    <cellStyle name="SAPBEXstdItem 13 3" xfId="12770" xr:uid="{00000000-0005-0000-0000-0000C4320000}"/>
    <cellStyle name="SAPBEXstdItem 13 3 2" xfId="23833" xr:uid="{A47434B7-F6D8-4D0F-98DC-6CECD49E7E3B}"/>
    <cellStyle name="SAPBEXstdItem 13 4" xfId="12771" xr:uid="{00000000-0005-0000-0000-0000C5320000}"/>
    <cellStyle name="SAPBEXstdItem 13 4 2" xfId="23834" xr:uid="{0DAA0100-4A51-4220-9803-F16DFBC49936}"/>
    <cellStyle name="SAPBEXstdItem 13 5" xfId="23829" xr:uid="{9C6DF99C-05A3-47AF-A737-DF04FEB879F6}"/>
    <cellStyle name="SAPBEXstdItem 14" xfId="12772" xr:uid="{00000000-0005-0000-0000-0000C6320000}"/>
    <cellStyle name="SAPBEXstdItem 14 2" xfId="12773" xr:uid="{00000000-0005-0000-0000-0000C7320000}"/>
    <cellStyle name="SAPBEXstdItem 14 2 2" xfId="12774" xr:uid="{00000000-0005-0000-0000-0000C8320000}"/>
    <cellStyle name="SAPBEXstdItem 14 2 2 2" xfId="23837" xr:uid="{644DB276-B9CD-4F84-9C9B-3953BA78186B}"/>
    <cellStyle name="SAPBEXstdItem 14 2 3" xfId="12775" xr:uid="{00000000-0005-0000-0000-0000C9320000}"/>
    <cellStyle name="SAPBEXstdItem 14 2 3 2" xfId="23838" xr:uid="{6CB77366-16F3-4DA6-8E48-1BAD18EF8531}"/>
    <cellStyle name="SAPBEXstdItem 14 2 4" xfId="23836" xr:uid="{54D751FC-CD35-4F46-AA7A-81002D3C27D3}"/>
    <cellStyle name="SAPBEXstdItem 14 3" xfId="12776" xr:uid="{00000000-0005-0000-0000-0000CA320000}"/>
    <cellStyle name="SAPBEXstdItem 14 3 2" xfId="23839" xr:uid="{2A857498-716E-40D8-A45B-E2EB0EA52ED4}"/>
    <cellStyle name="SAPBEXstdItem 14 4" xfId="12777" xr:uid="{00000000-0005-0000-0000-0000CB320000}"/>
    <cellStyle name="SAPBEXstdItem 14 4 2" xfId="23840" xr:uid="{E483788A-B90D-47F7-8981-EB3CD023F690}"/>
    <cellStyle name="SAPBEXstdItem 14 5" xfId="23835" xr:uid="{261444A2-51B1-4023-98E2-B4732FA4B419}"/>
    <cellStyle name="SAPBEXstdItem 15" xfId="12778" xr:uid="{00000000-0005-0000-0000-0000CC320000}"/>
    <cellStyle name="SAPBEXstdItem 15 2" xfId="12779" xr:uid="{00000000-0005-0000-0000-0000CD320000}"/>
    <cellStyle name="SAPBEXstdItem 15 2 2" xfId="12780" xr:uid="{00000000-0005-0000-0000-0000CE320000}"/>
    <cellStyle name="SAPBEXstdItem 15 2 2 2" xfId="23843" xr:uid="{0817C346-A27D-423C-BF8C-1C81A91620D2}"/>
    <cellStyle name="SAPBEXstdItem 15 2 3" xfId="12781" xr:uid="{00000000-0005-0000-0000-0000CF320000}"/>
    <cellStyle name="SAPBEXstdItem 15 2 3 2" xfId="23844" xr:uid="{12AA36D3-919E-4D0E-A4BB-624A182D6610}"/>
    <cellStyle name="SAPBEXstdItem 15 2 4" xfId="23842" xr:uid="{B9DAF80A-06A4-47E5-84F6-9E672FDFDF9D}"/>
    <cellStyle name="SAPBEXstdItem 15 3" xfId="12782" xr:uid="{00000000-0005-0000-0000-0000D0320000}"/>
    <cellStyle name="SAPBEXstdItem 15 3 2" xfId="23845" xr:uid="{61F95951-079A-47A4-8969-67CADC266925}"/>
    <cellStyle name="SAPBEXstdItem 15 4" xfId="12783" xr:uid="{00000000-0005-0000-0000-0000D1320000}"/>
    <cellStyle name="SAPBEXstdItem 15 4 2" xfId="23846" xr:uid="{3B940ADA-0F53-4854-87A1-E6B13DA74157}"/>
    <cellStyle name="SAPBEXstdItem 15 5" xfId="23841" xr:uid="{1E4C10CC-8D08-45C1-9767-C10B3E602E4F}"/>
    <cellStyle name="SAPBEXstdItem 16" xfId="12784" xr:uid="{00000000-0005-0000-0000-0000D2320000}"/>
    <cellStyle name="SAPBEXstdItem 16 2" xfId="23847" xr:uid="{9B973C7C-63F0-417E-B0B4-8D7ACD090639}"/>
    <cellStyle name="SAPBEXstdItem 17" xfId="12785" xr:uid="{00000000-0005-0000-0000-0000D3320000}"/>
    <cellStyle name="SAPBEXstdItem 17 2" xfId="23848" xr:uid="{5269639F-970B-4164-9F5B-CEB63A8826AB}"/>
    <cellStyle name="SAPBEXstdItem 18" xfId="12786" xr:uid="{00000000-0005-0000-0000-0000D4320000}"/>
    <cellStyle name="SAPBEXstdItem 18 2" xfId="23849" xr:uid="{BE861C4E-FFDE-4832-A024-9680D1C7471B}"/>
    <cellStyle name="SAPBEXstdItem 19" xfId="12787" xr:uid="{00000000-0005-0000-0000-0000D5320000}"/>
    <cellStyle name="SAPBEXstdItem 19 2" xfId="23850" xr:uid="{5CDB1587-0285-4320-9D28-5183ABD86901}"/>
    <cellStyle name="SAPBEXstdItem 2" xfId="12788" xr:uid="{00000000-0005-0000-0000-0000D6320000}"/>
    <cellStyle name="SAPBEXstdItem 2 2" xfId="12789" xr:uid="{00000000-0005-0000-0000-0000D7320000}"/>
    <cellStyle name="SAPBEXstdItem 2 2 2" xfId="12790" xr:uid="{00000000-0005-0000-0000-0000D8320000}"/>
    <cellStyle name="SAPBEXstdItem 2 2 2 2" xfId="23853" xr:uid="{6EAEEAD0-F937-404F-A5C7-2A733997B279}"/>
    <cellStyle name="SAPBEXstdItem 2 2 3" xfId="12791" xr:uid="{00000000-0005-0000-0000-0000D9320000}"/>
    <cellStyle name="SAPBEXstdItem 2 2 3 2" xfId="23854" xr:uid="{B3F3F275-C2CE-4C7A-BA1C-1465E036A298}"/>
    <cellStyle name="SAPBEXstdItem 2 2 4" xfId="23852" xr:uid="{A7EEE841-29AE-4DE6-97CE-1E6303BE001E}"/>
    <cellStyle name="SAPBEXstdItem 2 3" xfId="12792" xr:uid="{00000000-0005-0000-0000-0000DA320000}"/>
    <cellStyle name="SAPBEXstdItem 2 3 2" xfId="23855" xr:uid="{A683E63E-C3D1-41C7-B8B4-FAC527CF74E0}"/>
    <cellStyle name="SAPBEXstdItem 2 4" xfId="12793" xr:uid="{00000000-0005-0000-0000-0000DB320000}"/>
    <cellStyle name="SAPBEXstdItem 2 4 2" xfId="23856" xr:uid="{84E14875-EFFE-49F7-B62A-BD63BAE6A274}"/>
    <cellStyle name="SAPBEXstdItem 2 5" xfId="23851" xr:uid="{6C1E76A8-DBFE-4F24-AE60-8BAAF2F172D3}"/>
    <cellStyle name="SAPBEXstdItem 20" xfId="23810" xr:uid="{D08F4F00-2F52-4FA9-97A8-168B7CB6A00E}"/>
    <cellStyle name="SAPBEXstdItem 3" xfId="12794" xr:uid="{00000000-0005-0000-0000-0000DC320000}"/>
    <cellStyle name="SAPBEXstdItem 3 2" xfId="12795" xr:uid="{00000000-0005-0000-0000-0000DD320000}"/>
    <cellStyle name="SAPBEXstdItem 3 2 2" xfId="12796" xr:uid="{00000000-0005-0000-0000-0000DE320000}"/>
    <cellStyle name="SAPBEXstdItem 3 2 2 2" xfId="23859" xr:uid="{6F4B10AB-BB65-4D0E-A303-BF57AA061C46}"/>
    <cellStyle name="SAPBEXstdItem 3 2 3" xfId="12797" xr:uid="{00000000-0005-0000-0000-0000DF320000}"/>
    <cellStyle name="SAPBEXstdItem 3 2 3 2" xfId="23860" xr:uid="{9930BFF2-B4E8-4571-B3B9-0155ACE6C363}"/>
    <cellStyle name="SAPBEXstdItem 3 2 4" xfId="23858" xr:uid="{54CDF014-7D66-4AC7-B8B0-911B9BF29762}"/>
    <cellStyle name="SAPBEXstdItem 3 3" xfId="12798" xr:uid="{00000000-0005-0000-0000-0000E0320000}"/>
    <cellStyle name="SAPBEXstdItem 3 3 2" xfId="23861" xr:uid="{07A957E7-4C4E-4EAE-87C2-0087876187F6}"/>
    <cellStyle name="SAPBEXstdItem 3 4" xfId="12799" xr:uid="{00000000-0005-0000-0000-0000E1320000}"/>
    <cellStyle name="SAPBEXstdItem 3 4 2" xfId="23862" xr:uid="{47FCC114-F235-482E-8186-99EEA1881407}"/>
    <cellStyle name="SAPBEXstdItem 3 5" xfId="23857" xr:uid="{5E71534C-9D03-446D-B752-DA246387034B}"/>
    <cellStyle name="SAPBEXstdItem 4" xfId="12800" xr:uid="{00000000-0005-0000-0000-0000E2320000}"/>
    <cellStyle name="SAPBEXstdItem 4 2" xfId="12801" xr:uid="{00000000-0005-0000-0000-0000E3320000}"/>
    <cellStyle name="SAPBEXstdItem 4 2 2" xfId="12802" xr:uid="{00000000-0005-0000-0000-0000E4320000}"/>
    <cellStyle name="SAPBEXstdItem 4 2 2 2" xfId="23865" xr:uid="{95674D98-9AA0-40F5-95FF-11398F433A45}"/>
    <cellStyle name="SAPBEXstdItem 4 2 3" xfId="12803" xr:uid="{00000000-0005-0000-0000-0000E5320000}"/>
    <cellStyle name="SAPBEXstdItem 4 2 3 2" xfId="23866" xr:uid="{ED63EDD3-96AD-441D-AE49-31E0663C5474}"/>
    <cellStyle name="SAPBEXstdItem 4 2 4" xfId="23864" xr:uid="{91C70DA5-4DED-4CEE-8820-EE817361FFE8}"/>
    <cellStyle name="SAPBEXstdItem 4 3" xfId="12804" xr:uid="{00000000-0005-0000-0000-0000E6320000}"/>
    <cellStyle name="SAPBEXstdItem 4 3 2" xfId="23867" xr:uid="{D7D17260-826D-4D27-98C2-EB0737BCB428}"/>
    <cellStyle name="SAPBEXstdItem 4 4" xfId="12805" xr:uid="{00000000-0005-0000-0000-0000E7320000}"/>
    <cellStyle name="SAPBEXstdItem 4 4 2" xfId="23868" xr:uid="{733BAEC4-49EB-45B5-BB75-99DA8FBBD7DB}"/>
    <cellStyle name="SAPBEXstdItem 4 5" xfId="23863" xr:uid="{19412C44-58A0-4B4F-AF5F-DE2722B3E1B6}"/>
    <cellStyle name="SAPBEXstdItem 5" xfId="12806" xr:uid="{00000000-0005-0000-0000-0000E8320000}"/>
    <cellStyle name="SAPBEXstdItem 5 2" xfId="12807" xr:uid="{00000000-0005-0000-0000-0000E9320000}"/>
    <cellStyle name="SAPBEXstdItem 5 2 2" xfId="12808" xr:uid="{00000000-0005-0000-0000-0000EA320000}"/>
    <cellStyle name="SAPBEXstdItem 5 2 2 2" xfId="23871" xr:uid="{17AA124F-0B66-4449-A28C-3FD9F11B9818}"/>
    <cellStyle name="SAPBEXstdItem 5 2 3" xfId="12809" xr:uid="{00000000-0005-0000-0000-0000EB320000}"/>
    <cellStyle name="SAPBEXstdItem 5 2 3 2" xfId="23872" xr:uid="{01556E10-84F5-4BD1-BCB9-75654B1AF69B}"/>
    <cellStyle name="SAPBEXstdItem 5 2 4" xfId="23870" xr:uid="{7AE7B041-44F4-4885-BFBE-01C2EC48E4C0}"/>
    <cellStyle name="SAPBEXstdItem 5 3" xfId="12810" xr:uid="{00000000-0005-0000-0000-0000EC320000}"/>
    <cellStyle name="SAPBEXstdItem 5 3 2" xfId="23873" xr:uid="{FBE19EBC-2D87-4A5B-A416-6CD4D336BAB5}"/>
    <cellStyle name="SAPBEXstdItem 5 4" xfId="12811" xr:uid="{00000000-0005-0000-0000-0000ED320000}"/>
    <cellStyle name="SAPBEXstdItem 5 4 2" xfId="23874" xr:uid="{9964888A-4F8E-48E0-A743-7E603EC88778}"/>
    <cellStyle name="SAPBEXstdItem 5 5" xfId="23869" xr:uid="{EFD35E10-63D7-4EAC-B062-C1DB1E304587}"/>
    <cellStyle name="SAPBEXstdItem 6" xfId="12812" xr:uid="{00000000-0005-0000-0000-0000EE320000}"/>
    <cellStyle name="SAPBEXstdItem 6 2" xfId="12813" xr:uid="{00000000-0005-0000-0000-0000EF320000}"/>
    <cellStyle name="SAPBEXstdItem 6 2 2" xfId="12814" xr:uid="{00000000-0005-0000-0000-0000F0320000}"/>
    <cellStyle name="SAPBEXstdItem 6 2 2 2" xfId="23877" xr:uid="{49F5C57F-2ED5-4688-BC18-008AFC6FEDE3}"/>
    <cellStyle name="SAPBEXstdItem 6 2 3" xfId="12815" xr:uid="{00000000-0005-0000-0000-0000F1320000}"/>
    <cellStyle name="SAPBEXstdItem 6 2 3 2" xfId="23878" xr:uid="{3F78AA25-99F1-4BEC-9211-41BDBB541577}"/>
    <cellStyle name="SAPBEXstdItem 6 2 4" xfId="23876" xr:uid="{B6A9A319-ED3C-49FA-808E-FFD5AD600DA4}"/>
    <cellStyle name="SAPBEXstdItem 6 3" xfId="12816" xr:uid="{00000000-0005-0000-0000-0000F2320000}"/>
    <cellStyle name="SAPBEXstdItem 6 3 2" xfId="23879" xr:uid="{024D45CA-A5BF-45FC-866D-7265B62FD425}"/>
    <cellStyle name="SAPBEXstdItem 6 4" xfId="12817" xr:uid="{00000000-0005-0000-0000-0000F3320000}"/>
    <cellStyle name="SAPBEXstdItem 6 4 2" xfId="23880" xr:uid="{C4BEFA04-41E1-4954-9D63-8C0018536A07}"/>
    <cellStyle name="SAPBEXstdItem 6 5" xfId="23875" xr:uid="{A409A59D-3990-40CE-A840-9C809CA2BA80}"/>
    <cellStyle name="SAPBEXstdItem 7" xfId="12818" xr:uid="{00000000-0005-0000-0000-0000F4320000}"/>
    <cellStyle name="SAPBEXstdItem 7 2" xfId="12819" xr:uid="{00000000-0005-0000-0000-0000F5320000}"/>
    <cellStyle name="SAPBEXstdItem 7 2 2" xfId="12820" xr:uid="{00000000-0005-0000-0000-0000F6320000}"/>
    <cellStyle name="SAPBEXstdItem 7 2 2 2" xfId="23883" xr:uid="{4515F3B2-B4A0-4D47-B82A-3C2227BE28BC}"/>
    <cellStyle name="SAPBEXstdItem 7 2 3" xfId="12821" xr:uid="{00000000-0005-0000-0000-0000F7320000}"/>
    <cellStyle name="SAPBEXstdItem 7 2 3 2" xfId="23884" xr:uid="{C7C98958-D0D4-43C8-AA81-7419BA82BDEB}"/>
    <cellStyle name="SAPBEXstdItem 7 2 4" xfId="23882" xr:uid="{AE97084B-8B99-4DF5-8346-264E0352F67D}"/>
    <cellStyle name="SAPBEXstdItem 7 3" xfId="12822" xr:uid="{00000000-0005-0000-0000-0000F8320000}"/>
    <cellStyle name="SAPBEXstdItem 7 3 2" xfId="23885" xr:uid="{2B2EC922-4E9E-4FD9-B624-9031C50B8BA7}"/>
    <cellStyle name="SAPBEXstdItem 7 4" xfId="12823" xr:uid="{00000000-0005-0000-0000-0000F9320000}"/>
    <cellStyle name="SAPBEXstdItem 7 4 2" xfId="23886" xr:uid="{10E662AD-F6D7-44D9-B867-933A4DFB2024}"/>
    <cellStyle name="SAPBEXstdItem 7 5" xfId="23881" xr:uid="{DA439A32-566F-4A13-9D9B-AE8D294CBDB6}"/>
    <cellStyle name="SAPBEXstdItem 8" xfId="12824" xr:uid="{00000000-0005-0000-0000-0000FA320000}"/>
    <cellStyle name="SAPBEXstdItem 8 2" xfId="12825" xr:uid="{00000000-0005-0000-0000-0000FB320000}"/>
    <cellStyle name="SAPBEXstdItem 8 2 2" xfId="12826" xr:uid="{00000000-0005-0000-0000-0000FC320000}"/>
    <cellStyle name="SAPBEXstdItem 8 2 2 2" xfId="23889" xr:uid="{B11C1EDA-D985-4CD1-BF9E-464DBB886A8C}"/>
    <cellStyle name="SAPBEXstdItem 8 2 3" xfId="12827" xr:uid="{00000000-0005-0000-0000-0000FD320000}"/>
    <cellStyle name="SAPBEXstdItem 8 2 3 2" xfId="23890" xr:uid="{97671052-1D1F-437C-A700-DA7240DA86A7}"/>
    <cellStyle name="SAPBEXstdItem 8 2 4" xfId="23888" xr:uid="{8581AE4F-C156-45CA-81E9-7B4CBDC71EC1}"/>
    <cellStyle name="SAPBEXstdItem 8 3" xfId="12828" xr:uid="{00000000-0005-0000-0000-0000FE320000}"/>
    <cellStyle name="SAPBEXstdItem 8 3 2" xfId="23891" xr:uid="{924F3CCE-2011-4979-9E06-8A855EE9A8DF}"/>
    <cellStyle name="SAPBEXstdItem 8 4" xfId="12829" xr:uid="{00000000-0005-0000-0000-0000FF320000}"/>
    <cellStyle name="SAPBEXstdItem 8 4 2" xfId="23892" xr:uid="{601D6D94-2F5E-48AC-9799-88916CFEA6DD}"/>
    <cellStyle name="SAPBEXstdItem 8 5" xfId="23887" xr:uid="{6E8F8DDF-3226-4B66-877E-10E181FC15F9}"/>
    <cellStyle name="SAPBEXstdItem 9" xfId="12830" xr:uid="{00000000-0005-0000-0000-000000330000}"/>
    <cellStyle name="SAPBEXstdItem 9 2" xfId="12831" xr:uid="{00000000-0005-0000-0000-000001330000}"/>
    <cellStyle name="SAPBEXstdItem 9 2 2" xfId="12832" xr:uid="{00000000-0005-0000-0000-000002330000}"/>
    <cellStyle name="SAPBEXstdItem 9 2 2 2" xfId="23895" xr:uid="{4989927F-CB51-46D2-9AEB-861387EAE091}"/>
    <cellStyle name="SAPBEXstdItem 9 2 3" xfId="12833" xr:uid="{00000000-0005-0000-0000-000003330000}"/>
    <cellStyle name="SAPBEXstdItem 9 2 3 2" xfId="23896" xr:uid="{DC8D1850-9972-49C3-A944-B3187D8BB507}"/>
    <cellStyle name="SAPBEXstdItem 9 2 4" xfId="23894" xr:uid="{6D0331A7-5821-47F7-BDC1-BFEEB8EA672F}"/>
    <cellStyle name="SAPBEXstdItem 9 3" xfId="12834" xr:uid="{00000000-0005-0000-0000-000004330000}"/>
    <cellStyle name="SAPBEXstdItem 9 3 2" xfId="23897" xr:uid="{4C5EAC7D-1BD4-444A-9356-788E4FE75ECE}"/>
    <cellStyle name="SAPBEXstdItem 9 4" xfId="12835" xr:uid="{00000000-0005-0000-0000-000005330000}"/>
    <cellStyle name="SAPBEXstdItem 9 4 2" xfId="23898" xr:uid="{0ADEF246-406E-404E-8F99-615F663A8591}"/>
    <cellStyle name="SAPBEXstdItem 9 5" xfId="23893" xr:uid="{146A10C0-E682-41B9-A4FC-7A8861BCEE0F}"/>
    <cellStyle name="SAPBEXstdItemX" xfId="12836" xr:uid="{00000000-0005-0000-0000-000006330000}"/>
    <cellStyle name="SAPBEXstdItemX 10" xfId="12837" xr:uid="{00000000-0005-0000-0000-000007330000}"/>
    <cellStyle name="SAPBEXstdItemX 10 2" xfId="12838" xr:uid="{00000000-0005-0000-0000-000008330000}"/>
    <cellStyle name="SAPBEXstdItemX 10 2 2" xfId="12839" xr:uid="{00000000-0005-0000-0000-000009330000}"/>
    <cellStyle name="SAPBEXstdItemX 10 2 2 2" xfId="23902" xr:uid="{D5FC2B01-7416-44BC-AC40-B4DE3BC4A9BF}"/>
    <cellStyle name="SAPBEXstdItemX 10 2 3" xfId="12840" xr:uid="{00000000-0005-0000-0000-00000A330000}"/>
    <cellStyle name="SAPBEXstdItemX 10 2 3 2" xfId="23903" xr:uid="{16AEDAE8-CFFE-4AF0-BAA8-B3CF192A127C}"/>
    <cellStyle name="SAPBEXstdItemX 10 2 4" xfId="23901" xr:uid="{7C2F3960-E416-4DAC-B5AB-8313875A7328}"/>
    <cellStyle name="SAPBEXstdItemX 10 3" xfId="12841" xr:uid="{00000000-0005-0000-0000-00000B330000}"/>
    <cellStyle name="SAPBEXstdItemX 10 3 2" xfId="23904" xr:uid="{CDC984BB-3F0E-470A-BBBC-41E7875B7CB2}"/>
    <cellStyle name="SAPBEXstdItemX 10 4" xfId="12842" xr:uid="{00000000-0005-0000-0000-00000C330000}"/>
    <cellStyle name="SAPBEXstdItemX 10 4 2" xfId="23905" xr:uid="{C576ACA2-0EC3-4D86-87D4-9E5A1598D50E}"/>
    <cellStyle name="SAPBEXstdItemX 10 5" xfId="23900" xr:uid="{74CA748E-209A-46B4-AD45-E7099442A64F}"/>
    <cellStyle name="SAPBEXstdItemX 11" xfId="12843" xr:uid="{00000000-0005-0000-0000-00000D330000}"/>
    <cellStyle name="SAPBEXstdItemX 11 2" xfId="12844" xr:uid="{00000000-0005-0000-0000-00000E330000}"/>
    <cellStyle name="SAPBEXstdItemX 11 2 2" xfId="12845" xr:uid="{00000000-0005-0000-0000-00000F330000}"/>
    <cellStyle name="SAPBEXstdItemX 11 2 2 2" xfId="23908" xr:uid="{7A1985AC-461B-481A-B5B5-3D73C8632D57}"/>
    <cellStyle name="SAPBEXstdItemX 11 2 3" xfId="12846" xr:uid="{00000000-0005-0000-0000-000010330000}"/>
    <cellStyle name="SAPBEXstdItemX 11 2 3 2" xfId="23909" xr:uid="{D80CA785-F0E8-46D7-B981-D2F528D6DC42}"/>
    <cellStyle name="SAPBEXstdItemX 11 2 4" xfId="23907" xr:uid="{83D0B608-4298-43DC-9871-E8BF34B202A9}"/>
    <cellStyle name="SAPBEXstdItemX 11 3" xfId="12847" xr:uid="{00000000-0005-0000-0000-000011330000}"/>
    <cellStyle name="SAPBEXstdItemX 11 3 2" xfId="23910" xr:uid="{3D7DEEFF-021D-40D4-B65D-B40F8E369564}"/>
    <cellStyle name="SAPBEXstdItemX 11 4" xfId="12848" xr:uid="{00000000-0005-0000-0000-000012330000}"/>
    <cellStyle name="SAPBEXstdItemX 11 4 2" xfId="23911" xr:uid="{609D3FE0-57DA-4E2D-9E6C-B179AFD0D8ED}"/>
    <cellStyle name="SAPBEXstdItemX 11 5" xfId="23906" xr:uid="{359EFA64-BC4C-42FE-A0B6-5A327451B790}"/>
    <cellStyle name="SAPBEXstdItemX 12" xfId="12849" xr:uid="{00000000-0005-0000-0000-000013330000}"/>
    <cellStyle name="SAPBEXstdItemX 12 2" xfId="12850" xr:uid="{00000000-0005-0000-0000-000014330000}"/>
    <cellStyle name="SAPBEXstdItemX 12 2 2" xfId="12851" xr:uid="{00000000-0005-0000-0000-000015330000}"/>
    <cellStyle name="SAPBEXstdItemX 12 2 2 2" xfId="23914" xr:uid="{A79D963E-851F-4B26-B487-CB4E145D4CA7}"/>
    <cellStyle name="SAPBEXstdItemX 12 2 3" xfId="12852" xr:uid="{00000000-0005-0000-0000-000016330000}"/>
    <cellStyle name="SAPBEXstdItemX 12 2 3 2" xfId="23915" xr:uid="{A8DB33D4-9A07-488A-9635-DF0718CBA6AB}"/>
    <cellStyle name="SAPBEXstdItemX 12 2 4" xfId="23913" xr:uid="{AE5AB055-A84D-42AE-84F0-E9A8239E785C}"/>
    <cellStyle name="SAPBEXstdItemX 12 3" xfId="12853" xr:uid="{00000000-0005-0000-0000-000017330000}"/>
    <cellStyle name="SAPBEXstdItemX 12 3 2" xfId="23916" xr:uid="{949FF3C8-8980-4F6A-812C-A63C49A0FDA3}"/>
    <cellStyle name="SAPBEXstdItemX 12 4" xfId="12854" xr:uid="{00000000-0005-0000-0000-000018330000}"/>
    <cellStyle name="SAPBEXstdItemX 12 4 2" xfId="23917" xr:uid="{A92F80B7-2167-496F-84F5-54B46BD25DE4}"/>
    <cellStyle name="SAPBEXstdItemX 12 5" xfId="23912" xr:uid="{4290F754-B962-4899-BC6C-B7B5AB92C9EF}"/>
    <cellStyle name="SAPBEXstdItemX 13" xfId="12855" xr:uid="{00000000-0005-0000-0000-000019330000}"/>
    <cellStyle name="SAPBEXstdItemX 13 2" xfId="12856" xr:uid="{00000000-0005-0000-0000-00001A330000}"/>
    <cellStyle name="SAPBEXstdItemX 13 2 2" xfId="12857" xr:uid="{00000000-0005-0000-0000-00001B330000}"/>
    <cellStyle name="SAPBEXstdItemX 13 2 2 2" xfId="23920" xr:uid="{25F539E6-26D9-41F6-AD60-885FA74EF49E}"/>
    <cellStyle name="SAPBEXstdItemX 13 2 3" xfId="12858" xr:uid="{00000000-0005-0000-0000-00001C330000}"/>
    <cellStyle name="SAPBEXstdItemX 13 2 3 2" xfId="23921" xr:uid="{7C97E498-4404-44A8-BA11-44700A91459E}"/>
    <cellStyle name="SAPBEXstdItemX 13 2 4" xfId="23919" xr:uid="{EAAD5F6E-B4F9-4F17-A773-0A334A772FE1}"/>
    <cellStyle name="SAPBEXstdItemX 13 3" xfId="12859" xr:uid="{00000000-0005-0000-0000-00001D330000}"/>
    <cellStyle name="SAPBEXstdItemX 13 3 2" xfId="23922" xr:uid="{94010F6D-40A3-472B-8A26-2AE511E7C400}"/>
    <cellStyle name="SAPBEXstdItemX 13 4" xfId="12860" xr:uid="{00000000-0005-0000-0000-00001E330000}"/>
    <cellStyle name="SAPBEXstdItemX 13 4 2" xfId="23923" xr:uid="{C5B95A37-9211-4E27-BCED-3175D528F370}"/>
    <cellStyle name="SAPBEXstdItemX 13 5" xfId="23918" xr:uid="{EF835CCD-C101-4D46-9758-D2C4E7618DE0}"/>
    <cellStyle name="SAPBEXstdItemX 14" xfId="12861" xr:uid="{00000000-0005-0000-0000-00001F330000}"/>
    <cellStyle name="SAPBEXstdItemX 14 2" xfId="12862" xr:uid="{00000000-0005-0000-0000-000020330000}"/>
    <cellStyle name="SAPBEXstdItemX 14 2 2" xfId="12863" xr:uid="{00000000-0005-0000-0000-000021330000}"/>
    <cellStyle name="SAPBEXstdItemX 14 2 2 2" xfId="23926" xr:uid="{7F39807A-9FC1-4F92-812A-1AD6A4D21C34}"/>
    <cellStyle name="SAPBEXstdItemX 14 2 3" xfId="12864" xr:uid="{00000000-0005-0000-0000-000022330000}"/>
    <cellStyle name="SAPBEXstdItemX 14 2 3 2" xfId="23927" xr:uid="{334B465F-DB13-409F-B015-C8AC4DF1B636}"/>
    <cellStyle name="SAPBEXstdItemX 14 2 4" xfId="23925" xr:uid="{A68E6469-143E-44B9-A923-66F79FF3A14C}"/>
    <cellStyle name="SAPBEXstdItemX 14 3" xfId="12865" xr:uid="{00000000-0005-0000-0000-000023330000}"/>
    <cellStyle name="SAPBEXstdItemX 14 3 2" xfId="23928" xr:uid="{FE1DDBA3-BB5B-4775-8198-200AAB257F60}"/>
    <cellStyle name="SAPBEXstdItemX 14 4" xfId="12866" xr:uid="{00000000-0005-0000-0000-000024330000}"/>
    <cellStyle name="SAPBEXstdItemX 14 4 2" xfId="23929" xr:uid="{F97E442E-5766-4A92-B8B7-A22FA9444553}"/>
    <cellStyle name="SAPBEXstdItemX 14 5" xfId="23924" xr:uid="{EF5B6D62-4B5A-4792-9F24-F969E98BA709}"/>
    <cellStyle name="SAPBEXstdItemX 15" xfId="12867" xr:uid="{00000000-0005-0000-0000-000025330000}"/>
    <cellStyle name="SAPBEXstdItemX 15 2" xfId="12868" xr:uid="{00000000-0005-0000-0000-000026330000}"/>
    <cellStyle name="SAPBEXstdItemX 15 2 2" xfId="12869" xr:uid="{00000000-0005-0000-0000-000027330000}"/>
    <cellStyle name="SAPBEXstdItemX 15 2 2 2" xfId="23932" xr:uid="{57F4C697-513B-4F71-9B58-76365AF53391}"/>
    <cellStyle name="SAPBEXstdItemX 15 2 3" xfId="12870" xr:uid="{00000000-0005-0000-0000-000028330000}"/>
    <cellStyle name="SAPBEXstdItemX 15 2 3 2" xfId="23933" xr:uid="{7F77FB3B-ABC0-443A-8505-DC7681B196E0}"/>
    <cellStyle name="SAPBEXstdItemX 15 2 4" xfId="23931" xr:uid="{471EC1B4-A220-4021-9360-AA7F3B41962D}"/>
    <cellStyle name="SAPBEXstdItemX 15 3" xfId="12871" xr:uid="{00000000-0005-0000-0000-000029330000}"/>
    <cellStyle name="SAPBEXstdItemX 15 3 2" xfId="23934" xr:uid="{35FDA310-2FD8-498A-9B68-2142A3010562}"/>
    <cellStyle name="SAPBEXstdItemX 15 4" xfId="12872" xr:uid="{00000000-0005-0000-0000-00002A330000}"/>
    <cellStyle name="SAPBEXstdItemX 15 4 2" xfId="23935" xr:uid="{43DA6149-C953-4A75-A9D4-312F3363FFDA}"/>
    <cellStyle name="SAPBEXstdItemX 15 5" xfId="23930" xr:uid="{6AEB3801-BBC4-4E9B-9B57-1FC328BB6FD9}"/>
    <cellStyle name="SAPBEXstdItemX 16" xfId="12873" xr:uid="{00000000-0005-0000-0000-00002B330000}"/>
    <cellStyle name="SAPBEXstdItemX 16 2" xfId="23936" xr:uid="{C626704F-E789-43B6-9607-9780ED43B37D}"/>
    <cellStyle name="SAPBEXstdItemX 17" xfId="12874" xr:uid="{00000000-0005-0000-0000-00002C330000}"/>
    <cellStyle name="SAPBEXstdItemX 17 2" xfId="23937" xr:uid="{9FFD4A2C-87BD-4C46-B534-D74FD02BCF96}"/>
    <cellStyle name="SAPBEXstdItemX 18" xfId="12875" xr:uid="{00000000-0005-0000-0000-00002D330000}"/>
    <cellStyle name="SAPBEXstdItemX 18 2" xfId="23938" xr:uid="{AFC4A833-5EF5-4EB2-9834-AA86267545E2}"/>
    <cellStyle name="SAPBEXstdItemX 19" xfId="12876" xr:uid="{00000000-0005-0000-0000-00002E330000}"/>
    <cellStyle name="SAPBEXstdItemX 19 2" xfId="23939" xr:uid="{12E5D3FB-A130-4457-986D-2D1C0965399D}"/>
    <cellStyle name="SAPBEXstdItemX 2" xfId="12877" xr:uid="{00000000-0005-0000-0000-00002F330000}"/>
    <cellStyle name="SAPBEXstdItemX 2 2" xfId="12878" xr:uid="{00000000-0005-0000-0000-000030330000}"/>
    <cellStyle name="SAPBEXstdItemX 2 2 2" xfId="12879" xr:uid="{00000000-0005-0000-0000-000031330000}"/>
    <cellStyle name="SAPBEXstdItemX 2 2 2 2" xfId="23942" xr:uid="{D863BBDA-CA76-45AD-8FDB-B12E969BF0F6}"/>
    <cellStyle name="SAPBEXstdItemX 2 2 3" xfId="12880" xr:uid="{00000000-0005-0000-0000-000032330000}"/>
    <cellStyle name="SAPBEXstdItemX 2 2 3 2" xfId="23943" xr:uid="{3AD3D073-504D-4E46-A0C3-8BA8E9172287}"/>
    <cellStyle name="SAPBEXstdItemX 2 2 4" xfId="23941" xr:uid="{BF7AE4D8-BBC4-49E6-84DB-2F97502860BF}"/>
    <cellStyle name="SAPBEXstdItemX 2 3" xfId="12881" xr:uid="{00000000-0005-0000-0000-000033330000}"/>
    <cellStyle name="SAPBEXstdItemX 2 3 2" xfId="23944" xr:uid="{5128165B-F763-4D40-AB3D-BAADD1250B5F}"/>
    <cellStyle name="SAPBEXstdItemX 2 4" xfId="12882" xr:uid="{00000000-0005-0000-0000-000034330000}"/>
    <cellStyle name="SAPBEXstdItemX 2 4 2" xfId="23945" xr:uid="{48C82434-14D9-47BD-A9EB-3E6757548481}"/>
    <cellStyle name="SAPBEXstdItemX 2 5" xfId="23940" xr:uid="{4C860A95-799C-4E12-A524-498EEF94A05A}"/>
    <cellStyle name="SAPBEXstdItemX 20" xfId="23899" xr:uid="{98EED425-19EE-4DE4-9B80-4E1E0C35F13C}"/>
    <cellStyle name="SAPBEXstdItemX 3" xfId="12883" xr:uid="{00000000-0005-0000-0000-000035330000}"/>
    <cellStyle name="SAPBEXstdItemX 3 2" xfId="12884" xr:uid="{00000000-0005-0000-0000-000036330000}"/>
    <cellStyle name="SAPBEXstdItemX 3 2 2" xfId="12885" xr:uid="{00000000-0005-0000-0000-000037330000}"/>
    <cellStyle name="SAPBEXstdItemX 3 2 2 2" xfId="23948" xr:uid="{D677E9A6-EBBF-49C9-824C-9B7809FC3942}"/>
    <cellStyle name="SAPBEXstdItemX 3 2 3" xfId="12886" xr:uid="{00000000-0005-0000-0000-000038330000}"/>
    <cellStyle name="SAPBEXstdItemX 3 2 3 2" xfId="23949" xr:uid="{F650307E-3808-41FE-B980-4774236E7CAF}"/>
    <cellStyle name="SAPBEXstdItemX 3 2 4" xfId="23947" xr:uid="{3D0529AB-2F4D-45B7-8AA0-9BFAFCED5CFC}"/>
    <cellStyle name="SAPBEXstdItemX 3 3" xfId="12887" xr:uid="{00000000-0005-0000-0000-000039330000}"/>
    <cellStyle name="SAPBEXstdItemX 3 3 2" xfId="23950" xr:uid="{BF9AE0FF-E798-4793-9DB4-D5CFE0EB6ED2}"/>
    <cellStyle name="SAPBEXstdItemX 3 4" xfId="12888" xr:uid="{00000000-0005-0000-0000-00003A330000}"/>
    <cellStyle name="SAPBEXstdItemX 3 4 2" xfId="23951" xr:uid="{32B8C7C3-E66F-40F6-A110-6D0DE9054F12}"/>
    <cellStyle name="SAPBEXstdItemX 3 5" xfId="23946" xr:uid="{99448B56-B290-481B-ABF6-66685AD2C407}"/>
    <cellStyle name="SAPBEXstdItemX 4" xfId="12889" xr:uid="{00000000-0005-0000-0000-00003B330000}"/>
    <cellStyle name="SAPBEXstdItemX 4 2" xfId="12890" xr:uid="{00000000-0005-0000-0000-00003C330000}"/>
    <cellStyle name="SAPBEXstdItemX 4 2 2" xfId="12891" xr:uid="{00000000-0005-0000-0000-00003D330000}"/>
    <cellStyle name="SAPBEXstdItemX 4 2 2 2" xfId="23954" xr:uid="{47F45F69-331F-4E7B-A1C7-FE27B2E339E3}"/>
    <cellStyle name="SAPBEXstdItemX 4 2 3" xfId="12892" xr:uid="{00000000-0005-0000-0000-00003E330000}"/>
    <cellStyle name="SAPBEXstdItemX 4 2 3 2" xfId="23955" xr:uid="{2E4746A7-BBDF-4168-AA99-2E0668B1A3A8}"/>
    <cellStyle name="SAPBEXstdItemX 4 2 4" xfId="23953" xr:uid="{22DD4975-6D1C-461D-AB99-600D5E39685C}"/>
    <cellStyle name="SAPBEXstdItemX 4 3" xfId="12893" xr:uid="{00000000-0005-0000-0000-00003F330000}"/>
    <cellStyle name="SAPBEXstdItemX 4 3 2" xfId="23956" xr:uid="{A2A45373-997C-44CA-9F9A-D2C543AFB2E0}"/>
    <cellStyle name="SAPBEXstdItemX 4 4" xfId="12894" xr:uid="{00000000-0005-0000-0000-000040330000}"/>
    <cellStyle name="SAPBEXstdItemX 4 4 2" xfId="23957" xr:uid="{AAC427D7-E82A-4480-AA5E-77AABE399241}"/>
    <cellStyle name="SAPBEXstdItemX 4 5" xfId="23952" xr:uid="{2827FB10-A66D-45A9-AA71-0477860125F2}"/>
    <cellStyle name="SAPBEXstdItemX 5" xfId="12895" xr:uid="{00000000-0005-0000-0000-000041330000}"/>
    <cellStyle name="SAPBEXstdItemX 5 2" xfId="12896" xr:uid="{00000000-0005-0000-0000-000042330000}"/>
    <cellStyle name="SAPBEXstdItemX 5 2 2" xfId="12897" xr:uid="{00000000-0005-0000-0000-000043330000}"/>
    <cellStyle name="SAPBEXstdItemX 5 2 2 2" xfId="23960" xr:uid="{E711C0F4-5C40-474A-AD6D-4236D140E485}"/>
    <cellStyle name="SAPBEXstdItemX 5 2 3" xfId="12898" xr:uid="{00000000-0005-0000-0000-000044330000}"/>
    <cellStyle name="SAPBEXstdItemX 5 2 3 2" xfId="23961" xr:uid="{FAB532F3-6777-4E8D-B1A5-FFE1898F0B16}"/>
    <cellStyle name="SAPBEXstdItemX 5 2 4" xfId="23959" xr:uid="{BC0DE294-ED2A-4280-8BEE-E2DFB8ABB1C4}"/>
    <cellStyle name="SAPBEXstdItemX 5 3" xfId="12899" xr:uid="{00000000-0005-0000-0000-000045330000}"/>
    <cellStyle name="SAPBEXstdItemX 5 3 2" xfId="23962" xr:uid="{1FBF5DAC-6531-453A-8C8A-A388708CF7FC}"/>
    <cellStyle name="SAPBEXstdItemX 5 4" xfId="12900" xr:uid="{00000000-0005-0000-0000-000046330000}"/>
    <cellStyle name="SAPBEXstdItemX 5 4 2" xfId="23963" xr:uid="{059DAA3D-B7C9-44FC-B8E0-1B980282995F}"/>
    <cellStyle name="SAPBEXstdItemX 5 5" xfId="23958" xr:uid="{139E3F0B-07B0-44D6-BA99-D792A20A1AF2}"/>
    <cellStyle name="SAPBEXstdItemX 6" xfId="12901" xr:uid="{00000000-0005-0000-0000-000047330000}"/>
    <cellStyle name="SAPBEXstdItemX 6 2" xfId="12902" xr:uid="{00000000-0005-0000-0000-000048330000}"/>
    <cellStyle name="SAPBEXstdItemX 6 2 2" xfId="12903" xr:uid="{00000000-0005-0000-0000-000049330000}"/>
    <cellStyle name="SAPBEXstdItemX 6 2 2 2" xfId="23966" xr:uid="{EEACBF12-50B0-4CD9-BB99-1865C7696759}"/>
    <cellStyle name="SAPBEXstdItemX 6 2 3" xfId="12904" xr:uid="{00000000-0005-0000-0000-00004A330000}"/>
    <cellStyle name="SAPBEXstdItemX 6 2 3 2" xfId="23967" xr:uid="{D81E48F7-3DD6-41E4-9A99-514A6D785DA8}"/>
    <cellStyle name="SAPBEXstdItemX 6 2 4" xfId="23965" xr:uid="{AD746869-DD3E-4853-8D76-AE278E7F4916}"/>
    <cellStyle name="SAPBEXstdItemX 6 3" xfId="12905" xr:uid="{00000000-0005-0000-0000-00004B330000}"/>
    <cellStyle name="SAPBEXstdItemX 6 3 2" xfId="23968" xr:uid="{4AA5525F-7150-4762-8C6D-5DB5FAFF7DE8}"/>
    <cellStyle name="SAPBEXstdItemX 6 4" xfId="12906" xr:uid="{00000000-0005-0000-0000-00004C330000}"/>
    <cellStyle name="SAPBEXstdItemX 6 4 2" xfId="23969" xr:uid="{FE4D9CF2-7467-4D3A-B690-93D10319AE44}"/>
    <cellStyle name="SAPBEXstdItemX 6 5" xfId="23964" xr:uid="{FA329849-E1FD-453B-8DB9-3949AE8C99A7}"/>
    <cellStyle name="SAPBEXstdItemX 7" xfId="12907" xr:uid="{00000000-0005-0000-0000-00004D330000}"/>
    <cellStyle name="SAPBEXstdItemX 7 2" xfId="12908" xr:uid="{00000000-0005-0000-0000-00004E330000}"/>
    <cellStyle name="SAPBEXstdItemX 7 2 2" xfId="12909" xr:uid="{00000000-0005-0000-0000-00004F330000}"/>
    <cellStyle name="SAPBEXstdItemX 7 2 2 2" xfId="23972" xr:uid="{88CA38F2-95A2-49C7-B282-4B0897C31965}"/>
    <cellStyle name="SAPBEXstdItemX 7 2 3" xfId="12910" xr:uid="{00000000-0005-0000-0000-000050330000}"/>
    <cellStyle name="SAPBEXstdItemX 7 2 3 2" xfId="23973" xr:uid="{78B91A48-A290-46C5-BA48-AA1CDB0CC646}"/>
    <cellStyle name="SAPBEXstdItemX 7 2 4" xfId="23971" xr:uid="{8AEBFD7A-9A85-4D95-80AC-34C92CD9FB92}"/>
    <cellStyle name="SAPBEXstdItemX 7 3" xfId="12911" xr:uid="{00000000-0005-0000-0000-000051330000}"/>
    <cellStyle name="SAPBEXstdItemX 7 3 2" xfId="23974" xr:uid="{BF3BA695-1B59-4C8E-B586-F7FA569B9BA8}"/>
    <cellStyle name="SAPBEXstdItemX 7 4" xfId="12912" xr:uid="{00000000-0005-0000-0000-000052330000}"/>
    <cellStyle name="SAPBEXstdItemX 7 4 2" xfId="23975" xr:uid="{E0FE2712-036E-454C-B4F9-3FE2D31D89B1}"/>
    <cellStyle name="SAPBEXstdItemX 7 5" xfId="23970" xr:uid="{C84F0112-087A-4C69-99E1-3CAC72C7A6A4}"/>
    <cellStyle name="SAPBEXstdItemX 8" xfId="12913" xr:uid="{00000000-0005-0000-0000-000053330000}"/>
    <cellStyle name="SAPBEXstdItemX 8 2" xfId="12914" xr:uid="{00000000-0005-0000-0000-000054330000}"/>
    <cellStyle name="SAPBEXstdItemX 8 2 2" xfId="12915" xr:uid="{00000000-0005-0000-0000-000055330000}"/>
    <cellStyle name="SAPBEXstdItemX 8 2 2 2" xfId="23978" xr:uid="{702071A4-99A3-42BE-8230-8E5DD6520170}"/>
    <cellStyle name="SAPBEXstdItemX 8 2 3" xfId="12916" xr:uid="{00000000-0005-0000-0000-000056330000}"/>
    <cellStyle name="SAPBEXstdItemX 8 2 3 2" xfId="23979" xr:uid="{062FC5C7-9812-4585-A615-3548D470C2ED}"/>
    <cellStyle name="SAPBEXstdItemX 8 2 4" xfId="23977" xr:uid="{9A36F71D-67BF-4628-8832-B3493FB341C1}"/>
    <cellStyle name="SAPBEXstdItemX 8 3" xfId="12917" xr:uid="{00000000-0005-0000-0000-000057330000}"/>
    <cellStyle name="SAPBEXstdItemX 8 3 2" xfId="23980" xr:uid="{D71E8D8A-CD27-4D06-9294-396939305E3A}"/>
    <cellStyle name="SAPBEXstdItemX 8 4" xfId="12918" xr:uid="{00000000-0005-0000-0000-000058330000}"/>
    <cellStyle name="SAPBEXstdItemX 8 4 2" xfId="23981" xr:uid="{312388F9-3F64-493B-A3A7-00461FF79462}"/>
    <cellStyle name="SAPBEXstdItemX 8 5" xfId="23976" xr:uid="{3A87E605-3F03-40FB-A979-C2571D30EC5D}"/>
    <cellStyle name="SAPBEXstdItemX 9" xfId="12919" xr:uid="{00000000-0005-0000-0000-000059330000}"/>
    <cellStyle name="SAPBEXstdItemX 9 2" xfId="12920" xr:uid="{00000000-0005-0000-0000-00005A330000}"/>
    <cellStyle name="SAPBEXstdItemX 9 2 2" xfId="12921" xr:uid="{00000000-0005-0000-0000-00005B330000}"/>
    <cellStyle name="SAPBEXstdItemX 9 2 2 2" xfId="23984" xr:uid="{7DCB4712-C745-41AB-9DD4-51439F6701DD}"/>
    <cellStyle name="SAPBEXstdItemX 9 2 3" xfId="12922" xr:uid="{00000000-0005-0000-0000-00005C330000}"/>
    <cellStyle name="SAPBEXstdItemX 9 2 3 2" xfId="23985" xr:uid="{430E6D20-06BF-4EEB-9D69-DDCC7313AAC6}"/>
    <cellStyle name="SAPBEXstdItemX 9 2 4" xfId="23983" xr:uid="{8E68864F-BA86-4C11-A813-90F8094236E5}"/>
    <cellStyle name="SAPBEXstdItemX 9 3" xfId="12923" xr:uid="{00000000-0005-0000-0000-00005D330000}"/>
    <cellStyle name="SAPBEXstdItemX 9 3 2" xfId="23986" xr:uid="{D2FC6ED4-4FE5-4DC7-A1DC-F6123C804E01}"/>
    <cellStyle name="SAPBEXstdItemX 9 4" xfId="12924" xr:uid="{00000000-0005-0000-0000-00005E330000}"/>
    <cellStyle name="SAPBEXstdItemX 9 4 2" xfId="23987" xr:uid="{557D0148-FA95-4862-871F-331C6DB10653}"/>
    <cellStyle name="SAPBEXstdItemX 9 5" xfId="23982" xr:uid="{D0B2F710-AE9E-4A75-AB43-FAA0C22647B5}"/>
    <cellStyle name="SAPBEXtitle" xfId="12925" xr:uid="{00000000-0005-0000-0000-00005F330000}"/>
    <cellStyle name="SAPBEXundefined" xfId="12926" xr:uid="{00000000-0005-0000-0000-000060330000}"/>
    <cellStyle name="SAPBEXundefined 10" xfId="12927" xr:uid="{00000000-0005-0000-0000-000061330000}"/>
    <cellStyle name="SAPBEXundefined 10 2" xfId="12928" xr:uid="{00000000-0005-0000-0000-000062330000}"/>
    <cellStyle name="SAPBEXundefined 10 2 2" xfId="12929" xr:uid="{00000000-0005-0000-0000-000063330000}"/>
    <cellStyle name="SAPBEXundefined 10 2 2 2" xfId="23991" xr:uid="{44234858-5692-4808-B17E-1453B6A3A459}"/>
    <cellStyle name="SAPBEXundefined 10 2 3" xfId="12930" xr:uid="{00000000-0005-0000-0000-000064330000}"/>
    <cellStyle name="SAPBEXundefined 10 2 3 2" xfId="23992" xr:uid="{3A451EBA-34F1-49F6-9693-2824BBD902DC}"/>
    <cellStyle name="SAPBEXundefined 10 2 4" xfId="23990" xr:uid="{E93B2844-6C44-4A8C-AD18-573A718B1174}"/>
    <cellStyle name="SAPBEXundefined 10 3" xfId="12931" xr:uid="{00000000-0005-0000-0000-000065330000}"/>
    <cellStyle name="SAPBEXundefined 10 3 2" xfId="23993" xr:uid="{B11799F0-73B7-4494-AD37-944DE455FD9E}"/>
    <cellStyle name="SAPBEXundefined 10 4" xfId="12932" xr:uid="{00000000-0005-0000-0000-000066330000}"/>
    <cellStyle name="SAPBEXundefined 10 4 2" xfId="23994" xr:uid="{B196B626-3CC1-4844-8746-E7F2036C9579}"/>
    <cellStyle name="SAPBEXundefined 10 5" xfId="23989" xr:uid="{656AAF86-8FDA-4C54-AA05-A7D68E965645}"/>
    <cellStyle name="SAPBEXundefined 11" xfId="12933" xr:uid="{00000000-0005-0000-0000-000067330000}"/>
    <cellStyle name="SAPBEXundefined 11 2" xfId="12934" xr:uid="{00000000-0005-0000-0000-000068330000}"/>
    <cellStyle name="SAPBEXundefined 11 2 2" xfId="12935" xr:uid="{00000000-0005-0000-0000-000069330000}"/>
    <cellStyle name="SAPBEXundefined 11 2 2 2" xfId="23997" xr:uid="{4D5D500F-8666-47D8-8668-C78C0A148432}"/>
    <cellStyle name="SAPBEXundefined 11 2 3" xfId="12936" xr:uid="{00000000-0005-0000-0000-00006A330000}"/>
    <cellStyle name="SAPBEXundefined 11 2 3 2" xfId="23998" xr:uid="{6B3A7F03-FF8B-4A95-A205-9B1F211850BB}"/>
    <cellStyle name="SAPBEXundefined 11 2 4" xfId="23996" xr:uid="{DC10E1A1-333E-453C-BC1C-D29998664BBD}"/>
    <cellStyle name="SAPBEXundefined 11 3" xfId="12937" xr:uid="{00000000-0005-0000-0000-00006B330000}"/>
    <cellStyle name="SAPBEXundefined 11 3 2" xfId="23999" xr:uid="{6EF10780-2FB2-4F12-9552-8AEC4185AE30}"/>
    <cellStyle name="SAPBEXundefined 11 4" xfId="12938" xr:uid="{00000000-0005-0000-0000-00006C330000}"/>
    <cellStyle name="SAPBEXundefined 11 4 2" xfId="24000" xr:uid="{15C4444A-9C06-41DC-93BC-8965DB748A6D}"/>
    <cellStyle name="SAPBEXundefined 11 5" xfId="23995" xr:uid="{46581794-BF80-4BEE-AC44-85F23487F61C}"/>
    <cellStyle name="SAPBEXundefined 12" xfId="12939" xr:uid="{00000000-0005-0000-0000-00006D330000}"/>
    <cellStyle name="SAPBEXundefined 12 2" xfId="12940" xr:uid="{00000000-0005-0000-0000-00006E330000}"/>
    <cellStyle name="SAPBEXundefined 12 2 2" xfId="12941" xr:uid="{00000000-0005-0000-0000-00006F330000}"/>
    <cellStyle name="SAPBEXundefined 12 2 2 2" xfId="24003" xr:uid="{F4B4E8B7-224C-4FBE-BFEF-A2F6E8D735B4}"/>
    <cellStyle name="SAPBEXundefined 12 2 3" xfId="12942" xr:uid="{00000000-0005-0000-0000-000070330000}"/>
    <cellStyle name="SAPBEXundefined 12 2 3 2" xfId="24004" xr:uid="{98EF55AB-7D0D-4B24-854A-925D43F62D20}"/>
    <cellStyle name="SAPBEXundefined 12 2 4" xfId="24002" xr:uid="{5ACDBCAD-5BB4-4D60-9CCD-8C8A15317642}"/>
    <cellStyle name="SAPBEXundefined 12 3" xfId="12943" xr:uid="{00000000-0005-0000-0000-000071330000}"/>
    <cellStyle name="SAPBEXundefined 12 3 2" xfId="24005" xr:uid="{A35D897D-6AE6-4DDF-9D00-8CDF56CBC7DB}"/>
    <cellStyle name="SAPBEXundefined 12 4" xfId="12944" xr:uid="{00000000-0005-0000-0000-000072330000}"/>
    <cellStyle name="SAPBEXundefined 12 4 2" xfId="24006" xr:uid="{AF63D3FD-6C45-45EC-8EDD-EF1D7D051F5B}"/>
    <cellStyle name="SAPBEXundefined 12 5" xfId="24001" xr:uid="{E6EB527A-0C99-44E5-99EA-9AF7A374C96A}"/>
    <cellStyle name="SAPBEXundefined 13" xfId="12945" xr:uid="{00000000-0005-0000-0000-000073330000}"/>
    <cellStyle name="SAPBEXundefined 13 2" xfId="12946" xr:uid="{00000000-0005-0000-0000-000074330000}"/>
    <cellStyle name="SAPBEXundefined 13 2 2" xfId="12947" xr:uid="{00000000-0005-0000-0000-000075330000}"/>
    <cellStyle name="SAPBEXundefined 13 2 2 2" xfId="24009" xr:uid="{5FC330F3-F247-49BA-B892-819FA4D237F8}"/>
    <cellStyle name="SAPBEXundefined 13 2 3" xfId="12948" xr:uid="{00000000-0005-0000-0000-000076330000}"/>
    <cellStyle name="SAPBEXundefined 13 2 3 2" xfId="24010" xr:uid="{AD814F80-A8C2-42D8-9201-F39F6BB957D9}"/>
    <cellStyle name="SAPBEXundefined 13 2 4" xfId="24008" xr:uid="{719BF215-6A8E-4916-A9B4-FA0F49D97ECF}"/>
    <cellStyle name="SAPBEXundefined 13 3" xfId="12949" xr:uid="{00000000-0005-0000-0000-000077330000}"/>
    <cellStyle name="SAPBEXundefined 13 3 2" xfId="24011" xr:uid="{93786850-B579-4316-9520-DD7A1754ACFE}"/>
    <cellStyle name="SAPBEXundefined 13 4" xfId="12950" xr:uid="{00000000-0005-0000-0000-000078330000}"/>
    <cellStyle name="SAPBEXundefined 13 4 2" xfId="24012" xr:uid="{689AC490-0BD8-488F-8844-D75450770439}"/>
    <cellStyle name="SAPBEXundefined 13 5" xfId="24007" xr:uid="{DD49C9FD-E6D1-47EF-AF65-55F86A6847C1}"/>
    <cellStyle name="SAPBEXundefined 14" xfId="12951" xr:uid="{00000000-0005-0000-0000-000079330000}"/>
    <cellStyle name="SAPBEXundefined 14 2" xfId="12952" xr:uid="{00000000-0005-0000-0000-00007A330000}"/>
    <cellStyle name="SAPBEXundefined 14 2 2" xfId="12953" xr:uid="{00000000-0005-0000-0000-00007B330000}"/>
    <cellStyle name="SAPBEXundefined 14 2 2 2" xfId="24015" xr:uid="{D3B68272-86D6-4773-B0B4-FCD37570EB03}"/>
    <cellStyle name="SAPBEXundefined 14 2 3" xfId="12954" xr:uid="{00000000-0005-0000-0000-00007C330000}"/>
    <cellStyle name="SAPBEXundefined 14 2 3 2" xfId="24016" xr:uid="{6E38DFF8-C59C-4819-82DF-BB9907CBD60B}"/>
    <cellStyle name="SAPBEXundefined 14 2 4" xfId="24014" xr:uid="{5B179414-5690-4EBB-884D-223D5063772A}"/>
    <cellStyle name="SAPBEXundefined 14 3" xfId="12955" xr:uid="{00000000-0005-0000-0000-00007D330000}"/>
    <cellStyle name="SAPBEXundefined 14 3 2" xfId="24017" xr:uid="{A4A2D7BA-4FD7-4A8C-AF7A-8D902CFB076D}"/>
    <cellStyle name="SAPBEXundefined 14 4" xfId="12956" xr:uid="{00000000-0005-0000-0000-00007E330000}"/>
    <cellStyle name="SAPBEXundefined 14 4 2" xfId="24018" xr:uid="{818154F2-7C5C-417B-8FF7-C532DBB14DAC}"/>
    <cellStyle name="SAPBEXundefined 14 5" xfId="24013" xr:uid="{7D0DA7B6-5F43-4E78-81AF-5FE6160C5F03}"/>
    <cellStyle name="SAPBEXundefined 15" xfId="12957" xr:uid="{00000000-0005-0000-0000-00007F330000}"/>
    <cellStyle name="SAPBEXundefined 15 2" xfId="12958" xr:uid="{00000000-0005-0000-0000-000080330000}"/>
    <cellStyle name="SAPBEXundefined 15 2 2" xfId="12959" xr:uid="{00000000-0005-0000-0000-000081330000}"/>
    <cellStyle name="SAPBEXundefined 15 2 2 2" xfId="24021" xr:uid="{551A55D1-3BF4-4A93-88B7-969BC2FD61EA}"/>
    <cellStyle name="SAPBEXundefined 15 2 3" xfId="12960" xr:uid="{00000000-0005-0000-0000-000082330000}"/>
    <cellStyle name="SAPBEXundefined 15 2 3 2" xfId="24022" xr:uid="{7D807A61-A0E6-4649-AA9C-646AB630FD89}"/>
    <cellStyle name="SAPBEXundefined 15 2 4" xfId="24020" xr:uid="{6AC3CACD-5ABE-49D4-B875-4BD552397276}"/>
    <cellStyle name="SAPBEXundefined 15 3" xfId="12961" xr:uid="{00000000-0005-0000-0000-000083330000}"/>
    <cellStyle name="SAPBEXundefined 15 3 2" xfId="24023" xr:uid="{1AD802A4-6515-49C9-A9DB-BBB25D443616}"/>
    <cellStyle name="SAPBEXundefined 15 4" xfId="12962" xr:uid="{00000000-0005-0000-0000-000084330000}"/>
    <cellStyle name="SAPBEXundefined 15 4 2" xfId="24024" xr:uid="{97615641-D554-4CE6-9D92-E348BCE2297C}"/>
    <cellStyle name="SAPBEXundefined 15 5" xfId="24019" xr:uid="{D9B6DA66-CDE3-4618-8DAB-6F0430EC8A3A}"/>
    <cellStyle name="SAPBEXundefined 16" xfId="12963" xr:uid="{00000000-0005-0000-0000-000085330000}"/>
    <cellStyle name="SAPBEXundefined 16 2" xfId="24025" xr:uid="{658679E7-1709-4727-B490-F22EBBD38CC3}"/>
    <cellStyle name="SAPBEXundefined 17" xfId="12964" xr:uid="{00000000-0005-0000-0000-000086330000}"/>
    <cellStyle name="SAPBEXundefined 17 2" xfId="24026" xr:uid="{071CE233-0255-45E5-9177-2B4531EBD7E7}"/>
    <cellStyle name="SAPBEXundefined 18" xfId="12965" xr:uid="{00000000-0005-0000-0000-000087330000}"/>
    <cellStyle name="SAPBEXundefined 18 2" xfId="24027" xr:uid="{A7E01026-E287-4D76-8B11-E30D07E77340}"/>
    <cellStyle name="SAPBEXundefined 19" xfId="12966" xr:uid="{00000000-0005-0000-0000-000088330000}"/>
    <cellStyle name="SAPBEXundefined 19 2" xfId="24028" xr:uid="{B83E604F-946C-4ED7-B210-82AEB42F8573}"/>
    <cellStyle name="SAPBEXundefined 2" xfId="12967" xr:uid="{00000000-0005-0000-0000-000089330000}"/>
    <cellStyle name="SAPBEXundefined 2 2" xfId="12968" xr:uid="{00000000-0005-0000-0000-00008A330000}"/>
    <cellStyle name="SAPBEXundefined 2 2 2" xfId="12969" xr:uid="{00000000-0005-0000-0000-00008B330000}"/>
    <cellStyle name="SAPBEXundefined 2 2 2 2" xfId="24031" xr:uid="{EE815790-F62F-490F-90CB-05FF02DBFD5B}"/>
    <cellStyle name="SAPBEXundefined 2 2 3" xfId="12970" xr:uid="{00000000-0005-0000-0000-00008C330000}"/>
    <cellStyle name="SAPBEXundefined 2 2 3 2" xfId="24032" xr:uid="{B9FAFFE7-DF12-44F7-8606-9E141FFE19E9}"/>
    <cellStyle name="SAPBEXundefined 2 2 4" xfId="24030" xr:uid="{C598E6FB-EAFE-4A44-96B0-CB65BA72737A}"/>
    <cellStyle name="SAPBEXundefined 2 3" xfId="12971" xr:uid="{00000000-0005-0000-0000-00008D330000}"/>
    <cellStyle name="SAPBEXundefined 2 3 2" xfId="24033" xr:uid="{8EEC3D9D-3315-463E-BCF0-CBF397199E6F}"/>
    <cellStyle name="SAPBEXundefined 2 4" xfId="12972" xr:uid="{00000000-0005-0000-0000-00008E330000}"/>
    <cellStyle name="SAPBEXundefined 2 4 2" xfId="24034" xr:uid="{5445465F-4881-4F8B-ABF1-BAB2EB68A902}"/>
    <cellStyle name="SAPBEXundefined 2 5" xfId="24029" xr:uid="{9CE8D0D4-31FD-46DF-9791-75B56E30E6DB}"/>
    <cellStyle name="SAPBEXundefined 20" xfId="23988" xr:uid="{CC513737-1DDF-41C7-9C52-BE03EC3094C5}"/>
    <cellStyle name="SAPBEXundefined 3" xfId="12973" xr:uid="{00000000-0005-0000-0000-00008F330000}"/>
    <cellStyle name="SAPBEXundefined 3 2" xfId="12974" xr:uid="{00000000-0005-0000-0000-000090330000}"/>
    <cellStyle name="SAPBEXundefined 3 2 2" xfId="12975" xr:uid="{00000000-0005-0000-0000-000091330000}"/>
    <cellStyle name="SAPBEXundefined 3 2 2 2" xfId="24037" xr:uid="{B5EEE1D8-5B6C-44EE-8ED9-EE7ABB7F267F}"/>
    <cellStyle name="SAPBEXundefined 3 2 3" xfId="12976" xr:uid="{00000000-0005-0000-0000-000092330000}"/>
    <cellStyle name="SAPBEXundefined 3 2 3 2" xfId="24038" xr:uid="{00D6E6D9-4AD8-4CEC-9EB1-C86A647D95BC}"/>
    <cellStyle name="SAPBEXundefined 3 2 4" xfId="24036" xr:uid="{7CFA864F-17E8-4FED-9FD0-292E76B65776}"/>
    <cellStyle name="SAPBEXundefined 3 3" xfId="12977" xr:uid="{00000000-0005-0000-0000-000093330000}"/>
    <cellStyle name="SAPBEXundefined 3 3 2" xfId="24039" xr:uid="{C252167B-BCBE-490A-8652-EA19C8A40A1B}"/>
    <cellStyle name="SAPBEXundefined 3 4" xfId="12978" xr:uid="{00000000-0005-0000-0000-000094330000}"/>
    <cellStyle name="SAPBEXundefined 3 4 2" xfId="24040" xr:uid="{85722120-5107-414D-B372-7AFCA13DAD78}"/>
    <cellStyle name="SAPBEXundefined 3 5" xfId="24035" xr:uid="{669000B8-ACB2-4BCC-B814-AEA7A26A682E}"/>
    <cellStyle name="SAPBEXundefined 4" xfId="12979" xr:uid="{00000000-0005-0000-0000-000095330000}"/>
    <cellStyle name="SAPBEXundefined 4 2" xfId="12980" xr:uid="{00000000-0005-0000-0000-000096330000}"/>
    <cellStyle name="SAPBEXundefined 4 2 2" xfId="12981" xr:uid="{00000000-0005-0000-0000-000097330000}"/>
    <cellStyle name="SAPBEXundefined 4 2 2 2" xfId="24043" xr:uid="{15E10E26-3873-40D5-8CD4-BA0489BE67BB}"/>
    <cellStyle name="SAPBEXundefined 4 2 3" xfId="12982" xr:uid="{00000000-0005-0000-0000-000098330000}"/>
    <cellStyle name="SAPBEXundefined 4 2 3 2" xfId="24044" xr:uid="{1EAC56A4-5DEF-4F9A-B199-BDB4E9DD7078}"/>
    <cellStyle name="SAPBEXundefined 4 2 4" xfId="24042" xr:uid="{24E90B66-9ABD-468F-ACA0-059F3EFF2467}"/>
    <cellStyle name="SAPBEXundefined 4 3" xfId="12983" xr:uid="{00000000-0005-0000-0000-000099330000}"/>
    <cellStyle name="SAPBEXundefined 4 3 2" xfId="24045" xr:uid="{8A032FA6-F163-4E4F-A1AD-8D1CA7626C4E}"/>
    <cellStyle name="SAPBEXundefined 4 4" xfId="12984" xr:uid="{00000000-0005-0000-0000-00009A330000}"/>
    <cellStyle name="SAPBEXundefined 4 4 2" xfId="24046" xr:uid="{BBEDB12A-9194-4AB5-B394-2A9692530427}"/>
    <cellStyle name="SAPBEXundefined 4 5" xfId="24041" xr:uid="{B907B91E-F0D2-4154-9BCE-C38608BB0791}"/>
    <cellStyle name="SAPBEXundefined 5" xfId="12985" xr:uid="{00000000-0005-0000-0000-00009B330000}"/>
    <cellStyle name="SAPBEXundefined 5 2" xfId="12986" xr:uid="{00000000-0005-0000-0000-00009C330000}"/>
    <cellStyle name="SAPBEXundefined 5 2 2" xfId="12987" xr:uid="{00000000-0005-0000-0000-00009D330000}"/>
    <cellStyle name="SAPBEXundefined 5 2 2 2" xfId="24049" xr:uid="{2CF281AD-25B4-42C5-8C19-B7DC66E92FC3}"/>
    <cellStyle name="SAPBEXundefined 5 2 3" xfId="12988" xr:uid="{00000000-0005-0000-0000-00009E330000}"/>
    <cellStyle name="SAPBEXundefined 5 2 3 2" xfId="24050" xr:uid="{9184594C-C7BF-4C77-9F14-3AB9FEE11673}"/>
    <cellStyle name="SAPBEXundefined 5 2 4" xfId="24048" xr:uid="{9AC99491-843D-4362-85D8-03C4AFBFD64A}"/>
    <cellStyle name="SAPBEXundefined 5 3" xfId="12989" xr:uid="{00000000-0005-0000-0000-00009F330000}"/>
    <cellStyle name="SAPBEXundefined 5 3 2" xfId="24051" xr:uid="{8FD3B538-92DA-483F-A780-2775E2009102}"/>
    <cellStyle name="SAPBEXundefined 5 4" xfId="12990" xr:uid="{00000000-0005-0000-0000-0000A0330000}"/>
    <cellStyle name="SAPBEXundefined 5 4 2" xfId="24052" xr:uid="{FB28F541-9FA7-4697-BDF4-6A5767CC6056}"/>
    <cellStyle name="SAPBEXundefined 5 5" xfId="24047" xr:uid="{78768325-99F6-4496-8925-6F3606C5BEF0}"/>
    <cellStyle name="SAPBEXundefined 6" xfId="12991" xr:uid="{00000000-0005-0000-0000-0000A1330000}"/>
    <cellStyle name="SAPBEXundefined 6 2" xfId="12992" xr:uid="{00000000-0005-0000-0000-0000A2330000}"/>
    <cellStyle name="SAPBEXundefined 6 2 2" xfId="12993" xr:uid="{00000000-0005-0000-0000-0000A3330000}"/>
    <cellStyle name="SAPBEXundefined 6 2 2 2" xfId="24055" xr:uid="{EA92FA30-0AA6-457B-871B-46B022581F78}"/>
    <cellStyle name="SAPBEXundefined 6 2 3" xfId="12994" xr:uid="{00000000-0005-0000-0000-0000A4330000}"/>
    <cellStyle name="SAPBEXundefined 6 2 3 2" xfId="24056" xr:uid="{FB402CCA-2B59-4633-B101-F202DE6C7BAD}"/>
    <cellStyle name="SAPBEXundefined 6 2 4" xfId="24054" xr:uid="{9EB0C77E-796C-4540-BCD8-3AFDA12AE06E}"/>
    <cellStyle name="SAPBEXundefined 6 3" xfId="12995" xr:uid="{00000000-0005-0000-0000-0000A5330000}"/>
    <cellStyle name="SAPBEXundefined 6 3 2" xfId="24057" xr:uid="{E5481486-A3CC-4473-BCB0-71965D268611}"/>
    <cellStyle name="SAPBEXundefined 6 4" xfId="12996" xr:uid="{00000000-0005-0000-0000-0000A6330000}"/>
    <cellStyle name="SAPBEXundefined 6 4 2" xfId="24058" xr:uid="{CCBD6C6E-50EF-4BEF-BCDB-B7B3C1E78298}"/>
    <cellStyle name="SAPBEXundefined 6 5" xfId="24053" xr:uid="{A602DDA0-EA0B-45CA-BC3B-71ED4EA8DED4}"/>
    <cellStyle name="SAPBEXundefined 7" xfId="12997" xr:uid="{00000000-0005-0000-0000-0000A7330000}"/>
    <cellStyle name="SAPBEXundefined 7 2" xfId="12998" xr:uid="{00000000-0005-0000-0000-0000A8330000}"/>
    <cellStyle name="SAPBEXundefined 7 2 2" xfId="12999" xr:uid="{00000000-0005-0000-0000-0000A9330000}"/>
    <cellStyle name="SAPBEXundefined 7 2 2 2" xfId="24061" xr:uid="{8A1EA818-02B0-4108-A930-87CA36DE3529}"/>
    <cellStyle name="SAPBEXundefined 7 2 3" xfId="13000" xr:uid="{00000000-0005-0000-0000-0000AA330000}"/>
    <cellStyle name="SAPBEXundefined 7 2 3 2" xfId="24062" xr:uid="{36FD33BA-6628-4CEC-8E7F-8E185A7EB97F}"/>
    <cellStyle name="SAPBEXundefined 7 2 4" xfId="24060" xr:uid="{670C9D58-E13A-4EB6-85D7-C6C7717DA9F8}"/>
    <cellStyle name="SAPBEXundefined 7 3" xfId="13001" xr:uid="{00000000-0005-0000-0000-0000AB330000}"/>
    <cellStyle name="SAPBEXundefined 7 3 2" xfId="24063" xr:uid="{7B503F6D-EE6F-461A-9172-966841BD09AD}"/>
    <cellStyle name="SAPBEXundefined 7 4" xfId="13002" xr:uid="{00000000-0005-0000-0000-0000AC330000}"/>
    <cellStyle name="SAPBEXundefined 7 4 2" xfId="24064" xr:uid="{237A112C-8A67-4567-B2CE-E65AB9275EBC}"/>
    <cellStyle name="SAPBEXundefined 7 5" xfId="24059" xr:uid="{F98AC660-1855-47FD-BC8D-9DD1B17EC330}"/>
    <cellStyle name="SAPBEXundefined 8" xfId="13003" xr:uid="{00000000-0005-0000-0000-0000AD330000}"/>
    <cellStyle name="SAPBEXundefined 8 2" xfId="13004" xr:uid="{00000000-0005-0000-0000-0000AE330000}"/>
    <cellStyle name="SAPBEXundefined 8 2 2" xfId="13005" xr:uid="{00000000-0005-0000-0000-0000AF330000}"/>
    <cellStyle name="SAPBEXundefined 8 2 2 2" xfId="24067" xr:uid="{905CFEB6-BBA9-4202-AB56-9FF652FD75A6}"/>
    <cellStyle name="SAPBEXundefined 8 2 3" xfId="13006" xr:uid="{00000000-0005-0000-0000-0000B0330000}"/>
    <cellStyle name="SAPBEXundefined 8 2 3 2" xfId="24068" xr:uid="{D8182C32-73D0-4B8F-B2D3-43CD7779FC91}"/>
    <cellStyle name="SAPBEXundefined 8 2 4" xfId="24066" xr:uid="{177E5BE9-660F-4533-B442-8835F482618F}"/>
    <cellStyle name="SAPBEXundefined 8 3" xfId="13007" xr:uid="{00000000-0005-0000-0000-0000B1330000}"/>
    <cellStyle name="SAPBEXundefined 8 3 2" xfId="24069" xr:uid="{838CF170-1FA1-42B2-B4E0-C1351887DDCB}"/>
    <cellStyle name="SAPBEXundefined 8 4" xfId="13008" xr:uid="{00000000-0005-0000-0000-0000B2330000}"/>
    <cellStyle name="SAPBEXundefined 8 4 2" xfId="24070" xr:uid="{0613B0DC-3D76-4CC3-AC3C-9404A7CBD42E}"/>
    <cellStyle name="SAPBEXundefined 8 5" xfId="24065" xr:uid="{A3AEDC06-426F-42AE-80E5-9924AEEFE5BE}"/>
    <cellStyle name="SAPBEXundefined 9" xfId="13009" xr:uid="{00000000-0005-0000-0000-0000B3330000}"/>
    <cellStyle name="SAPBEXundefined 9 2" xfId="13010" xr:uid="{00000000-0005-0000-0000-0000B4330000}"/>
    <cellStyle name="SAPBEXundefined 9 2 2" xfId="13011" xr:uid="{00000000-0005-0000-0000-0000B5330000}"/>
    <cellStyle name="SAPBEXundefined 9 2 2 2" xfId="24073" xr:uid="{3F408C6C-A877-49FE-840D-410A3EC71B6D}"/>
    <cellStyle name="SAPBEXundefined 9 2 3" xfId="13012" xr:uid="{00000000-0005-0000-0000-0000B6330000}"/>
    <cellStyle name="SAPBEXundefined 9 2 3 2" xfId="24074" xr:uid="{4660ED7E-28C5-4381-8A76-5F843FA7EEC1}"/>
    <cellStyle name="SAPBEXundefined 9 2 4" xfId="24072" xr:uid="{AE1C214C-D043-44D5-8519-7EE0303297CF}"/>
    <cellStyle name="SAPBEXundefined 9 3" xfId="13013" xr:uid="{00000000-0005-0000-0000-0000B7330000}"/>
    <cellStyle name="SAPBEXundefined 9 3 2" xfId="24075" xr:uid="{0F8E64D7-B704-4A2F-90B7-07C65CAA7A5A}"/>
    <cellStyle name="SAPBEXundefined 9 4" xfId="13014" xr:uid="{00000000-0005-0000-0000-0000B8330000}"/>
    <cellStyle name="SAPBEXundefined 9 4 2" xfId="24076" xr:uid="{5559A8C6-BEF8-46BF-B420-2711C04E8C21}"/>
    <cellStyle name="SAPBEXundefined 9 5" xfId="24071" xr:uid="{AC8D0E68-E129-4110-B5D6-CAD4B10C3470}"/>
    <cellStyle name="Satisfaisant 2" xfId="13015" xr:uid="{00000000-0005-0000-0000-0000B9330000}"/>
    <cellStyle name="Satisfaisant 2 2" xfId="13016" xr:uid="{00000000-0005-0000-0000-0000BA330000}"/>
    <cellStyle name="Satisfaisant 3" xfId="13017" xr:uid="{00000000-0005-0000-0000-0000BB330000}"/>
    <cellStyle name="Satisfaisant 4" xfId="13018" xr:uid="{00000000-0005-0000-0000-0000BC330000}"/>
    <cellStyle name="Satisfaisant 4 2" xfId="13019" xr:uid="{00000000-0005-0000-0000-0000BD330000}"/>
    <cellStyle name="Satisfaisant 5" xfId="13020" xr:uid="{00000000-0005-0000-0000-0000BE330000}"/>
    <cellStyle name="Schlecht" xfId="13021" xr:uid="{00000000-0005-0000-0000-0000BF330000}"/>
    <cellStyle name="Section" xfId="13022" xr:uid="{00000000-0005-0000-0000-0000C0330000}"/>
    <cellStyle name="Selgitav tekst" xfId="13023" xr:uid="{00000000-0005-0000-0000-0000C1330000}"/>
    <cellStyle name="Selgitav tekst 2" xfId="13024" xr:uid="{00000000-0005-0000-0000-0000C2330000}"/>
    <cellStyle name="Selgitav tekst 3" xfId="13025" xr:uid="{00000000-0005-0000-0000-0000C3330000}"/>
    <cellStyle name="Selittävä teksti" xfId="13026" xr:uid="{00000000-0005-0000-0000-0000C4330000}"/>
    <cellStyle name="semiformat" xfId="13027" xr:uid="{00000000-0005-0000-0000-0000C5330000}"/>
    <cellStyle name="Semleges 2" xfId="13028" xr:uid="{00000000-0005-0000-0000-0000C6330000}"/>
    <cellStyle name="Shaded" xfId="13029" xr:uid="{00000000-0005-0000-0000-0000C7330000}"/>
    <cellStyle name="Sheet Done" xfId="13030" xr:uid="{00000000-0005-0000-0000-0000C8330000}"/>
    <cellStyle name="Short_date" xfId="13031" xr:uid="{00000000-0005-0000-0000-0000C9330000}"/>
    <cellStyle name="Sisestus" xfId="13032" xr:uid="{00000000-0005-0000-0000-0000CA330000}"/>
    <cellStyle name="Sisestus 10" xfId="13033" xr:uid="{00000000-0005-0000-0000-0000CB330000}"/>
    <cellStyle name="Sisestus 10 2" xfId="13034" xr:uid="{00000000-0005-0000-0000-0000CC330000}"/>
    <cellStyle name="Sisestus 10 2 2" xfId="13035" xr:uid="{00000000-0005-0000-0000-0000CD330000}"/>
    <cellStyle name="Sisestus 10 2 2 2" xfId="24080" xr:uid="{73861180-48E9-4016-98E9-71037060B668}"/>
    <cellStyle name="Sisestus 10 2 3" xfId="13036" xr:uid="{00000000-0005-0000-0000-0000CE330000}"/>
    <cellStyle name="Sisestus 10 2 3 2" xfId="24081" xr:uid="{2CC60BE7-058C-454D-898B-5A32B41713CB}"/>
    <cellStyle name="Sisestus 10 2 4" xfId="24079" xr:uid="{E14C0501-B399-4B39-8003-CB4936621127}"/>
    <cellStyle name="Sisestus 10 3" xfId="13037" xr:uid="{00000000-0005-0000-0000-0000CF330000}"/>
    <cellStyle name="Sisestus 10 3 2" xfId="24082" xr:uid="{47F49A96-CBCB-4ACD-83B2-3C0561E30894}"/>
    <cellStyle name="Sisestus 10 4" xfId="13038" xr:uid="{00000000-0005-0000-0000-0000D0330000}"/>
    <cellStyle name="Sisestus 10 4 2" xfId="24083" xr:uid="{FD1074A7-1860-4235-8FA3-09015E7928A5}"/>
    <cellStyle name="Sisestus 10 5" xfId="24078" xr:uid="{0623B9EE-EEBC-471F-A2D7-D86103162A96}"/>
    <cellStyle name="Sisestus 11" xfId="13039" xr:uid="{00000000-0005-0000-0000-0000D1330000}"/>
    <cellStyle name="Sisestus 11 2" xfId="13040" xr:uid="{00000000-0005-0000-0000-0000D2330000}"/>
    <cellStyle name="Sisestus 11 2 2" xfId="13041" xr:uid="{00000000-0005-0000-0000-0000D3330000}"/>
    <cellStyle name="Sisestus 11 2 2 2" xfId="24086" xr:uid="{C7E7CBEB-F682-4427-B106-7B4BC140FDDA}"/>
    <cellStyle name="Sisestus 11 2 3" xfId="13042" xr:uid="{00000000-0005-0000-0000-0000D4330000}"/>
    <cellStyle name="Sisestus 11 2 3 2" xfId="24087" xr:uid="{31B2C93D-66E6-49EB-8835-955F4B982F88}"/>
    <cellStyle name="Sisestus 11 2 4" xfId="24085" xr:uid="{8328D312-A518-43EF-BB33-D0D8E897B392}"/>
    <cellStyle name="Sisestus 11 3" xfId="13043" xr:uid="{00000000-0005-0000-0000-0000D5330000}"/>
    <cellStyle name="Sisestus 11 3 2" xfId="24088" xr:uid="{9FE52631-D47B-4FFB-BAFA-1BB783DC30FF}"/>
    <cellStyle name="Sisestus 11 4" xfId="13044" xr:uid="{00000000-0005-0000-0000-0000D6330000}"/>
    <cellStyle name="Sisestus 11 4 2" xfId="24089" xr:uid="{855EEFBB-57B7-4283-852E-BE31EE39BE95}"/>
    <cellStyle name="Sisestus 11 5" xfId="24084" xr:uid="{561946B4-8843-4505-81D0-E0B68188135C}"/>
    <cellStyle name="Sisestus 12" xfId="13045" xr:uid="{00000000-0005-0000-0000-0000D7330000}"/>
    <cellStyle name="Sisestus 12 2" xfId="13046" xr:uid="{00000000-0005-0000-0000-0000D8330000}"/>
    <cellStyle name="Sisestus 12 2 2" xfId="13047" xr:uid="{00000000-0005-0000-0000-0000D9330000}"/>
    <cellStyle name="Sisestus 12 2 2 2" xfId="24092" xr:uid="{5410A1D7-F426-4196-9AEA-3A8B69CD28F3}"/>
    <cellStyle name="Sisestus 12 2 3" xfId="13048" xr:uid="{00000000-0005-0000-0000-0000DA330000}"/>
    <cellStyle name="Sisestus 12 2 3 2" xfId="24093" xr:uid="{4EFE6D51-1FBC-45B8-9B77-EE91107F75ED}"/>
    <cellStyle name="Sisestus 12 2 4" xfId="24091" xr:uid="{43AE512D-FB40-4DDC-ADB4-B9AC76C82418}"/>
    <cellStyle name="Sisestus 12 3" xfId="13049" xr:uid="{00000000-0005-0000-0000-0000DB330000}"/>
    <cellStyle name="Sisestus 12 3 2" xfId="24094" xr:uid="{5F3653A0-8558-44BB-9DF5-15886B448A52}"/>
    <cellStyle name="Sisestus 12 4" xfId="13050" xr:uid="{00000000-0005-0000-0000-0000DC330000}"/>
    <cellStyle name="Sisestus 12 4 2" xfId="24095" xr:uid="{A395C84E-E49E-4223-83A9-273AE0D00787}"/>
    <cellStyle name="Sisestus 12 5" xfId="24090" xr:uid="{1E9AC9C1-BC4D-441E-AC6A-8B07F318FA1C}"/>
    <cellStyle name="Sisestus 13" xfId="13051" xr:uid="{00000000-0005-0000-0000-0000DD330000}"/>
    <cellStyle name="Sisestus 13 2" xfId="13052" xr:uid="{00000000-0005-0000-0000-0000DE330000}"/>
    <cellStyle name="Sisestus 13 2 2" xfId="13053" xr:uid="{00000000-0005-0000-0000-0000DF330000}"/>
    <cellStyle name="Sisestus 13 2 2 2" xfId="24098" xr:uid="{8AD4AC64-CD50-4940-954B-F1CC1391EA94}"/>
    <cellStyle name="Sisestus 13 2 3" xfId="13054" xr:uid="{00000000-0005-0000-0000-0000E0330000}"/>
    <cellStyle name="Sisestus 13 2 3 2" xfId="24099" xr:uid="{F03818AE-2885-4898-86E0-399012086937}"/>
    <cellStyle name="Sisestus 13 2 4" xfId="24097" xr:uid="{EF1215BD-007E-4552-9EE6-4E6C9D19C722}"/>
    <cellStyle name="Sisestus 13 3" xfId="13055" xr:uid="{00000000-0005-0000-0000-0000E1330000}"/>
    <cellStyle name="Sisestus 13 3 2" xfId="24100" xr:uid="{6CECFF66-EF3E-4BE0-ACF6-14E19F4891A0}"/>
    <cellStyle name="Sisestus 13 4" xfId="13056" xr:uid="{00000000-0005-0000-0000-0000E2330000}"/>
    <cellStyle name="Sisestus 13 4 2" xfId="24101" xr:uid="{9E8EC5C8-449A-4A4B-A1D0-1B5B3A4D145E}"/>
    <cellStyle name="Sisestus 13 5" xfId="24096" xr:uid="{129C394C-B939-4014-A636-FA73A8FA1E7E}"/>
    <cellStyle name="Sisestus 14" xfId="13057" xr:uid="{00000000-0005-0000-0000-0000E3330000}"/>
    <cellStyle name="Sisestus 14 2" xfId="13058" xr:uid="{00000000-0005-0000-0000-0000E4330000}"/>
    <cellStyle name="Sisestus 14 2 2" xfId="13059" xr:uid="{00000000-0005-0000-0000-0000E5330000}"/>
    <cellStyle name="Sisestus 14 2 2 2" xfId="24104" xr:uid="{B658A0E9-7F09-41E3-A671-4942061C37BA}"/>
    <cellStyle name="Sisestus 14 2 3" xfId="13060" xr:uid="{00000000-0005-0000-0000-0000E6330000}"/>
    <cellStyle name="Sisestus 14 2 3 2" xfId="24105" xr:uid="{863553D2-9A9D-4EC8-B98A-0F31499D1F0B}"/>
    <cellStyle name="Sisestus 14 2 4" xfId="24103" xr:uid="{8937D27C-9047-4119-9D09-0B1DD5EEB09E}"/>
    <cellStyle name="Sisestus 14 3" xfId="13061" xr:uid="{00000000-0005-0000-0000-0000E7330000}"/>
    <cellStyle name="Sisestus 14 3 2" xfId="24106" xr:uid="{83DBF4EA-0283-4668-B906-258EFC562061}"/>
    <cellStyle name="Sisestus 14 4" xfId="13062" xr:uid="{00000000-0005-0000-0000-0000E8330000}"/>
    <cellStyle name="Sisestus 14 4 2" xfId="24107" xr:uid="{EAB7C596-B9AE-4BF6-AAD5-5F8C43B3F258}"/>
    <cellStyle name="Sisestus 14 5" xfId="24102" xr:uid="{9D524AD6-B28B-4CD7-BF81-0665A60C462F}"/>
    <cellStyle name="Sisestus 15" xfId="13063" xr:uid="{00000000-0005-0000-0000-0000E9330000}"/>
    <cellStyle name="Sisestus 15 2" xfId="13064" xr:uid="{00000000-0005-0000-0000-0000EA330000}"/>
    <cellStyle name="Sisestus 15 2 2" xfId="13065" xr:uid="{00000000-0005-0000-0000-0000EB330000}"/>
    <cellStyle name="Sisestus 15 2 2 2" xfId="24110" xr:uid="{3FB04836-FDF4-4A32-A66B-2D88551974F6}"/>
    <cellStyle name="Sisestus 15 2 3" xfId="13066" xr:uid="{00000000-0005-0000-0000-0000EC330000}"/>
    <cellStyle name="Sisestus 15 2 3 2" xfId="24111" xr:uid="{CF7767D6-82EE-4791-9B59-B0F0467B7778}"/>
    <cellStyle name="Sisestus 15 2 4" xfId="24109" xr:uid="{1630C00D-44BA-45E2-888D-11637A8647C6}"/>
    <cellStyle name="Sisestus 15 3" xfId="13067" xr:uid="{00000000-0005-0000-0000-0000ED330000}"/>
    <cellStyle name="Sisestus 15 3 2" xfId="24112" xr:uid="{1B952DAE-9660-4BFB-9976-5D09B86DF53D}"/>
    <cellStyle name="Sisestus 15 4" xfId="13068" xr:uid="{00000000-0005-0000-0000-0000EE330000}"/>
    <cellStyle name="Sisestus 15 4 2" xfId="24113" xr:uid="{F45239C7-C4DA-41AE-B4CA-6A5F868E7948}"/>
    <cellStyle name="Sisestus 15 5" xfId="24108" xr:uid="{6704CBC2-00BA-4B8C-A766-95B4E914F5BA}"/>
    <cellStyle name="Sisestus 16" xfId="13069" xr:uid="{00000000-0005-0000-0000-0000EF330000}"/>
    <cellStyle name="Sisestus 16 2" xfId="13070" xr:uid="{00000000-0005-0000-0000-0000F0330000}"/>
    <cellStyle name="Sisestus 16 2 2" xfId="13071" xr:uid="{00000000-0005-0000-0000-0000F1330000}"/>
    <cellStyle name="Sisestus 16 2 2 2" xfId="24116" xr:uid="{741BA22C-1064-4E09-B26E-A83402701CC4}"/>
    <cellStyle name="Sisestus 16 2 3" xfId="13072" xr:uid="{00000000-0005-0000-0000-0000F2330000}"/>
    <cellStyle name="Sisestus 16 2 3 2" xfId="24117" xr:uid="{AB4B488C-FC08-431F-8162-7C0C07A2603B}"/>
    <cellStyle name="Sisestus 16 2 4" xfId="24115" xr:uid="{CE1EA1EC-9A55-41B3-AB21-27BC5C512B35}"/>
    <cellStyle name="Sisestus 16 3" xfId="13073" xr:uid="{00000000-0005-0000-0000-0000F3330000}"/>
    <cellStyle name="Sisestus 16 3 2" xfId="24118" xr:uid="{194F2905-95DF-4D32-B55E-C42C415951DC}"/>
    <cellStyle name="Sisestus 16 4" xfId="13074" xr:uid="{00000000-0005-0000-0000-0000F4330000}"/>
    <cellStyle name="Sisestus 16 4 2" xfId="24119" xr:uid="{CB9DB513-4254-4EC8-B0EF-5443413EDAF2}"/>
    <cellStyle name="Sisestus 16 5" xfId="24114" xr:uid="{DA850557-BB3E-4476-96C7-B2477A5B89A9}"/>
    <cellStyle name="Sisestus 17" xfId="13075" xr:uid="{00000000-0005-0000-0000-0000F5330000}"/>
    <cellStyle name="Sisestus 17 2" xfId="13076" xr:uid="{00000000-0005-0000-0000-0000F6330000}"/>
    <cellStyle name="Sisestus 17 2 2" xfId="13077" xr:uid="{00000000-0005-0000-0000-0000F7330000}"/>
    <cellStyle name="Sisestus 17 2 2 2" xfId="24122" xr:uid="{4342883B-1FB8-4A07-8797-B5F5D00DAA20}"/>
    <cellStyle name="Sisestus 17 2 3" xfId="13078" xr:uid="{00000000-0005-0000-0000-0000F8330000}"/>
    <cellStyle name="Sisestus 17 2 3 2" xfId="24123" xr:uid="{5E12F531-F711-4F00-BB92-4DDDF36EF720}"/>
    <cellStyle name="Sisestus 17 2 4" xfId="24121" xr:uid="{FB50BBE7-11D3-483E-970E-1E307C57E4CC}"/>
    <cellStyle name="Sisestus 17 3" xfId="13079" xr:uid="{00000000-0005-0000-0000-0000F9330000}"/>
    <cellStyle name="Sisestus 17 3 2" xfId="24124" xr:uid="{366560E7-6293-4A25-81A6-24871A217210}"/>
    <cellStyle name="Sisestus 17 4" xfId="13080" xr:uid="{00000000-0005-0000-0000-0000FA330000}"/>
    <cellStyle name="Sisestus 17 4 2" xfId="24125" xr:uid="{F80A4AD9-5D63-4192-A09A-263E2CBC2422}"/>
    <cellStyle name="Sisestus 17 5" xfId="24120" xr:uid="{D3FFF18B-53F9-434D-8D80-A9BA6BDFF805}"/>
    <cellStyle name="Sisestus 18" xfId="13081" xr:uid="{00000000-0005-0000-0000-0000FB330000}"/>
    <cellStyle name="Sisestus 18 2" xfId="13082" xr:uid="{00000000-0005-0000-0000-0000FC330000}"/>
    <cellStyle name="Sisestus 18 2 2" xfId="13083" xr:uid="{00000000-0005-0000-0000-0000FD330000}"/>
    <cellStyle name="Sisestus 18 2 2 2" xfId="24128" xr:uid="{56181FD9-3797-439D-B58B-05794D129E8A}"/>
    <cellStyle name="Sisestus 18 2 3" xfId="13084" xr:uid="{00000000-0005-0000-0000-0000FE330000}"/>
    <cellStyle name="Sisestus 18 2 3 2" xfId="24129" xr:uid="{866484B5-841F-4054-866C-1A50BFCD6D85}"/>
    <cellStyle name="Sisestus 18 2 4" xfId="24127" xr:uid="{301BD079-2659-4C75-876F-4253FEAC76B3}"/>
    <cellStyle name="Sisestus 18 3" xfId="13085" xr:uid="{00000000-0005-0000-0000-0000FF330000}"/>
    <cellStyle name="Sisestus 18 3 2" xfId="24130" xr:uid="{50955EA1-DA23-42DA-BEA9-796565A9D949}"/>
    <cellStyle name="Sisestus 18 4" xfId="13086" xr:uid="{00000000-0005-0000-0000-000000340000}"/>
    <cellStyle name="Sisestus 18 4 2" xfId="24131" xr:uid="{9DB92EF2-80A3-452B-9ABC-EAA00CEB971E}"/>
    <cellStyle name="Sisestus 18 5" xfId="24126" xr:uid="{DA52DAA2-90D5-4BCB-981D-0C3AE1E4E1AF}"/>
    <cellStyle name="Sisestus 19" xfId="13087" xr:uid="{00000000-0005-0000-0000-000001340000}"/>
    <cellStyle name="Sisestus 19 2" xfId="13088" xr:uid="{00000000-0005-0000-0000-000002340000}"/>
    <cellStyle name="Sisestus 19 2 2" xfId="24133" xr:uid="{9CD4B2A6-D5FE-428F-ABA4-1BE80C8F4FE5}"/>
    <cellStyle name="Sisestus 19 3" xfId="13089" xr:uid="{00000000-0005-0000-0000-000003340000}"/>
    <cellStyle name="Sisestus 19 3 2" xfId="24134" xr:uid="{D246B3ED-9427-47AC-9287-1C809FE30B71}"/>
    <cellStyle name="Sisestus 19 4" xfId="24132" xr:uid="{E0A9AD44-3481-4825-B392-223C85332A11}"/>
    <cellStyle name="Sisestus 2" xfId="13090" xr:uid="{00000000-0005-0000-0000-000004340000}"/>
    <cellStyle name="Sisestus 2 2" xfId="13091" xr:uid="{00000000-0005-0000-0000-000005340000}"/>
    <cellStyle name="Sisestus 2 2 2" xfId="13092" xr:uid="{00000000-0005-0000-0000-000006340000}"/>
    <cellStyle name="Sisestus 2 2 2 2" xfId="24137" xr:uid="{04F603A6-3FFF-4736-AED2-A2FCD460A497}"/>
    <cellStyle name="Sisestus 2 2 3" xfId="13093" xr:uid="{00000000-0005-0000-0000-000007340000}"/>
    <cellStyle name="Sisestus 2 2 3 2" xfId="24138" xr:uid="{1BE0EFC4-6D3E-43A4-8EC6-5898DB94895E}"/>
    <cellStyle name="Sisestus 2 2 4" xfId="24136" xr:uid="{284AC573-9443-4A63-97B6-67A0A17A52AF}"/>
    <cellStyle name="Sisestus 2 3" xfId="13094" xr:uid="{00000000-0005-0000-0000-000008340000}"/>
    <cellStyle name="Sisestus 2 3 2" xfId="13095" xr:uid="{00000000-0005-0000-0000-000009340000}"/>
    <cellStyle name="Sisestus 2 3 2 2" xfId="24140" xr:uid="{1D6FF13A-FE50-47E0-ACBD-4D2820FF9581}"/>
    <cellStyle name="Sisestus 2 3 3" xfId="13096" xr:uid="{00000000-0005-0000-0000-00000A340000}"/>
    <cellStyle name="Sisestus 2 3 3 2" xfId="24141" xr:uid="{38E66365-4B3D-4312-A237-0EB702C5681A}"/>
    <cellStyle name="Sisestus 2 3 4" xfId="24139" xr:uid="{3A7F704E-517E-4772-81AC-6C1C3AE7E896}"/>
    <cellStyle name="Sisestus 2 4" xfId="13097" xr:uid="{00000000-0005-0000-0000-00000B340000}"/>
    <cellStyle name="Sisestus 2 4 2" xfId="24142" xr:uid="{9417959B-EFC8-46D1-A6F0-702D9254CDAF}"/>
    <cellStyle name="Sisestus 2 5" xfId="13098" xr:uid="{00000000-0005-0000-0000-00000C340000}"/>
    <cellStyle name="Sisestus 2 5 2" xfId="24143" xr:uid="{ED1DC82A-0A46-4FAC-8532-9DDF962E3313}"/>
    <cellStyle name="Sisestus 2 6" xfId="24135" xr:uid="{154E33AE-1A61-45EF-91F7-EE8BF578F528}"/>
    <cellStyle name="Sisestus 20" xfId="13099" xr:uid="{00000000-0005-0000-0000-00000D340000}"/>
    <cellStyle name="Sisestus 20 2" xfId="13100" xr:uid="{00000000-0005-0000-0000-00000E340000}"/>
    <cellStyle name="Sisestus 20 2 2" xfId="24145" xr:uid="{C5B81874-4413-4769-9534-BE4A7BB65965}"/>
    <cellStyle name="Sisestus 20 3" xfId="13101" xr:uid="{00000000-0005-0000-0000-00000F340000}"/>
    <cellStyle name="Sisestus 20 3 2" xfId="24146" xr:uid="{81865B47-91F4-4157-9392-075B77139D8B}"/>
    <cellStyle name="Sisestus 20 4" xfId="24144" xr:uid="{B6284001-AFDA-4778-9425-DED58C6F2021}"/>
    <cellStyle name="Sisestus 21" xfId="13102" xr:uid="{00000000-0005-0000-0000-000010340000}"/>
    <cellStyle name="Sisestus 21 2" xfId="24147" xr:uid="{12FE027A-F097-46E1-89AE-193D213F5A06}"/>
    <cellStyle name="Sisestus 22" xfId="13103" xr:uid="{00000000-0005-0000-0000-000011340000}"/>
    <cellStyle name="Sisestus 22 2" xfId="24148" xr:uid="{33D645A9-36BA-4E1C-BF9F-29D02EDB0390}"/>
    <cellStyle name="Sisestus 23" xfId="13104" xr:uid="{00000000-0005-0000-0000-000012340000}"/>
    <cellStyle name="Sisestus 23 2" xfId="24149" xr:uid="{6D381F8C-B16A-4885-9E42-EDC6291920CC}"/>
    <cellStyle name="Sisestus 24" xfId="13105" xr:uid="{00000000-0005-0000-0000-000013340000}"/>
    <cellStyle name="Sisestus 24 2" xfId="24150" xr:uid="{277F9EB7-324E-4303-9019-74EA6A8F4957}"/>
    <cellStyle name="Sisestus 25" xfId="24077" xr:uid="{830D6865-1D42-4840-B5AC-FBFA4CA76743}"/>
    <cellStyle name="Sisestus 3" xfId="13106" xr:uid="{00000000-0005-0000-0000-000014340000}"/>
    <cellStyle name="Sisestus 3 2" xfId="13107" xr:uid="{00000000-0005-0000-0000-000015340000}"/>
    <cellStyle name="Sisestus 3 2 2" xfId="13108" xr:uid="{00000000-0005-0000-0000-000016340000}"/>
    <cellStyle name="Sisestus 3 2 2 2" xfId="24153" xr:uid="{9B46C5FB-1D61-4C10-9D6B-702425219A0C}"/>
    <cellStyle name="Sisestus 3 2 3" xfId="13109" xr:uid="{00000000-0005-0000-0000-000017340000}"/>
    <cellStyle name="Sisestus 3 2 3 2" xfId="24154" xr:uid="{15545E27-67EC-4B3E-8DF4-50C5CCF9AB21}"/>
    <cellStyle name="Sisestus 3 2 4" xfId="24152" xr:uid="{71C0A675-5B1A-4AC8-8727-B529DF524A11}"/>
    <cellStyle name="Sisestus 3 3" xfId="13110" xr:uid="{00000000-0005-0000-0000-000018340000}"/>
    <cellStyle name="Sisestus 3 3 2" xfId="24155" xr:uid="{344D1BF7-A3F5-44D5-8629-6CBBCB4CDEA1}"/>
    <cellStyle name="Sisestus 3 4" xfId="13111" xr:uid="{00000000-0005-0000-0000-000019340000}"/>
    <cellStyle name="Sisestus 3 4 2" xfId="24156" xr:uid="{852904BB-4C1B-433F-8E09-308849742B7B}"/>
    <cellStyle name="Sisestus 3 5" xfId="24151" xr:uid="{CBA9AF1A-705D-4908-9707-43E7C9DFB832}"/>
    <cellStyle name="Sisestus 4" xfId="13112" xr:uid="{00000000-0005-0000-0000-00001A340000}"/>
    <cellStyle name="Sisestus 4 2" xfId="13113" xr:uid="{00000000-0005-0000-0000-00001B340000}"/>
    <cellStyle name="Sisestus 4 2 2" xfId="13114" xr:uid="{00000000-0005-0000-0000-00001C340000}"/>
    <cellStyle name="Sisestus 4 2 2 2" xfId="24159" xr:uid="{816B44DA-DF94-4228-9018-7A78D9DF92E4}"/>
    <cellStyle name="Sisestus 4 2 3" xfId="13115" xr:uid="{00000000-0005-0000-0000-00001D340000}"/>
    <cellStyle name="Sisestus 4 2 3 2" xfId="24160" xr:uid="{B7A9804E-D1B2-4E91-9634-9C802E47D466}"/>
    <cellStyle name="Sisestus 4 2 4" xfId="24158" xr:uid="{0D480629-3242-4E99-A12D-6633CFE9ABA4}"/>
    <cellStyle name="Sisestus 4 3" xfId="13116" xr:uid="{00000000-0005-0000-0000-00001E340000}"/>
    <cellStyle name="Sisestus 4 3 2" xfId="24161" xr:uid="{D797D323-4A11-4255-9AEB-88A21591F134}"/>
    <cellStyle name="Sisestus 4 4" xfId="13117" xr:uid="{00000000-0005-0000-0000-00001F340000}"/>
    <cellStyle name="Sisestus 4 4 2" xfId="24162" xr:uid="{58DDE57B-A1DA-4A8C-B0CD-D0C166745B3E}"/>
    <cellStyle name="Sisestus 4 5" xfId="24157" xr:uid="{792A2AF2-ADA0-4EE2-B677-F2E2783BD58D}"/>
    <cellStyle name="Sisestus 5" xfId="13118" xr:uid="{00000000-0005-0000-0000-000020340000}"/>
    <cellStyle name="Sisestus 5 2" xfId="13119" xr:uid="{00000000-0005-0000-0000-000021340000}"/>
    <cellStyle name="Sisestus 5 2 2" xfId="13120" xr:uid="{00000000-0005-0000-0000-000022340000}"/>
    <cellStyle name="Sisestus 5 2 2 2" xfId="24165" xr:uid="{8B25BA6C-DCF3-447F-B38B-1CA83F0E4254}"/>
    <cellStyle name="Sisestus 5 2 3" xfId="13121" xr:uid="{00000000-0005-0000-0000-000023340000}"/>
    <cellStyle name="Sisestus 5 2 3 2" xfId="24166" xr:uid="{7E33A5D0-2E66-4E99-8F3F-6229338C4ADD}"/>
    <cellStyle name="Sisestus 5 2 4" xfId="24164" xr:uid="{7CB62DAF-C3C7-43BA-A2AE-977632AD1854}"/>
    <cellStyle name="Sisestus 5 3" xfId="13122" xr:uid="{00000000-0005-0000-0000-000024340000}"/>
    <cellStyle name="Sisestus 5 3 2" xfId="24167" xr:uid="{B94F9DF0-4E5B-4349-96E3-6D245C8080CE}"/>
    <cellStyle name="Sisestus 5 4" xfId="13123" xr:uid="{00000000-0005-0000-0000-000025340000}"/>
    <cellStyle name="Sisestus 5 4 2" xfId="24168" xr:uid="{B91839CC-42DD-44F3-A8A7-7D7976411CA6}"/>
    <cellStyle name="Sisestus 5 5" xfId="24163" xr:uid="{5B06688B-9C01-44CA-9143-56B84FBBA1B6}"/>
    <cellStyle name="Sisestus 6" xfId="13124" xr:uid="{00000000-0005-0000-0000-000026340000}"/>
    <cellStyle name="Sisestus 6 2" xfId="13125" xr:uid="{00000000-0005-0000-0000-000027340000}"/>
    <cellStyle name="Sisestus 6 2 2" xfId="13126" xr:uid="{00000000-0005-0000-0000-000028340000}"/>
    <cellStyle name="Sisestus 6 2 2 2" xfId="24171" xr:uid="{336A5BA8-269A-478D-BBE1-679008CC7F73}"/>
    <cellStyle name="Sisestus 6 2 3" xfId="13127" xr:uid="{00000000-0005-0000-0000-000029340000}"/>
    <cellStyle name="Sisestus 6 2 3 2" xfId="24172" xr:uid="{C19F753E-A4A1-42CD-8F32-6EEAB2AE584B}"/>
    <cellStyle name="Sisestus 6 2 4" xfId="24170" xr:uid="{C15B9C1F-291E-4E1D-87F4-222DE54F23DC}"/>
    <cellStyle name="Sisestus 6 3" xfId="13128" xr:uid="{00000000-0005-0000-0000-00002A340000}"/>
    <cellStyle name="Sisestus 6 3 2" xfId="24173" xr:uid="{8785465C-B0F5-40A3-8F62-BBE5895C1F56}"/>
    <cellStyle name="Sisestus 6 4" xfId="13129" xr:uid="{00000000-0005-0000-0000-00002B340000}"/>
    <cellStyle name="Sisestus 6 4 2" xfId="24174" xr:uid="{B0F6BC0C-911D-4699-8EF0-A128B6BE4D2B}"/>
    <cellStyle name="Sisestus 6 5" xfId="24169" xr:uid="{4A4AE457-1F61-4F71-911E-7E60DF9087EE}"/>
    <cellStyle name="Sisestus 7" xfId="13130" xr:uid="{00000000-0005-0000-0000-00002C340000}"/>
    <cellStyle name="Sisestus 7 2" xfId="13131" xr:uid="{00000000-0005-0000-0000-00002D340000}"/>
    <cellStyle name="Sisestus 7 2 2" xfId="13132" xr:uid="{00000000-0005-0000-0000-00002E340000}"/>
    <cellStyle name="Sisestus 7 2 2 2" xfId="24177" xr:uid="{C75BA102-3E3D-4D40-958D-F26BB5F8A4B2}"/>
    <cellStyle name="Sisestus 7 2 3" xfId="13133" xr:uid="{00000000-0005-0000-0000-00002F340000}"/>
    <cellStyle name="Sisestus 7 2 3 2" xfId="24178" xr:uid="{FEA84DCE-DB9D-46E2-BD92-D2CEE225BF3B}"/>
    <cellStyle name="Sisestus 7 2 4" xfId="24176" xr:uid="{0A273355-4189-4294-B8DD-C3D0D7E49209}"/>
    <cellStyle name="Sisestus 7 3" xfId="13134" xr:uid="{00000000-0005-0000-0000-000030340000}"/>
    <cellStyle name="Sisestus 7 3 2" xfId="24179" xr:uid="{DB8772FC-C3FB-4149-832A-E1ED522EC76C}"/>
    <cellStyle name="Sisestus 7 4" xfId="13135" xr:uid="{00000000-0005-0000-0000-000031340000}"/>
    <cellStyle name="Sisestus 7 4 2" xfId="24180" xr:uid="{FD1B262A-C0F6-47F1-8361-061DC33596A3}"/>
    <cellStyle name="Sisestus 7 5" xfId="24175" xr:uid="{8AC56D51-F3D3-435A-AD4A-DC6F97FB6EEB}"/>
    <cellStyle name="Sisestus 8" xfId="13136" xr:uid="{00000000-0005-0000-0000-000032340000}"/>
    <cellStyle name="Sisestus 8 2" xfId="13137" xr:uid="{00000000-0005-0000-0000-000033340000}"/>
    <cellStyle name="Sisestus 8 2 2" xfId="13138" xr:uid="{00000000-0005-0000-0000-000034340000}"/>
    <cellStyle name="Sisestus 8 2 2 2" xfId="24183" xr:uid="{58A57CF3-30C7-4304-B142-D814E766AAC0}"/>
    <cellStyle name="Sisestus 8 2 3" xfId="13139" xr:uid="{00000000-0005-0000-0000-000035340000}"/>
    <cellStyle name="Sisestus 8 2 3 2" xfId="24184" xr:uid="{BF0D7B1A-0900-4947-A6F8-5621C992C9B7}"/>
    <cellStyle name="Sisestus 8 2 4" xfId="24182" xr:uid="{3C250DD9-8CCF-4FCB-A209-D892E7574BBE}"/>
    <cellStyle name="Sisestus 8 3" xfId="13140" xr:uid="{00000000-0005-0000-0000-000036340000}"/>
    <cellStyle name="Sisestus 8 3 2" xfId="24185" xr:uid="{AFCF75DE-8787-4728-B97E-6806C42B4176}"/>
    <cellStyle name="Sisestus 8 4" xfId="13141" xr:uid="{00000000-0005-0000-0000-000037340000}"/>
    <cellStyle name="Sisestus 8 4 2" xfId="24186" xr:uid="{F05D5507-FA89-4AA6-B165-7E3F6CEF1DC6}"/>
    <cellStyle name="Sisestus 8 5" xfId="24181" xr:uid="{3960F393-B674-4E7F-80CC-15B03ABA697B}"/>
    <cellStyle name="Sisestus 9" xfId="13142" xr:uid="{00000000-0005-0000-0000-000038340000}"/>
    <cellStyle name="Sisestus 9 2" xfId="13143" xr:uid="{00000000-0005-0000-0000-000039340000}"/>
    <cellStyle name="Sisestus 9 2 2" xfId="13144" xr:uid="{00000000-0005-0000-0000-00003A340000}"/>
    <cellStyle name="Sisestus 9 2 2 2" xfId="24189" xr:uid="{E2A437A2-908E-4F18-AC8A-220C137335A0}"/>
    <cellStyle name="Sisestus 9 2 3" xfId="13145" xr:uid="{00000000-0005-0000-0000-00003B340000}"/>
    <cellStyle name="Sisestus 9 2 3 2" xfId="24190" xr:uid="{D97F79E0-72B5-4B48-B945-2DFB2CECD7FC}"/>
    <cellStyle name="Sisestus 9 2 4" xfId="24188" xr:uid="{EB7B2996-2BBD-4B1D-9259-F854AA903AE8}"/>
    <cellStyle name="Sisestus 9 3" xfId="13146" xr:uid="{00000000-0005-0000-0000-00003C340000}"/>
    <cellStyle name="Sisestus 9 3 2" xfId="24191" xr:uid="{66A1B8BC-8C16-4308-871C-F925E4C6DB70}"/>
    <cellStyle name="Sisestus 9 4" xfId="13147" xr:uid="{00000000-0005-0000-0000-00003D340000}"/>
    <cellStyle name="Sisestus 9 4 2" xfId="24192" xr:uid="{AEBAE016-C5D3-49C8-86D1-E91E85F789A4}"/>
    <cellStyle name="Sisestus 9 5" xfId="24187" xr:uid="{FE0D6FF3-F280-41B0-993C-FB099CFDB676}"/>
    <cellStyle name="Skaičiavimas" xfId="13148" xr:uid="{00000000-0005-0000-0000-00003E340000}"/>
    <cellStyle name="Skaičiavimas 10" xfId="13149" xr:uid="{00000000-0005-0000-0000-00003F340000}"/>
    <cellStyle name="Skaičiavimas 10 2" xfId="13150" xr:uid="{00000000-0005-0000-0000-000040340000}"/>
    <cellStyle name="Skaičiavimas 10 2 2" xfId="13151" xr:uid="{00000000-0005-0000-0000-000041340000}"/>
    <cellStyle name="Skaičiavimas 10 2 2 2" xfId="24196" xr:uid="{541C2814-0888-4200-ADF0-0CB1C8D7FD1A}"/>
    <cellStyle name="Skaičiavimas 10 2 3" xfId="13152" xr:uid="{00000000-0005-0000-0000-000042340000}"/>
    <cellStyle name="Skaičiavimas 10 2 3 2" xfId="24197" xr:uid="{DD26B2E2-DB02-4753-A79B-541E606CCF85}"/>
    <cellStyle name="Skaičiavimas 10 2 4" xfId="24195" xr:uid="{894073B1-7A18-4483-9469-08FB63EABD79}"/>
    <cellStyle name="Skaičiavimas 10 3" xfId="13153" xr:uid="{00000000-0005-0000-0000-000043340000}"/>
    <cellStyle name="Skaičiavimas 10 3 2" xfId="24198" xr:uid="{20610ED7-FFC2-46BF-B926-101D6E317D91}"/>
    <cellStyle name="Skaičiavimas 10 4" xfId="13154" xr:uid="{00000000-0005-0000-0000-000044340000}"/>
    <cellStyle name="Skaičiavimas 10 4 2" xfId="24199" xr:uid="{900572D4-86B8-4301-AF62-E3A0AC5FFC5B}"/>
    <cellStyle name="Skaičiavimas 10 5" xfId="24194" xr:uid="{C2EF620D-37C0-40BA-86E4-3B9DF92703EA}"/>
    <cellStyle name="Skaičiavimas 11" xfId="13155" xr:uid="{00000000-0005-0000-0000-000045340000}"/>
    <cellStyle name="Skaičiavimas 11 2" xfId="13156" xr:uid="{00000000-0005-0000-0000-000046340000}"/>
    <cellStyle name="Skaičiavimas 11 2 2" xfId="13157" xr:uid="{00000000-0005-0000-0000-000047340000}"/>
    <cellStyle name="Skaičiavimas 11 2 2 2" xfId="24202" xr:uid="{E2732779-069E-457F-A491-9391AC9386C5}"/>
    <cellStyle name="Skaičiavimas 11 2 3" xfId="13158" xr:uid="{00000000-0005-0000-0000-000048340000}"/>
    <cellStyle name="Skaičiavimas 11 2 3 2" xfId="24203" xr:uid="{39304A00-1A56-461F-9FCC-4CB49DC4F7FB}"/>
    <cellStyle name="Skaičiavimas 11 2 4" xfId="24201" xr:uid="{243FB3C7-2F15-495E-AF71-C60E5444CB6A}"/>
    <cellStyle name="Skaičiavimas 11 3" xfId="13159" xr:uid="{00000000-0005-0000-0000-000049340000}"/>
    <cellStyle name="Skaičiavimas 11 3 2" xfId="24204" xr:uid="{ED5F7EAC-8EED-441E-8616-B1D3D55AAA4A}"/>
    <cellStyle name="Skaičiavimas 11 4" xfId="13160" xr:uid="{00000000-0005-0000-0000-00004A340000}"/>
    <cellStyle name="Skaičiavimas 11 4 2" xfId="24205" xr:uid="{768DCF0C-60F5-45BF-9883-79994DC9C95E}"/>
    <cellStyle name="Skaičiavimas 11 5" xfId="24200" xr:uid="{2805030A-20D4-45B2-8578-C86B4E99F70E}"/>
    <cellStyle name="Skaičiavimas 12" xfId="13161" xr:uid="{00000000-0005-0000-0000-00004B340000}"/>
    <cellStyle name="Skaičiavimas 12 2" xfId="13162" xr:uid="{00000000-0005-0000-0000-00004C340000}"/>
    <cellStyle name="Skaičiavimas 12 2 2" xfId="13163" xr:uid="{00000000-0005-0000-0000-00004D340000}"/>
    <cellStyle name="Skaičiavimas 12 2 2 2" xfId="24208" xr:uid="{5F4D4005-8EBB-43C1-8F93-8F018033DDD5}"/>
    <cellStyle name="Skaičiavimas 12 2 3" xfId="13164" xr:uid="{00000000-0005-0000-0000-00004E340000}"/>
    <cellStyle name="Skaičiavimas 12 2 3 2" xfId="24209" xr:uid="{BDD119DB-139F-4417-B061-96A80C0FF3EE}"/>
    <cellStyle name="Skaičiavimas 12 2 4" xfId="24207" xr:uid="{7075E17D-DFB6-4863-940F-706357159FE6}"/>
    <cellStyle name="Skaičiavimas 12 3" xfId="13165" xr:uid="{00000000-0005-0000-0000-00004F340000}"/>
    <cellStyle name="Skaičiavimas 12 3 2" xfId="24210" xr:uid="{2CF5838F-AC69-46E4-BDC9-C244A39648AD}"/>
    <cellStyle name="Skaičiavimas 12 4" xfId="13166" xr:uid="{00000000-0005-0000-0000-000050340000}"/>
    <cellStyle name="Skaičiavimas 12 4 2" xfId="24211" xr:uid="{CF669E21-123B-4BC3-BFCB-9EA6A735F195}"/>
    <cellStyle name="Skaičiavimas 12 5" xfId="24206" xr:uid="{E187EE12-E459-4F8B-9BCE-063C0F9C732F}"/>
    <cellStyle name="Skaičiavimas 13" xfId="13167" xr:uid="{00000000-0005-0000-0000-000051340000}"/>
    <cellStyle name="Skaičiavimas 13 2" xfId="13168" xr:uid="{00000000-0005-0000-0000-000052340000}"/>
    <cellStyle name="Skaičiavimas 13 2 2" xfId="13169" xr:uid="{00000000-0005-0000-0000-000053340000}"/>
    <cellStyle name="Skaičiavimas 13 2 2 2" xfId="24214" xr:uid="{809C0BA6-5F3F-4DFC-9C67-2BC32ADBE3A4}"/>
    <cellStyle name="Skaičiavimas 13 2 3" xfId="13170" xr:uid="{00000000-0005-0000-0000-000054340000}"/>
    <cellStyle name="Skaičiavimas 13 2 3 2" xfId="24215" xr:uid="{1DFDF6B0-9BAF-4F80-A394-C62991FC5C0D}"/>
    <cellStyle name="Skaičiavimas 13 2 4" xfId="24213" xr:uid="{433C4295-9857-4A6F-80BC-E5C5F24D8E66}"/>
    <cellStyle name="Skaičiavimas 13 3" xfId="13171" xr:uid="{00000000-0005-0000-0000-000055340000}"/>
    <cellStyle name="Skaičiavimas 13 3 2" xfId="24216" xr:uid="{CC048561-7170-4711-BDCC-BD165F931936}"/>
    <cellStyle name="Skaičiavimas 13 4" xfId="13172" xr:uid="{00000000-0005-0000-0000-000056340000}"/>
    <cellStyle name="Skaičiavimas 13 4 2" xfId="24217" xr:uid="{4B8C69CE-33D5-41C1-AF63-2F608A29851B}"/>
    <cellStyle name="Skaičiavimas 13 5" xfId="24212" xr:uid="{21417EE9-83D1-4119-BC53-167398E7BB50}"/>
    <cellStyle name="Skaičiavimas 14" xfId="13173" xr:uid="{00000000-0005-0000-0000-000057340000}"/>
    <cellStyle name="Skaičiavimas 14 2" xfId="13174" xr:uid="{00000000-0005-0000-0000-000058340000}"/>
    <cellStyle name="Skaičiavimas 14 2 2" xfId="13175" xr:uid="{00000000-0005-0000-0000-000059340000}"/>
    <cellStyle name="Skaičiavimas 14 2 2 2" xfId="24220" xr:uid="{9762891E-E7E6-4D71-BA14-C08C9359A0B2}"/>
    <cellStyle name="Skaičiavimas 14 2 3" xfId="13176" xr:uid="{00000000-0005-0000-0000-00005A340000}"/>
    <cellStyle name="Skaičiavimas 14 2 3 2" xfId="24221" xr:uid="{DCF03D0F-05F1-4B15-8982-1472B228F912}"/>
    <cellStyle name="Skaičiavimas 14 2 4" xfId="24219" xr:uid="{25772001-5ABC-4DBC-B854-B05D977862E1}"/>
    <cellStyle name="Skaičiavimas 14 3" xfId="13177" xr:uid="{00000000-0005-0000-0000-00005B340000}"/>
    <cellStyle name="Skaičiavimas 14 3 2" xfId="24222" xr:uid="{F1041F5F-1324-41CB-A707-2DB44FF9C157}"/>
    <cellStyle name="Skaičiavimas 14 4" xfId="13178" xr:uid="{00000000-0005-0000-0000-00005C340000}"/>
    <cellStyle name="Skaičiavimas 14 4 2" xfId="24223" xr:uid="{3AB6FAC1-B785-4C6F-A481-CCA65799D922}"/>
    <cellStyle name="Skaičiavimas 14 5" xfId="24218" xr:uid="{33FDB2EE-1DC7-483B-B74B-8DA39BDB97D5}"/>
    <cellStyle name="Skaičiavimas 15" xfId="13179" xr:uid="{00000000-0005-0000-0000-00005D340000}"/>
    <cellStyle name="Skaičiavimas 15 2" xfId="13180" xr:uid="{00000000-0005-0000-0000-00005E340000}"/>
    <cellStyle name="Skaičiavimas 15 2 2" xfId="13181" xr:uid="{00000000-0005-0000-0000-00005F340000}"/>
    <cellStyle name="Skaičiavimas 15 2 2 2" xfId="24226" xr:uid="{1760AB09-F815-4AF9-B9B9-BAB3AE3FE155}"/>
    <cellStyle name="Skaičiavimas 15 2 3" xfId="13182" xr:uid="{00000000-0005-0000-0000-000060340000}"/>
    <cellStyle name="Skaičiavimas 15 2 3 2" xfId="24227" xr:uid="{A2F4FB3A-B983-4BD7-8A28-A74117CBB50D}"/>
    <cellStyle name="Skaičiavimas 15 2 4" xfId="24225" xr:uid="{24EA2257-6165-44DD-A3B8-B7E1508FEA04}"/>
    <cellStyle name="Skaičiavimas 15 3" xfId="13183" xr:uid="{00000000-0005-0000-0000-000061340000}"/>
    <cellStyle name="Skaičiavimas 15 3 2" xfId="24228" xr:uid="{A95A26DE-BB3C-46E8-932A-38CFFFB5571E}"/>
    <cellStyle name="Skaičiavimas 15 4" xfId="13184" xr:uid="{00000000-0005-0000-0000-000062340000}"/>
    <cellStyle name="Skaičiavimas 15 4 2" xfId="24229" xr:uid="{0FC74283-DEE0-46A2-B147-AB968EA975DF}"/>
    <cellStyle name="Skaičiavimas 15 5" xfId="24224" xr:uid="{486553E1-4D2F-47A8-8F91-CCB5BBF53B51}"/>
    <cellStyle name="Skaičiavimas 16" xfId="13185" xr:uid="{00000000-0005-0000-0000-000063340000}"/>
    <cellStyle name="Skaičiavimas 16 2" xfId="13186" xr:uid="{00000000-0005-0000-0000-000064340000}"/>
    <cellStyle name="Skaičiavimas 16 2 2" xfId="13187" xr:uid="{00000000-0005-0000-0000-000065340000}"/>
    <cellStyle name="Skaičiavimas 16 2 2 2" xfId="24232" xr:uid="{92A930F6-C220-4DBB-BCB6-5FA97835E749}"/>
    <cellStyle name="Skaičiavimas 16 2 3" xfId="13188" xr:uid="{00000000-0005-0000-0000-000066340000}"/>
    <cellStyle name="Skaičiavimas 16 2 3 2" xfId="24233" xr:uid="{7AAE09BC-2498-447A-835A-044C4B30535B}"/>
    <cellStyle name="Skaičiavimas 16 2 4" xfId="24231" xr:uid="{21212E04-F6C6-4BB2-8712-ECA35680C13B}"/>
    <cellStyle name="Skaičiavimas 16 3" xfId="13189" xr:uid="{00000000-0005-0000-0000-000067340000}"/>
    <cellStyle name="Skaičiavimas 16 3 2" xfId="24234" xr:uid="{DC18080A-1CBF-41DA-A637-A70F5093E9C3}"/>
    <cellStyle name="Skaičiavimas 16 4" xfId="13190" xr:uid="{00000000-0005-0000-0000-000068340000}"/>
    <cellStyle name="Skaičiavimas 16 4 2" xfId="24235" xr:uid="{E627D640-855E-4FEE-8D43-3AE5FD40112A}"/>
    <cellStyle name="Skaičiavimas 16 5" xfId="24230" xr:uid="{8CAEECE3-9D45-44D0-958F-3E4AC03192DB}"/>
    <cellStyle name="Skaičiavimas 17" xfId="13191" xr:uid="{00000000-0005-0000-0000-000069340000}"/>
    <cellStyle name="Skaičiavimas 17 2" xfId="13192" xr:uid="{00000000-0005-0000-0000-00006A340000}"/>
    <cellStyle name="Skaičiavimas 17 2 2" xfId="13193" xr:uid="{00000000-0005-0000-0000-00006B340000}"/>
    <cellStyle name="Skaičiavimas 17 2 2 2" xfId="24238" xr:uid="{A83F590A-8D7C-4928-868A-D85DAE734F83}"/>
    <cellStyle name="Skaičiavimas 17 2 3" xfId="13194" xr:uid="{00000000-0005-0000-0000-00006C340000}"/>
    <cellStyle name="Skaičiavimas 17 2 3 2" xfId="24239" xr:uid="{76463DF4-AC2F-4856-924A-6AF3EAD2FDD1}"/>
    <cellStyle name="Skaičiavimas 17 2 4" xfId="24237" xr:uid="{D0882FD2-6CCD-45FA-A258-652C4537FA50}"/>
    <cellStyle name="Skaičiavimas 17 3" xfId="13195" xr:uid="{00000000-0005-0000-0000-00006D340000}"/>
    <cellStyle name="Skaičiavimas 17 3 2" xfId="24240" xr:uid="{5C30417C-30CF-42C7-8EDA-F9C9E910CBB1}"/>
    <cellStyle name="Skaičiavimas 17 4" xfId="13196" xr:uid="{00000000-0005-0000-0000-00006E340000}"/>
    <cellStyle name="Skaičiavimas 17 4 2" xfId="24241" xr:uid="{D1D9480F-0C11-4696-850C-35A8ADFA76BE}"/>
    <cellStyle name="Skaičiavimas 17 5" xfId="24236" xr:uid="{B80CD582-400A-4F95-8200-14C708C801A1}"/>
    <cellStyle name="Skaičiavimas 18" xfId="13197" xr:uid="{00000000-0005-0000-0000-00006F340000}"/>
    <cellStyle name="Skaičiavimas 18 2" xfId="13198" xr:uid="{00000000-0005-0000-0000-000070340000}"/>
    <cellStyle name="Skaičiavimas 18 2 2" xfId="13199" xr:uid="{00000000-0005-0000-0000-000071340000}"/>
    <cellStyle name="Skaičiavimas 18 2 2 2" xfId="24244" xr:uid="{C256C2FE-3619-4B9B-8509-418650624278}"/>
    <cellStyle name="Skaičiavimas 18 2 3" xfId="13200" xr:uid="{00000000-0005-0000-0000-000072340000}"/>
    <cellStyle name="Skaičiavimas 18 2 3 2" xfId="24245" xr:uid="{62ED009A-B844-45A2-A07E-2687C990B174}"/>
    <cellStyle name="Skaičiavimas 18 2 4" xfId="24243" xr:uid="{4334789F-27F2-4921-BBF3-71B6CEF93EC1}"/>
    <cellStyle name="Skaičiavimas 18 3" xfId="13201" xr:uid="{00000000-0005-0000-0000-000073340000}"/>
    <cellStyle name="Skaičiavimas 18 3 2" xfId="24246" xr:uid="{FF32D547-9847-42D6-8DF1-E12DF1396A00}"/>
    <cellStyle name="Skaičiavimas 18 4" xfId="13202" xr:uid="{00000000-0005-0000-0000-000074340000}"/>
    <cellStyle name="Skaičiavimas 18 4 2" xfId="24247" xr:uid="{3443BF4A-D7EE-468F-BF5C-530C2521D91F}"/>
    <cellStyle name="Skaičiavimas 18 5" xfId="24242" xr:uid="{3062D205-4239-4CBF-A1D8-280466C40519}"/>
    <cellStyle name="Skaičiavimas 19" xfId="13203" xr:uid="{00000000-0005-0000-0000-000075340000}"/>
    <cellStyle name="Skaičiavimas 19 2" xfId="13204" xr:uid="{00000000-0005-0000-0000-000076340000}"/>
    <cellStyle name="Skaičiavimas 19 2 2" xfId="24249" xr:uid="{B1712DDF-9B0F-47F2-8885-6F9768666880}"/>
    <cellStyle name="Skaičiavimas 19 3" xfId="13205" xr:uid="{00000000-0005-0000-0000-000077340000}"/>
    <cellStyle name="Skaičiavimas 19 3 2" xfId="24250" xr:uid="{5A7C94A4-654D-4D93-BC8E-02D573432D02}"/>
    <cellStyle name="Skaičiavimas 19 4" xfId="24248" xr:uid="{87C7187E-B683-4DCA-9A38-665A5F37177E}"/>
    <cellStyle name="Skaičiavimas 2" xfId="13206" xr:uid="{00000000-0005-0000-0000-000078340000}"/>
    <cellStyle name="Skaičiavimas 2 2" xfId="13207" xr:uid="{00000000-0005-0000-0000-000079340000}"/>
    <cellStyle name="Skaičiavimas 2 2 2" xfId="13208" xr:uid="{00000000-0005-0000-0000-00007A340000}"/>
    <cellStyle name="Skaičiavimas 2 2 2 2" xfId="24253" xr:uid="{E32169AE-4A97-4165-8238-CF76B2A3E53E}"/>
    <cellStyle name="Skaičiavimas 2 2 3" xfId="13209" xr:uid="{00000000-0005-0000-0000-00007B340000}"/>
    <cellStyle name="Skaičiavimas 2 2 3 2" xfId="24254" xr:uid="{39CB9001-EB03-42E9-ACD2-334112C9D2F9}"/>
    <cellStyle name="Skaičiavimas 2 2 4" xfId="24252" xr:uid="{EF281272-5EBD-4C2C-8311-C39C6873FA48}"/>
    <cellStyle name="Skaičiavimas 2 3" xfId="13210" xr:uid="{00000000-0005-0000-0000-00007C340000}"/>
    <cellStyle name="Skaičiavimas 2 3 2" xfId="24255" xr:uid="{B27B0871-F593-4BA3-A8D3-2CB7829ECCED}"/>
    <cellStyle name="Skaičiavimas 2 4" xfId="13211" xr:uid="{00000000-0005-0000-0000-00007D340000}"/>
    <cellStyle name="Skaičiavimas 2 4 2" xfId="24256" xr:uid="{43C66BC3-16F8-4381-8C98-ACA451FF17AE}"/>
    <cellStyle name="Skaičiavimas 2 5" xfId="24251" xr:uid="{7E10CD09-2C1F-4DA2-A66D-F22C717F12E8}"/>
    <cellStyle name="Skaičiavimas 20" xfId="13212" xr:uid="{00000000-0005-0000-0000-00007E340000}"/>
    <cellStyle name="Skaičiavimas 20 2" xfId="24257" xr:uid="{EB061C79-593A-439A-A110-91260EAB1EE4}"/>
    <cellStyle name="Skaičiavimas 21" xfId="13213" xr:uid="{00000000-0005-0000-0000-00007F340000}"/>
    <cellStyle name="Skaičiavimas 21 2" xfId="24258" xr:uid="{71480E29-41B9-47B8-A63D-919C5564A492}"/>
    <cellStyle name="Skaičiavimas 22" xfId="13214" xr:uid="{00000000-0005-0000-0000-000080340000}"/>
    <cellStyle name="Skaičiavimas 22 2" xfId="24259" xr:uid="{80F9A589-D879-4A7E-AEE1-AEB1870E380C}"/>
    <cellStyle name="Skaičiavimas 23" xfId="13215" xr:uid="{00000000-0005-0000-0000-000081340000}"/>
    <cellStyle name="Skaičiavimas 23 2" xfId="24260" xr:uid="{DFB0F388-DE69-41E2-B77C-D3DD89FA2A5A}"/>
    <cellStyle name="Skaičiavimas 24" xfId="24193" xr:uid="{3F0B7D47-6FD0-40B1-9222-2782E4D849EB}"/>
    <cellStyle name="Skaičiavimas 3" xfId="13216" xr:uid="{00000000-0005-0000-0000-000082340000}"/>
    <cellStyle name="Skaičiavimas 3 2" xfId="13217" xr:uid="{00000000-0005-0000-0000-000083340000}"/>
    <cellStyle name="Skaičiavimas 3 2 2" xfId="13218" xr:uid="{00000000-0005-0000-0000-000084340000}"/>
    <cellStyle name="Skaičiavimas 3 2 2 2" xfId="24263" xr:uid="{9FDAA4B0-43CA-4BB3-A63A-45A6CFDABF5A}"/>
    <cellStyle name="Skaičiavimas 3 2 3" xfId="13219" xr:uid="{00000000-0005-0000-0000-000085340000}"/>
    <cellStyle name="Skaičiavimas 3 2 3 2" xfId="24264" xr:uid="{DC497510-ACCE-4550-A791-E471A21FB63E}"/>
    <cellStyle name="Skaičiavimas 3 2 4" xfId="24262" xr:uid="{3ECE886E-6159-47A8-83BD-AA4A7FB6C846}"/>
    <cellStyle name="Skaičiavimas 3 3" xfId="13220" xr:uid="{00000000-0005-0000-0000-000086340000}"/>
    <cellStyle name="Skaičiavimas 3 3 2" xfId="24265" xr:uid="{7E53B360-FE2C-42C9-B53A-B07218BDD48A}"/>
    <cellStyle name="Skaičiavimas 3 4" xfId="13221" xr:uid="{00000000-0005-0000-0000-000087340000}"/>
    <cellStyle name="Skaičiavimas 3 4 2" xfId="24266" xr:uid="{54FC3FD9-AFB3-4DE7-AAD2-96AD5A321D40}"/>
    <cellStyle name="Skaičiavimas 3 5" xfId="24261" xr:uid="{E15E12CF-2AA9-4887-AB88-B48946149BFD}"/>
    <cellStyle name="Skaičiavimas 4" xfId="13222" xr:uid="{00000000-0005-0000-0000-000088340000}"/>
    <cellStyle name="Skaičiavimas 4 2" xfId="13223" xr:uid="{00000000-0005-0000-0000-000089340000}"/>
    <cellStyle name="Skaičiavimas 4 2 2" xfId="13224" xr:uid="{00000000-0005-0000-0000-00008A340000}"/>
    <cellStyle name="Skaičiavimas 4 2 2 2" xfId="24269" xr:uid="{B8801B14-544E-4CCF-9E40-979D156B990D}"/>
    <cellStyle name="Skaičiavimas 4 2 3" xfId="13225" xr:uid="{00000000-0005-0000-0000-00008B340000}"/>
    <cellStyle name="Skaičiavimas 4 2 3 2" xfId="24270" xr:uid="{29927C74-6F29-4760-81A4-2063CE79946A}"/>
    <cellStyle name="Skaičiavimas 4 2 4" xfId="24268" xr:uid="{74E28FF7-9E00-4AA5-AC80-636295B3755E}"/>
    <cellStyle name="Skaičiavimas 4 3" xfId="13226" xr:uid="{00000000-0005-0000-0000-00008C340000}"/>
    <cellStyle name="Skaičiavimas 4 3 2" xfId="24271" xr:uid="{31D3AEE9-A547-4935-97C7-AD966F5299C2}"/>
    <cellStyle name="Skaičiavimas 4 4" xfId="13227" xr:uid="{00000000-0005-0000-0000-00008D340000}"/>
    <cellStyle name="Skaičiavimas 4 4 2" xfId="24272" xr:uid="{6080D818-BE6C-4C46-8BC7-7599AD047104}"/>
    <cellStyle name="Skaičiavimas 4 5" xfId="24267" xr:uid="{845690F2-2116-4456-9DB4-B22F9B6CFDD9}"/>
    <cellStyle name="Skaičiavimas 5" xfId="13228" xr:uid="{00000000-0005-0000-0000-00008E340000}"/>
    <cellStyle name="Skaičiavimas 5 2" xfId="13229" xr:uid="{00000000-0005-0000-0000-00008F340000}"/>
    <cellStyle name="Skaičiavimas 5 2 2" xfId="13230" xr:uid="{00000000-0005-0000-0000-000090340000}"/>
    <cellStyle name="Skaičiavimas 5 2 2 2" xfId="24275" xr:uid="{4CF00A42-51AD-4609-8E2C-6CEB673A6B73}"/>
    <cellStyle name="Skaičiavimas 5 2 3" xfId="13231" xr:uid="{00000000-0005-0000-0000-000091340000}"/>
    <cellStyle name="Skaičiavimas 5 2 3 2" xfId="24276" xr:uid="{41525DC9-D3E3-4170-9441-FAAFA7701ACE}"/>
    <cellStyle name="Skaičiavimas 5 2 4" xfId="24274" xr:uid="{02C6887A-FD72-4018-BB33-884F283E2995}"/>
    <cellStyle name="Skaičiavimas 5 3" xfId="13232" xr:uid="{00000000-0005-0000-0000-000092340000}"/>
    <cellStyle name="Skaičiavimas 5 3 2" xfId="24277" xr:uid="{DB2F1D29-08F0-4A01-B0AE-958B2888DF1D}"/>
    <cellStyle name="Skaičiavimas 5 4" xfId="13233" xr:uid="{00000000-0005-0000-0000-000093340000}"/>
    <cellStyle name="Skaičiavimas 5 4 2" xfId="24278" xr:uid="{AB2A737B-0701-4C7F-8F09-70D4DECE391F}"/>
    <cellStyle name="Skaičiavimas 5 5" xfId="24273" xr:uid="{9568F92F-87D3-4A55-806D-AA6749854CA6}"/>
    <cellStyle name="Skaičiavimas 6" xfId="13234" xr:uid="{00000000-0005-0000-0000-000094340000}"/>
    <cellStyle name="Skaičiavimas 6 2" xfId="13235" xr:uid="{00000000-0005-0000-0000-000095340000}"/>
    <cellStyle name="Skaičiavimas 6 2 2" xfId="13236" xr:uid="{00000000-0005-0000-0000-000096340000}"/>
    <cellStyle name="Skaičiavimas 6 2 2 2" xfId="24281" xr:uid="{685B4C01-0CAF-4809-AD95-B752CEE15D64}"/>
    <cellStyle name="Skaičiavimas 6 2 3" xfId="13237" xr:uid="{00000000-0005-0000-0000-000097340000}"/>
    <cellStyle name="Skaičiavimas 6 2 3 2" xfId="24282" xr:uid="{9162FAFB-D6DD-44AE-A124-068820A053A7}"/>
    <cellStyle name="Skaičiavimas 6 2 4" xfId="24280" xr:uid="{33D4C6FC-E03D-46A5-AB74-5A9C1FF5E92F}"/>
    <cellStyle name="Skaičiavimas 6 3" xfId="13238" xr:uid="{00000000-0005-0000-0000-000098340000}"/>
    <cellStyle name="Skaičiavimas 6 3 2" xfId="24283" xr:uid="{9012CB2F-9ED8-4393-B0D8-AD6F87EC2D17}"/>
    <cellStyle name="Skaičiavimas 6 4" xfId="13239" xr:uid="{00000000-0005-0000-0000-000099340000}"/>
    <cellStyle name="Skaičiavimas 6 4 2" xfId="24284" xr:uid="{DC90CB81-2963-40A8-AA6E-D4FB11BD9F0C}"/>
    <cellStyle name="Skaičiavimas 6 5" xfId="24279" xr:uid="{BC5295F1-5685-4987-BE73-E00D1BA42179}"/>
    <cellStyle name="Skaičiavimas 7" xfId="13240" xr:uid="{00000000-0005-0000-0000-00009A340000}"/>
    <cellStyle name="Skaičiavimas 7 2" xfId="13241" xr:uid="{00000000-0005-0000-0000-00009B340000}"/>
    <cellStyle name="Skaičiavimas 7 2 2" xfId="13242" xr:uid="{00000000-0005-0000-0000-00009C340000}"/>
    <cellStyle name="Skaičiavimas 7 2 2 2" xfId="24287" xr:uid="{02F1876D-B630-42CD-95CC-CBA0A3E7C39B}"/>
    <cellStyle name="Skaičiavimas 7 2 3" xfId="13243" xr:uid="{00000000-0005-0000-0000-00009D340000}"/>
    <cellStyle name="Skaičiavimas 7 2 3 2" xfId="24288" xr:uid="{3BB7FFF1-3FD2-4B55-9DB5-B5CB9708D2BE}"/>
    <cellStyle name="Skaičiavimas 7 2 4" xfId="24286" xr:uid="{A35CA3C1-AD0E-4874-98CB-E425A5CDBC9B}"/>
    <cellStyle name="Skaičiavimas 7 3" xfId="13244" xr:uid="{00000000-0005-0000-0000-00009E340000}"/>
    <cellStyle name="Skaičiavimas 7 3 2" xfId="24289" xr:uid="{6AE60C4F-E375-4D4C-B783-2A45CA56578D}"/>
    <cellStyle name="Skaičiavimas 7 4" xfId="13245" xr:uid="{00000000-0005-0000-0000-00009F340000}"/>
    <cellStyle name="Skaičiavimas 7 4 2" xfId="24290" xr:uid="{3E1021A1-895D-4F13-B9E1-FFAB652ACB1A}"/>
    <cellStyle name="Skaičiavimas 7 5" xfId="24285" xr:uid="{9B6B380C-225E-495E-90B5-03D5F4772808}"/>
    <cellStyle name="Skaičiavimas 8" xfId="13246" xr:uid="{00000000-0005-0000-0000-0000A0340000}"/>
    <cellStyle name="Skaičiavimas 8 2" xfId="13247" xr:uid="{00000000-0005-0000-0000-0000A1340000}"/>
    <cellStyle name="Skaičiavimas 8 2 2" xfId="13248" xr:uid="{00000000-0005-0000-0000-0000A2340000}"/>
    <cellStyle name="Skaičiavimas 8 2 2 2" xfId="24293" xr:uid="{538C62BB-F357-4F9E-BB39-6128734B302C}"/>
    <cellStyle name="Skaičiavimas 8 2 3" xfId="13249" xr:uid="{00000000-0005-0000-0000-0000A3340000}"/>
    <cellStyle name="Skaičiavimas 8 2 3 2" xfId="24294" xr:uid="{2ED3A1AA-4FA0-4316-B8EA-ED5017EE9EC0}"/>
    <cellStyle name="Skaičiavimas 8 2 4" xfId="24292" xr:uid="{FADAA0DA-8D83-4FCC-BBBE-B08A4121D61C}"/>
    <cellStyle name="Skaičiavimas 8 3" xfId="13250" xr:uid="{00000000-0005-0000-0000-0000A4340000}"/>
    <cellStyle name="Skaičiavimas 8 3 2" xfId="24295" xr:uid="{16061F51-C750-49C0-AAB4-9A25A49628F4}"/>
    <cellStyle name="Skaičiavimas 8 4" xfId="13251" xr:uid="{00000000-0005-0000-0000-0000A5340000}"/>
    <cellStyle name="Skaičiavimas 8 4 2" xfId="24296" xr:uid="{1254E62B-00D6-4363-8FCA-60D7B9F04E82}"/>
    <cellStyle name="Skaičiavimas 8 5" xfId="24291" xr:uid="{182F4C41-F544-4416-9974-AF81685C5454}"/>
    <cellStyle name="Skaičiavimas 9" xfId="13252" xr:uid="{00000000-0005-0000-0000-0000A6340000}"/>
    <cellStyle name="Skaičiavimas 9 2" xfId="13253" xr:uid="{00000000-0005-0000-0000-0000A7340000}"/>
    <cellStyle name="Skaičiavimas 9 2 2" xfId="13254" xr:uid="{00000000-0005-0000-0000-0000A8340000}"/>
    <cellStyle name="Skaičiavimas 9 2 2 2" xfId="24299" xr:uid="{BEDCFF9A-3F00-4054-8A2C-3565AC6BA70E}"/>
    <cellStyle name="Skaičiavimas 9 2 3" xfId="13255" xr:uid="{00000000-0005-0000-0000-0000A9340000}"/>
    <cellStyle name="Skaičiavimas 9 2 3 2" xfId="24300" xr:uid="{56393A10-055A-4EC9-ABB6-74E9CBBFDFDE}"/>
    <cellStyle name="Skaičiavimas 9 2 4" xfId="24298" xr:uid="{CA9C2A52-DA32-4A5A-9678-FE232BCB1FC9}"/>
    <cellStyle name="Skaičiavimas 9 3" xfId="13256" xr:uid="{00000000-0005-0000-0000-0000AA340000}"/>
    <cellStyle name="Skaičiavimas 9 3 2" xfId="24301" xr:uid="{320A1BE1-9014-4D52-BC64-FC4F6AB991AA}"/>
    <cellStyle name="Skaičiavimas 9 4" xfId="13257" xr:uid="{00000000-0005-0000-0000-0000AB340000}"/>
    <cellStyle name="Skaičiavimas 9 4 2" xfId="24302" xr:uid="{F4C0BE2B-C10B-4346-825F-3ADB577C0FA7}"/>
    <cellStyle name="Skaičiavimas 9 5" xfId="24297" xr:uid="{98010B06-292E-41BA-8847-F55CB22981AD}"/>
    <cellStyle name="Skaičiavimas_PGM_CHECK" xfId="14868" xr:uid="{00000000-0005-0000-0000-0000AC340000}"/>
    <cellStyle name="Small" xfId="13258" xr:uid="{00000000-0005-0000-0000-0000AD340000}"/>
    <cellStyle name="Sortie 10" xfId="13259" xr:uid="{00000000-0005-0000-0000-0000AE340000}"/>
    <cellStyle name="Sortie 10 2" xfId="13260" xr:uid="{00000000-0005-0000-0000-0000AF340000}"/>
    <cellStyle name="Sortie 10 2 2" xfId="13261" xr:uid="{00000000-0005-0000-0000-0000B0340000}"/>
    <cellStyle name="Sortie 10 2 2 2" xfId="24305" xr:uid="{CC48F4C7-F99B-4C00-9C8D-675A868EF1CD}"/>
    <cellStyle name="Sortie 10 2 3" xfId="13262" xr:uid="{00000000-0005-0000-0000-0000B1340000}"/>
    <cellStyle name="Sortie 10 2 3 2" xfId="24306" xr:uid="{426EED7E-4379-4E9D-9C9B-4A8FAC78E883}"/>
    <cellStyle name="Sortie 10 2 4" xfId="24304" xr:uid="{7AA1189C-939C-4A55-BC66-39BFA7A1071D}"/>
    <cellStyle name="Sortie 10 3" xfId="13263" xr:uid="{00000000-0005-0000-0000-0000B2340000}"/>
    <cellStyle name="Sortie 10 3 2" xfId="24307" xr:uid="{D72A0F98-EA08-486E-B468-E5C6978FB7BB}"/>
    <cellStyle name="Sortie 10 4" xfId="13264" xr:uid="{00000000-0005-0000-0000-0000B3340000}"/>
    <cellStyle name="Sortie 10 4 2" xfId="24308" xr:uid="{A903A204-A139-4B4C-B78C-BD65E66F5AAD}"/>
    <cellStyle name="Sortie 10 5" xfId="24303" xr:uid="{0FABC12B-6DFC-48EA-BE8D-E3BBFF3CC845}"/>
    <cellStyle name="Sortie 11" xfId="13265" xr:uid="{00000000-0005-0000-0000-0000B4340000}"/>
    <cellStyle name="Sortie 11 2" xfId="13266" xr:uid="{00000000-0005-0000-0000-0000B5340000}"/>
    <cellStyle name="Sortie 11 2 2" xfId="13267" xr:uid="{00000000-0005-0000-0000-0000B6340000}"/>
    <cellStyle name="Sortie 11 2 2 2" xfId="24311" xr:uid="{FD8967FA-AF2C-43B5-9024-416C82883C25}"/>
    <cellStyle name="Sortie 11 2 3" xfId="13268" xr:uid="{00000000-0005-0000-0000-0000B7340000}"/>
    <cellStyle name="Sortie 11 2 3 2" xfId="24312" xr:uid="{0DE94636-0A62-4C0E-9CE5-17831A0AF927}"/>
    <cellStyle name="Sortie 11 2 4" xfId="24310" xr:uid="{48AA4B53-7DAC-4F79-B529-5DDF89937BDB}"/>
    <cellStyle name="Sortie 11 3" xfId="13269" xr:uid="{00000000-0005-0000-0000-0000B8340000}"/>
    <cellStyle name="Sortie 11 3 2" xfId="24313" xr:uid="{5823054F-DC6E-41BF-92D6-0EB29416FB7F}"/>
    <cellStyle name="Sortie 11 4" xfId="13270" xr:uid="{00000000-0005-0000-0000-0000B9340000}"/>
    <cellStyle name="Sortie 11 4 2" xfId="24314" xr:uid="{0B50E171-26A0-4645-BDBC-7D5CB685C3E5}"/>
    <cellStyle name="Sortie 11 5" xfId="24309" xr:uid="{8368FCAA-C9D0-4172-905B-C410D303405B}"/>
    <cellStyle name="Sortie 12" xfId="13271" xr:uid="{00000000-0005-0000-0000-0000BA340000}"/>
    <cellStyle name="Sortie 12 2" xfId="13272" xr:uid="{00000000-0005-0000-0000-0000BB340000}"/>
    <cellStyle name="Sortie 12 2 2" xfId="13273" xr:uid="{00000000-0005-0000-0000-0000BC340000}"/>
    <cellStyle name="Sortie 12 2 2 2" xfId="24317" xr:uid="{2B93E081-9D0C-4C0E-BBF3-995DE628E467}"/>
    <cellStyle name="Sortie 12 2 3" xfId="13274" xr:uid="{00000000-0005-0000-0000-0000BD340000}"/>
    <cellStyle name="Sortie 12 2 3 2" xfId="24318" xr:uid="{4E010833-AA5D-4452-AB6E-C1B483DF2E33}"/>
    <cellStyle name="Sortie 12 2 4" xfId="24316" xr:uid="{D057FB0C-28DF-45AB-9D18-54AB2FDF7B9F}"/>
    <cellStyle name="Sortie 12 3" xfId="13275" xr:uid="{00000000-0005-0000-0000-0000BE340000}"/>
    <cellStyle name="Sortie 12 3 2" xfId="24319" xr:uid="{F85B8FEB-16DC-4627-92E7-97B86ABF5DEA}"/>
    <cellStyle name="Sortie 12 4" xfId="13276" xr:uid="{00000000-0005-0000-0000-0000BF340000}"/>
    <cellStyle name="Sortie 12 4 2" xfId="24320" xr:uid="{D2C0E7DF-29DA-4912-BAA7-829C387F7748}"/>
    <cellStyle name="Sortie 12 5" xfId="24315" xr:uid="{0BD8D666-EBC0-4552-B2FF-46B113C98191}"/>
    <cellStyle name="Sortie 13" xfId="13277" xr:uid="{00000000-0005-0000-0000-0000C0340000}"/>
    <cellStyle name="Sortie 13 2" xfId="13278" xr:uid="{00000000-0005-0000-0000-0000C1340000}"/>
    <cellStyle name="Sortie 13 2 2" xfId="13279" xr:uid="{00000000-0005-0000-0000-0000C2340000}"/>
    <cellStyle name="Sortie 13 2 2 2" xfId="24323" xr:uid="{02866032-DF4B-4297-B1CC-AAE3EC8480D3}"/>
    <cellStyle name="Sortie 13 2 3" xfId="13280" xr:uid="{00000000-0005-0000-0000-0000C3340000}"/>
    <cellStyle name="Sortie 13 2 3 2" xfId="24324" xr:uid="{1CF4508D-8348-4E88-9CED-D92C2099555D}"/>
    <cellStyle name="Sortie 13 2 4" xfId="24322" xr:uid="{6AF8F8F0-51F8-4056-A76A-CA830DA9A2DF}"/>
    <cellStyle name="Sortie 13 3" xfId="13281" xr:uid="{00000000-0005-0000-0000-0000C4340000}"/>
    <cellStyle name="Sortie 13 3 2" xfId="24325" xr:uid="{343A6D62-F8F6-4304-A846-6F6ACE98B8C9}"/>
    <cellStyle name="Sortie 13 4" xfId="13282" xr:uid="{00000000-0005-0000-0000-0000C5340000}"/>
    <cellStyle name="Sortie 13 4 2" xfId="24326" xr:uid="{DF0EEE54-F67D-4633-80F5-1E3C3704EEC1}"/>
    <cellStyle name="Sortie 13 5" xfId="24321" xr:uid="{9F20E21D-56CF-4E2B-AF0E-91D79B173D40}"/>
    <cellStyle name="Sortie 14" xfId="13283" xr:uid="{00000000-0005-0000-0000-0000C6340000}"/>
    <cellStyle name="Sortie 14 2" xfId="13284" xr:uid="{00000000-0005-0000-0000-0000C7340000}"/>
    <cellStyle name="Sortie 14 2 2" xfId="13285" xr:uid="{00000000-0005-0000-0000-0000C8340000}"/>
    <cellStyle name="Sortie 14 2 2 2" xfId="24329" xr:uid="{D22FCC36-C476-4582-99C1-33097CC0958E}"/>
    <cellStyle name="Sortie 14 2 3" xfId="13286" xr:uid="{00000000-0005-0000-0000-0000C9340000}"/>
    <cellStyle name="Sortie 14 2 3 2" xfId="24330" xr:uid="{041F22C9-AF97-440C-ABFD-29BDA56499E7}"/>
    <cellStyle name="Sortie 14 2 4" xfId="24328" xr:uid="{2E5ACD75-E8E4-4DD1-A5F0-01D4BA9E6D5E}"/>
    <cellStyle name="Sortie 14 3" xfId="13287" xr:uid="{00000000-0005-0000-0000-0000CA340000}"/>
    <cellStyle name="Sortie 14 3 2" xfId="24331" xr:uid="{D3A1DF31-BCA1-4B5F-A9A4-C3F6C934FDF8}"/>
    <cellStyle name="Sortie 14 4" xfId="13288" xr:uid="{00000000-0005-0000-0000-0000CB340000}"/>
    <cellStyle name="Sortie 14 4 2" xfId="24332" xr:uid="{88B5E4E1-118F-41BA-BE58-A78DE0231087}"/>
    <cellStyle name="Sortie 14 5" xfId="24327" xr:uid="{BB41D147-F506-4B65-8A91-C7C8A811960B}"/>
    <cellStyle name="Sortie 15" xfId="13289" xr:uid="{00000000-0005-0000-0000-0000CC340000}"/>
    <cellStyle name="Sortie 15 2" xfId="13290" xr:uid="{00000000-0005-0000-0000-0000CD340000}"/>
    <cellStyle name="Sortie 15 2 2" xfId="13291" xr:uid="{00000000-0005-0000-0000-0000CE340000}"/>
    <cellStyle name="Sortie 15 2 2 2" xfId="24335" xr:uid="{10BFC5B5-3972-4584-9C11-EA21059346BD}"/>
    <cellStyle name="Sortie 15 2 3" xfId="13292" xr:uid="{00000000-0005-0000-0000-0000CF340000}"/>
    <cellStyle name="Sortie 15 2 3 2" xfId="24336" xr:uid="{4E6DD6AE-F487-4CC2-BD96-485600E6A14C}"/>
    <cellStyle name="Sortie 15 2 4" xfId="24334" xr:uid="{CB202777-5F25-4C66-8103-D2BF4B8CA2EE}"/>
    <cellStyle name="Sortie 15 3" xfId="13293" xr:uid="{00000000-0005-0000-0000-0000D0340000}"/>
    <cellStyle name="Sortie 15 3 2" xfId="24337" xr:uid="{971C6CE8-1FF3-4086-9418-EA73A71EBFA3}"/>
    <cellStyle name="Sortie 15 4" xfId="13294" xr:uid="{00000000-0005-0000-0000-0000D1340000}"/>
    <cellStyle name="Sortie 15 4 2" xfId="24338" xr:uid="{35269DBD-4D99-4C40-9865-E50B951C337A}"/>
    <cellStyle name="Sortie 15 5" xfId="24333" xr:uid="{3FAD3C1A-E030-4765-B9DE-5E7D12555148}"/>
    <cellStyle name="Sortie 16" xfId="13295" xr:uid="{00000000-0005-0000-0000-0000D2340000}"/>
    <cellStyle name="Sortie 16 2" xfId="13296" xr:uid="{00000000-0005-0000-0000-0000D3340000}"/>
    <cellStyle name="Sortie 16 2 2" xfId="24340" xr:uid="{35E701D7-5220-4139-A256-0CB7666E3032}"/>
    <cellStyle name="Sortie 16 3" xfId="13297" xr:uid="{00000000-0005-0000-0000-0000D4340000}"/>
    <cellStyle name="Sortie 16 3 2" xfId="24341" xr:uid="{032E28F5-6D58-4024-A03E-7A1DB2535771}"/>
    <cellStyle name="Sortie 16 4" xfId="24339" xr:uid="{A855D17B-A966-4792-A324-B2E97D8F3BF9}"/>
    <cellStyle name="Sortie 17" xfId="13298" xr:uid="{00000000-0005-0000-0000-0000D5340000}"/>
    <cellStyle name="Sortie 17 2" xfId="13299" xr:uid="{00000000-0005-0000-0000-0000D6340000}"/>
    <cellStyle name="Sortie 17 2 2" xfId="24343" xr:uid="{379A0733-E2DE-421E-B1C0-485418E79F08}"/>
    <cellStyle name="Sortie 17 3" xfId="13300" xr:uid="{00000000-0005-0000-0000-0000D7340000}"/>
    <cellStyle name="Sortie 17 3 2" xfId="24344" xr:uid="{32C18C56-1233-47AD-A383-9043F06F7F0F}"/>
    <cellStyle name="Sortie 17 4" xfId="24342" xr:uid="{80561116-39A4-4A45-B7D1-CA1DF4B86A06}"/>
    <cellStyle name="Sortie 2" xfId="13301" xr:uid="{00000000-0005-0000-0000-0000D8340000}"/>
    <cellStyle name="Sortie 2 2" xfId="13302" xr:uid="{00000000-0005-0000-0000-0000D9340000}"/>
    <cellStyle name="Sortie 2 2 2" xfId="13303" xr:uid="{00000000-0005-0000-0000-0000DA340000}"/>
    <cellStyle name="Sortie 2 2 2 2" xfId="13304" xr:uid="{00000000-0005-0000-0000-0000DB340000}"/>
    <cellStyle name="Sortie 2 2 2 2 2" xfId="24348" xr:uid="{532B8D38-0ADF-436B-8919-B0078292CF19}"/>
    <cellStyle name="Sortie 2 2 2 3" xfId="24347" xr:uid="{237A10F9-9272-4070-B29C-5F951A02F3BD}"/>
    <cellStyle name="Sortie 2 2 3" xfId="13305" xr:uid="{00000000-0005-0000-0000-0000DC340000}"/>
    <cellStyle name="Sortie 2 2 3 2" xfId="13306" xr:uid="{00000000-0005-0000-0000-0000DD340000}"/>
    <cellStyle name="Sortie 2 2 3 2 2" xfId="24350" xr:uid="{E1D88BFA-1928-457E-87B1-256FF5572793}"/>
    <cellStyle name="Sortie 2 2 3 3" xfId="24349" xr:uid="{2AC38560-77B2-463B-AA2F-1F0DE72200C4}"/>
    <cellStyle name="Sortie 2 2 4" xfId="13307" xr:uid="{00000000-0005-0000-0000-0000DE340000}"/>
    <cellStyle name="Sortie 2 2 4 2" xfId="13308" xr:uid="{00000000-0005-0000-0000-0000DF340000}"/>
    <cellStyle name="Sortie 2 2 4 2 2" xfId="24352" xr:uid="{CCA7A6CA-9556-4F86-9823-5648AC755284}"/>
    <cellStyle name="Sortie 2 2 4 3" xfId="24351" xr:uid="{3BD9BED2-6882-4A7C-B1E3-BCE8F60689D7}"/>
    <cellStyle name="Sortie 2 2 5" xfId="13309" xr:uid="{00000000-0005-0000-0000-0000E0340000}"/>
    <cellStyle name="Sortie 2 2 5 2" xfId="24353" xr:uid="{765F4C79-3BC8-4FEF-854D-471716113DEB}"/>
    <cellStyle name="Sortie 2 2 6" xfId="24346" xr:uid="{72A64DF4-EF9E-4127-8E91-E65E621451DE}"/>
    <cellStyle name="Sortie 2 3" xfId="13310" xr:uid="{00000000-0005-0000-0000-0000E1340000}"/>
    <cellStyle name="Sortie 2 3 2" xfId="13311" xr:uid="{00000000-0005-0000-0000-0000E2340000}"/>
    <cellStyle name="Sortie 2 3 2 2" xfId="24355" xr:uid="{2AA6884A-8828-4B19-82D5-F0BA1E7EB07D}"/>
    <cellStyle name="Sortie 2 3 3" xfId="24354" xr:uid="{F0DDB77A-1A29-4C45-9AB7-36EB1A2BCFFC}"/>
    <cellStyle name="Sortie 2 4" xfId="13312" xr:uid="{00000000-0005-0000-0000-0000E3340000}"/>
    <cellStyle name="Sortie 2 4 2" xfId="13313" xr:uid="{00000000-0005-0000-0000-0000E4340000}"/>
    <cellStyle name="Sortie 2 4 2 2" xfId="24357" xr:uid="{FF9A370F-569B-4D30-849E-9D31C86051FA}"/>
    <cellStyle name="Sortie 2 4 3" xfId="24356" xr:uid="{B28C7231-BBB2-4585-A2E0-4B5F9897FFB3}"/>
    <cellStyle name="Sortie 2 5" xfId="13314" xr:uid="{00000000-0005-0000-0000-0000E5340000}"/>
    <cellStyle name="Sortie 2 5 2" xfId="13315" xr:uid="{00000000-0005-0000-0000-0000E6340000}"/>
    <cellStyle name="Sortie 2 5 2 2" xfId="24359" xr:uid="{68905322-4503-453C-8CC6-A42A8AE5E05D}"/>
    <cellStyle name="Sortie 2 5 3" xfId="24358" xr:uid="{3B611CD8-32A6-4FF4-89D9-BFD95D3620EE}"/>
    <cellStyle name="Sortie 2 6" xfId="13316" xr:uid="{00000000-0005-0000-0000-0000E7340000}"/>
    <cellStyle name="Sortie 2 6 2" xfId="24360" xr:uid="{6ADF5C15-8692-4F71-A42B-D06260BC687D}"/>
    <cellStyle name="Sortie 2 7" xfId="24345" xr:uid="{52BF4625-5E14-4A81-B700-865350D64A9B}"/>
    <cellStyle name="Sortie 2_130725 DSNA 2011 Dossier de révision initial" xfId="14851" xr:uid="{00000000-0005-0000-0000-0000E8340000}"/>
    <cellStyle name="Sortie 3" xfId="13317" xr:uid="{00000000-0005-0000-0000-0000E9340000}"/>
    <cellStyle name="Sortie 3 2" xfId="13318" xr:uid="{00000000-0005-0000-0000-0000EA340000}"/>
    <cellStyle name="Sortie 3 2 2" xfId="13319" xr:uid="{00000000-0005-0000-0000-0000EB340000}"/>
    <cellStyle name="Sortie 3 2 2 2" xfId="24363" xr:uid="{8F724994-FDFB-4693-B294-3EC6020554DF}"/>
    <cellStyle name="Sortie 3 2 3" xfId="13320" xr:uid="{00000000-0005-0000-0000-0000EC340000}"/>
    <cellStyle name="Sortie 3 2 3 2" xfId="24364" xr:uid="{03B86773-8EE0-4156-822D-225934EBB21E}"/>
    <cellStyle name="Sortie 3 2 4" xfId="24362" xr:uid="{02E0FB21-831D-4349-8090-87A66624E673}"/>
    <cellStyle name="Sortie 3 3" xfId="13321" xr:uid="{00000000-0005-0000-0000-0000ED340000}"/>
    <cellStyle name="Sortie 3 3 2" xfId="13322" xr:uid="{00000000-0005-0000-0000-0000EE340000}"/>
    <cellStyle name="Sortie 3 3 2 2" xfId="24366" xr:uid="{A1180AE3-2FA1-44C4-87EF-D69FDC144FC0}"/>
    <cellStyle name="Sortie 3 3 3" xfId="24365" xr:uid="{94070B57-6A62-41FD-9F40-A053E82F031E}"/>
    <cellStyle name="Sortie 3 4" xfId="13323" xr:uid="{00000000-0005-0000-0000-0000EF340000}"/>
    <cellStyle name="Sortie 3 4 2" xfId="13324" xr:uid="{00000000-0005-0000-0000-0000F0340000}"/>
    <cellStyle name="Sortie 3 4 2 2" xfId="24368" xr:uid="{1B94BDFA-A7CD-4785-B2D8-21671EB25EB3}"/>
    <cellStyle name="Sortie 3 4 3" xfId="24367" xr:uid="{EF3E3E16-B7A5-4C0C-B201-B14B19F75EE1}"/>
    <cellStyle name="Sortie 3 5" xfId="13325" xr:uid="{00000000-0005-0000-0000-0000F1340000}"/>
    <cellStyle name="Sortie 3 5 2" xfId="24369" xr:uid="{1ED9E616-4809-4D2B-8BD3-8AADF00B04AA}"/>
    <cellStyle name="Sortie 3 6" xfId="13326" xr:uid="{00000000-0005-0000-0000-0000F2340000}"/>
    <cellStyle name="Sortie 3 6 2" xfId="24370" xr:uid="{A50CA840-1D1D-4871-8FDA-F49A7FEFBB64}"/>
    <cellStyle name="Sortie 3 7" xfId="24361" xr:uid="{9A46D866-31C0-4A63-8DB2-AD5EE415A1AB}"/>
    <cellStyle name="Sortie 4" xfId="13327" xr:uid="{00000000-0005-0000-0000-0000F3340000}"/>
    <cellStyle name="Sortie 4 2" xfId="13328" xr:uid="{00000000-0005-0000-0000-0000F4340000}"/>
    <cellStyle name="Sortie 4 2 2" xfId="13329" xr:uid="{00000000-0005-0000-0000-0000F5340000}"/>
    <cellStyle name="Sortie 4 2 3" xfId="13330" xr:uid="{00000000-0005-0000-0000-0000F6340000}"/>
    <cellStyle name="Sortie 4 2 3 2" xfId="24371" xr:uid="{436D6F8E-C487-4984-9B84-A96CBFF7DCB6}"/>
    <cellStyle name="Sortie 4 2 4" xfId="13331" xr:uid="{00000000-0005-0000-0000-0000F7340000}"/>
    <cellStyle name="Sortie 4 2 4 2" xfId="24372" xr:uid="{61D8A614-A28B-41B2-9362-D6442AF7BE54}"/>
    <cellStyle name="Sortie 4 3" xfId="13332" xr:uid="{00000000-0005-0000-0000-0000F8340000}"/>
    <cellStyle name="Sortie 4 3 2" xfId="13333" xr:uid="{00000000-0005-0000-0000-0000F9340000}"/>
    <cellStyle name="Sortie 4 3 3" xfId="13334" xr:uid="{00000000-0005-0000-0000-0000FA340000}"/>
    <cellStyle name="Sortie 4 3 3 2" xfId="24373" xr:uid="{DC1D723A-31CE-45C2-8280-501D27AA63D5}"/>
    <cellStyle name="Sortie 4 4" xfId="13335" xr:uid="{00000000-0005-0000-0000-0000FB340000}"/>
    <cellStyle name="Sortie 4 4 2" xfId="24374" xr:uid="{3CAF9B90-9E80-4EC7-9D31-634C331029CA}"/>
    <cellStyle name="Sortie 4 5" xfId="13336" xr:uid="{00000000-0005-0000-0000-0000FC340000}"/>
    <cellStyle name="Sortie 4 5 2" xfId="24375" xr:uid="{4B760020-A7AC-49A9-BF53-A23DB670D98F}"/>
    <cellStyle name="Sortie 5" xfId="13337" xr:uid="{00000000-0005-0000-0000-0000FD340000}"/>
    <cellStyle name="Sortie 5 2" xfId="13338" xr:uid="{00000000-0005-0000-0000-0000FE340000}"/>
    <cellStyle name="Sortie 5 2 2" xfId="13339" xr:uid="{00000000-0005-0000-0000-0000FF340000}"/>
    <cellStyle name="Sortie 5 2 2 2" xfId="24378" xr:uid="{494EE586-589B-4AB8-9BF5-69989E25B7E1}"/>
    <cellStyle name="Sortie 5 2 3" xfId="13340" xr:uid="{00000000-0005-0000-0000-000000350000}"/>
    <cellStyle name="Sortie 5 2 3 2" xfId="24379" xr:uid="{726CC54C-3506-4446-AEEE-4FB2EF709C94}"/>
    <cellStyle name="Sortie 5 2 4" xfId="24377" xr:uid="{C830AC00-0306-4E5A-A6AB-FC2C104274E0}"/>
    <cellStyle name="Sortie 5 3" xfId="13341" xr:uid="{00000000-0005-0000-0000-000001350000}"/>
    <cellStyle name="Sortie 5 3 2" xfId="13342" xr:uid="{00000000-0005-0000-0000-000002350000}"/>
    <cellStyle name="Sortie 5 3 2 2" xfId="24381" xr:uid="{339B6CD4-7A28-4072-B146-97AD2D0D8301}"/>
    <cellStyle name="Sortie 5 3 3" xfId="24380" xr:uid="{1CC5BF1B-F504-45C7-8FD5-B8A2C4188EE7}"/>
    <cellStyle name="Sortie 5 4" xfId="13343" xr:uid="{00000000-0005-0000-0000-000003350000}"/>
    <cellStyle name="Sortie 5 4 2" xfId="24382" xr:uid="{A78B41E2-9153-4681-BC5B-99131EFA6019}"/>
    <cellStyle name="Sortie 5 5" xfId="13344" xr:uid="{00000000-0005-0000-0000-000004350000}"/>
    <cellStyle name="Sortie 5 5 2" xfId="24383" xr:uid="{19D2D258-0875-4F8A-B236-496E3FA74388}"/>
    <cellStyle name="Sortie 5 6" xfId="13345" xr:uid="{00000000-0005-0000-0000-000005350000}"/>
    <cellStyle name="Sortie 5 6 2" xfId="24384" xr:uid="{06DAD3F6-9D3B-4F3E-AC5B-96A7776C2AA3}"/>
    <cellStyle name="Sortie 5 7" xfId="24376" xr:uid="{767DA432-2719-492B-A0D8-CD91A591CD9C}"/>
    <cellStyle name="Sortie 6" xfId="13346" xr:uid="{00000000-0005-0000-0000-000006350000}"/>
    <cellStyle name="Sortie 6 2" xfId="13347" xr:uid="{00000000-0005-0000-0000-000007350000}"/>
    <cellStyle name="Sortie 6 2 2" xfId="13348" xr:uid="{00000000-0005-0000-0000-000008350000}"/>
    <cellStyle name="Sortie 6 2 2 2" xfId="24387" xr:uid="{8224B6C1-C7B8-4E1F-B924-C7FF8EA95ED3}"/>
    <cellStyle name="Sortie 6 2 3" xfId="13349" xr:uid="{00000000-0005-0000-0000-000009350000}"/>
    <cellStyle name="Sortie 6 2 3 2" xfId="24388" xr:uid="{10B82D2B-8CE3-48BE-86F6-C4A5027CC801}"/>
    <cellStyle name="Sortie 6 2 4" xfId="24386" xr:uid="{089ACA8C-D724-4D55-845A-581200FBD659}"/>
    <cellStyle name="Sortie 6 3" xfId="13350" xr:uid="{00000000-0005-0000-0000-00000A350000}"/>
    <cellStyle name="Sortie 6 3 2" xfId="24389" xr:uid="{1A697F20-4AA0-43C6-9D1A-BA079E9E6CE3}"/>
    <cellStyle name="Sortie 6 4" xfId="13351" xr:uid="{00000000-0005-0000-0000-00000B350000}"/>
    <cellStyle name="Sortie 6 4 2" xfId="24390" xr:uid="{80380CCC-FB8F-42D4-8291-4C1A1D40B681}"/>
    <cellStyle name="Sortie 6 5" xfId="24385" xr:uid="{6771B09B-9F2C-425B-882D-22FDC7105110}"/>
    <cellStyle name="Sortie 7" xfId="13352" xr:uid="{00000000-0005-0000-0000-00000C350000}"/>
    <cellStyle name="Sortie 7 2" xfId="13353" xr:uid="{00000000-0005-0000-0000-00000D350000}"/>
    <cellStyle name="Sortie 7 2 2" xfId="13354" xr:uid="{00000000-0005-0000-0000-00000E350000}"/>
    <cellStyle name="Sortie 7 2 2 2" xfId="24393" xr:uid="{48064C71-0C68-4811-A9EE-CA0FA3E0F999}"/>
    <cellStyle name="Sortie 7 2 3" xfId="13355" xr:uid="{00000000-0005-0000-0000-00000F350000}"/>
    <cellStyle name="Sortie 7 2 3 2" xfId="24394" xr:uid="{59D483AD-3E7C-49F2-A579-34C7D56E8B73}"/>
    <cellStyle name="Sortie 7 2 4" xfId="24392" xr:uid="{37F541DC-722A-4D79-AE3D-94CD46935769}"/>
    <cellStyle name="Sortie 7 3" xfId="13356" xr:uid="{00000000-0005-0000-0000-000010350000}"/>
    <cellStyle name="Sortie 7 3 2" xfId="24395" xr:uid="{D1A7EDC7-9C35-4A7F-B7A0-0EF4C3385133}"/>
    <cellStyle name="Sortie 7 4" xfId="13357" xr:uid="{00000000-0005-0000-0000-000011350000}"/>
    <cellStyle name="Sortie 7 4 2" xfId="24396" xr:uid="{5B895AC3-25D2-4165-A88F-333B7B8D93E1}"/>
    <cellStyle name="Sortie 7 5" xfId="24391" xr:uid="{99680E6D-8E9C-411C-AA81-1E666F3F3EA5}"/>
    <cellStyle name="Sortie 8" xfId="13358" xr:uid="{00000000-0005-0000-0000-000012350000}"/>
    <cellStyle name="Sortie 8 2" xfId="13359" xr:uid="{00000000-0005-0000-0000-000013350000}"/>
    <cellStyle name="Sortie 8 2 2" xfId="13360" xr:uid="{00000000-0005-0000-0000-000014350000}"/>
    <cellStyle name="Sortie 8 2 2 2" xfId="24399" xr:uid="{9217F8F4-C812-45AA-B649-73E30B0A9D75}"/>
    <cellStyle name="Sortie 8 2 3" xfId="13361" xr:uid="{00000000-0005-0000-0000-000015350000}"/>
    <cellStyle name="Sortie 8 2 3 2" xfId="24400" xr:uid="{7F2C4509-2E9C-450F-AEC7-DF52CCC598D2}"/>
    <cellStyle name="Sortie 8 2 4" xfId="24398" xr:uid="{585B8C3C-5455-4836-9C00-905281431B63}"/>
    <cellStyle name="Sortie 8 3" xfId="13362" xr:uid="{00000000-0005-0000-0000-000016350000}"/>
    <cellStyle name="Sortie 8 3 2" xfId="24401" xr:uid="{552C399B-7286-456B-9104-12E5F3890047}"/>
    <cellStyle name="Sortie 8 4" xfId="13363" xr:uid="{00000000-0005-0000-0000-000017350000}"/>
    <cellStyle name="Sortie 8 4 2" xfId="24402" xr:uid="{8B00716B-F1B9-4CEE-86E5-95162DE59A16}"/>
    <cellStyle name="Sortie 8 5" xfId="24397" xr:uid="{9966FE11-C6C8-4E7E-AD25-DB3209903469}"/>
    <cellStyle name="Sortie 9" xfId="13364" xr:uid="{00000000-0005-0000-0000-000018350000}"/>
    <cellStyle name="Sortie 9 2" xfId="13365" xr:uid="{00000000-0005-0000-0000-000019350000}"/>
    <cellStyle name="Sortie 9 2 2" xfId="13366" xr:uid="{00000000-0005-0000-0000-00001A350000}"/>
    <cellStyle name="Sortie 9 2 2 2" xfId="24405" xr:uid="{1874305A-D612-4E14-8EA0-0AC33D68DA0A}"/>
    <cellStyle name="Sortie 9 2 3" xfId="13367" xr:uid="{00000000-0005-0000-0000-00001B350000}"/>
    <cellStyle name="Sortie 9 2 3 2" xfId="24406" xr:uid="{0F688C6F-A1A9-4411-8BE2-AD8CA3D0E648}"/>
    <cellStyle name="Sortie 9 2 4" xfId="24404" xr:uid="{8FECAFC0-7E50-4669-B0B6-AC723CE00963}"/>
    <cellStyle name="Sortie 9 3" xfId="13368" xr:uid="{00000000-0005-0000-0000-00001C350000}"/>
    <cellStyle name="Sortie 9 3 2" xfId="24407" xr:uid="{43489A5F-175D-40C1-AF3C-0779B16E0BDC}"/>
    <cellStyle name="Sortie 9 4" xfId="13369" xr:uid="{00000000-0005-0000-0000-00001D350000}"/>
    <cellStyle name="Sortie 9 4 2" xfId="24408" xr:uid="{BBD0CFEE-E410-4B00-B421-CFEB7541BDB9}"/>
    <cellStyle name="Sortie 9 5" xfId="24403" xr:uid="{68CC521B-E2F8-436D-9C91-204E5B9E91A6}"/>
    <cellStyle name="Source Field - Green" xfId="13370" xr:uid="{00000000-0005-0000-0000-00001E350000}"/>
    <cellStyle name="Source Field - Green 2" xfId="13371" xr:uid="{00000000-0005-0000-0000-00001F350000}"/>
    <cellStyle name="Source Field - Green 3" xfId="13372" xr:uid="{00000000-0005-0000-0000-000020350000}"/>
    <cellStyle name="Správně" xfId="13373" xr:uid="{00000000-0005-0000-0000-000021350000}"/>
    <cellStyle name="ss1" xfId="13374" xr:uid="{00000000-0005-0000-0000-000022350000}"/>
    <cellStyle name="ss1 2" xfId="13375" xr:uid="{00000000-0005-0000-0000-000023350000}"/>
    <cellStyle name="ss10" xfId="13376" xr:uid="{00000000-0005-0000-0000-000024350000}"/>
    <cellStyle name="ss10 2" xfId="13377" xr:uid="{00000000-0005-0000-0000-000025350000}"/>
    <cellStyle name="ss10 2 2" xfId="24410" xr:uid="{7F34611B-61D3-4F77-8623-C27FCD1D9571}"/>
    <cellStyle name="ss10 3" xfId="24409" xr:uid="{73319869-79C2-4347-ADAE-84EAFB5E86A5}"/>
    <cellStyle name="ss11" xfId="13378" xr:uid="{00000000-0005-0000-0000-000026350000}"/>
    <cellStyle name="ss11 2" xfId="13379" xr:uid="{00000000-0005-0000-0000-000027350000}"/>
    <cellStyle name="ss11 2 2" xfId="24412" xr:uid="{E52C996E-54DE-4D88-96DF-6622CC2315AC}"/>
    <cellStyle name="ss11 3" xfId="24411" xr:uid="{5681100B-0753-4F9B-B917-89EA7EE9B6DE}"/>
    <cellStyle name="ss12" xfId="13380" xr:uid="{00000000-0005-0000-0000-000028350000}"/>
    <cellStyle name="ss12 2" xfId="13381" xr:uid="{00000000-0005-0000-0000-000029350000}"/>
    <cellStyle name="ss12 2 2" xfId="24414" xr:uid="{8B27B899-2781-498D-8E6E-72B5D6607DB9}"/>
    <cellStyle name="ss12 3" xfId="24413" xr:uid="{138C41E8-7578-45B1-8416-56B2AEFA7CE8}"/>
    <cellStyle name="ss13" xfId="13382" xr:uid="{00000000-0005-0000-0000-00002A350000}"/>
    <cellStyle name="ss13 2" xfId="13383" xr:uid="{00000000-0005-0000-0000-00002B350000}"/>
    <cellStyle name="ss13 2 2" xfId="24416" xr:uid="{BF29EC82-2CA3-43D7-948B-614EEB78B17B}"/>
    <cellStyle name="ss13 3" xfId="24415" xr:uid="{80013EB1-8FDC-4E6A-B5F6-855DCB893598}"/>
    <cellStyle name="ss14" xfId="13384" xr:uid="{00000000-0005-0000-0000-00002C350000}"/>
    <cellStyle name="ss14 2" xfId="13385" xr:uid="{00000000-0005-0000-0000-00002D350000}"/>
    <cellStyle name="ss14 2 2" xfId="24418" xr:uid="{0F95724D-A93C-4A55-9320-02F1B12254B8}"/>
    <cellStyle name="ss14 3" xfId="24417" xr:uid="{D033AE61-7AD8-4BC9-B562-D9094653DF96}"/>
    <cellStyle name="ss15" xfId="13386" xr:uid="{00000000-0005-0000-0000-00002E350000}"/>
    <cellStyle name="ss15 2" xfId="13387" xr:uid="{00000000-0005-0000-0000-00002F350000}"/>
    <cellStyle name="ss15 2 2" xfId="24420" xr:uid="{27C1251C-449F-4FF6-817D-A30E070A0964}"/>
    <cellStyle name="ss15 3" xfId="24419" xr:uid="{BA1ACF21-8777-4FC9-8C7B-7C175355576B}"/>
    <cellStyle name="ss16" xfId="13388" xr:uid="{00000000-0005-0000-0000-000030350000}"/>
    <cellStyle name="ss16 2" xfId="13389" xr:uid="{00000000-0005-0000-0000-000031350000}"/>
    <cellStyle name="ss16 2 2" xfId="24422" xr:uid="{0C68F47D-7023-4EA2-9620-539DC34FE866}"/>
    <cellStyle name="ss16 3" xfId="24421" xr:uid="{205F1C2E-D755-4E2A-8BD3-CFFE9546AB47}"/>
    <cellStyle name="ss17" xfId="13390" xr:uid="{00000000-0005-0000-0000-000032350000}"/>
    <cellStyle name="ss18" xfId="13391" xr:uid="{00000000-0005-0000-0000-000033350000}"/>
    <cellStyle name="ss19" xfId="13392" xr:uid="{00000000-0005-0000-0000-000034350000}"/>
    <cellStyle name="ss2" xfId="13393" xr:uid="{00000000-0005-0000-0000-000035350000}"/>
    <cellStyle name="ss20" xfId="13394" xr:uid="{00000000-0005-0000-0000-000036350000}"/>
    <cellStyle name="ss21" xfId="13395" xr:uid="{00000000-0005-0000-0000-000037350000}"/>
    <cellStyle name="ss22" xfId="13396" xr:uid="{00000000-0005-0000-0000-000038350000}"/>
    <cellStyle name="ss23" xfId="13397" xr:uid="{00000000-0005-0000-0000-000039350000}"/>
    <cellStyle name="ss23 2" xfId="24423" xr:uid="{BDEEE8A2-53A7-44D8-8F08-1F6B47031242}"/>
    <cellStyle name="ss23 3" xfId="18786" xr:uid="{1BE60163-292B-492C-9FF5-2A443EF724AD}"/>
    <cellStyle name="ss24" xfId="13398" xr:uid="{00000000-0005-0000-0000-00003A350000}"/>
    <cellStyle name="ss24 2" xfId="24424" xr:uid="{C5A94CB0-55D0-437C-B81A-D6226196CB73}"/>
    <cellStyle name="ss24 3" xfId="18787" xr:uid="{E3CF4C97-9F91-403C-BDD4-FF779C0F598B}"/>
    <cellStyle name="ss25" xfId="13399" xr:uid="{00000000-0005-0000-0000-00003B350000}"/>
    <cellStyle name="ss25 2" xfId="24425" xr:uid="{5F7DC3BD-1DA1-48E1-9FA1-F1661ADD02B9}"/>
    <cellStyle name="ss25 3" xfId="18788" xr:uid="{BF2C27C9-5DCC-4CAE-ACCA-F9E89C7B09EE}"/>
    <cellStyle name="ss26" xfId="13400" xr:uid="{00000000-0005-0000-0000-00003C350000}"/>
    <cellStyle name="ss26 2" xfId="24426" xr:uid="{DECA5DEA-89B3-485F-B79D-04C5CA5F91A8}"/>
    <cellStyle name="ss26 3" xfId="18789" xr:uid="{785429BC-E237-41BA-852F-7C4E8F8D8BF5}"/>
    <cellStyle name="ss27" xfId="13401" xr:uid="{00000000-0005-0000-0000-00003D350000}"/>
    <cellStyle name="ss28" xfId="13402" xr:uid="{00000000-0005-0000-0000-00003E350000}"/>
    <cellStyle name="ss29" xfId="13403" xr:uid="{00000000-0005-0000-0000-00003F350000}"/>
    <cellStyle name="ss3" xfId="13404" xr:uid="{00000000-0005-0000-0000-000040350000}"/>
    <cellStyle name="ss30" xfId="13405" xr:uid="{00000000-0005-0000-0000-000041350000}"/>
    <cellStyle name="ss31" xfId="13406" xr:uid="{00000000-0005-0000-0000-000042350000}"/>
    <cellStyle name="ss32" xfId="13407" xr:uid="{00000000-0005-0000-0000-000043350000}"/>
    <cellStyle name="ss33" xfId="13408" xr:uid="{00000000-0005-0000-0000-000044350000}"/>
    <cellStyle name="ss34" xfId="13409" xr:uid="{00000000-0005-0000-0000-000045350000}"/>
    <cellStyle name="ss35" xfId="13410" xr:uid="{00000000-0005-0000-0000-000046350000}"/>
    <cellStyle name="ss36" xfId="13411" xr:uid="{00000000-0005-0000-0000-000047350000}"/>
    <cellStyle name="ss37" xfId="13412" xr:uid="{00000000-0005-0000-0000-000048350000}"/>
    <cellStyle name="ss38" xfId="13413" xr:uid="{00000000-0005-0000-0000-000049350000}"/>
    <cellStyle name="ss39" xfId="13414" xr:uid="{00000000-0005-0000-0000-00004A350000}"/>
    <cellStyle name="ss39 2" xfId="13415" xr:uid="{00000000-0005-0000-0000-00004B350000}"/>
    <cellStyle name="ss4" xfId="13416" xr:uid="{00000000-0005-0000-0000-00004C350000}"/>
    <cellStyle name="ss5" xfId="13417" xr:uid="{00000000-0005-0000-0000-00004D350000}"/>
    <cellStyle name="ss6" xfId="13418" xr:uid="{00000000-0005-0000-0000-00004E350000}"/>
    <cellStyle name="ss6 2" xfId="13419" xr:uid="{00000000-0005-0000-0000-00004F350000}"/>
    <cellStyle name="ss7" xfId="13420" xr:uid="{00000000-0005-0000-0000-000050350000}"/>
    <cellStyle name="ss8" xfId="13421" xr:uid="{00000000-0005-0000-0000-000051350000}"/>
    <cellStyle name="ss9" xfId="13422" xr:uid="{00000000-0005-0000-0000-000052350000}"/>
    <cellStyle name="Standaard_BoQ Lot B2 Airfield Lighting" xfId="13423" xr:uid="{00000000-0005-0000-0000-000053350000}"/>
    <cellStyle name="Standard 2" xfId="13424" xr:uid="{00000000-0005-0000-0000-000054350000}"/>
    <cellStyle name="Standard 2 2" xfId="13425" xr:uid="{00000000-0005-0000-0000-000055350000}"/>
    <cellStyle name="Standard 2 3" xfId="13426" xr:uid="{00000000-0005-0000-0000-000056350000}"/>
    <cellStyle name="Standard 3" xfId="13427" xr:uid="{00000000-0005-0000-0000-000057350000}"/>
    <cellStyle name="Standard 3 2" xfId="13428" xr:uid="{00000000-0005-0000-0000-000058350000}"/>
    <cellStyle name="Standard 3 2 2" xfId="13429" xr:uid="{00000000-0005-0000-0000-000059350000}"/>
    <cellStyle name="Standard 3 2 3" xfId="13430" xr:uid="{00000000-0005-0000-0000-00005A350000}"/>
    <cellStyle name="Standard 3 2 4" xfId="13431" xr:uid="{00000000-0005-0000-0000-00005B350000}"/>
    <cellStyle name="Standard 3 3" xfId="13432" xr:uid="{00000000-0005-0000-0000-00005C350000}"/>
    <cellStyle name="Standard 4" xfId="13433" xr:uid="{00000000-0005-0000-0000-00005D350000}"/>
    <cellStyle name="Standard 4 2" xfId="13434" xr:uid="{00000000-0005-0000-0000-00005E350000}"/>
    <cellStyle name="Standard 4 2 2" xfId="13435" xr:uid="{00000000-0005-0000-0000-00005F350000}"/>
    <cellStyle name="Standard 4 2 2 2" xfId="13436" xr:uid="{00000000-0005-0000-0000-000060350000}"/>
    <cellStyle name="Standard 4 2 2 2 2" xfId="13437" xr:uid="{00000000-0005-0000-0000-000061350000}"/>
    <cellStyle name="Standard 4 2 2 3" xfId="13438" xr:uid="{00000000-0005-0000-0000-000062350000}"/>
    <cellStyle name="Standard 4 2 3" xfId="13439" xr:uid="{00000000-0005-0000-0000-000063350000}"/>
    <cellStyle name="Standard 4 2 3 2" xfId="13440" xr:uid="{00000000-0005-0000-0000-000064350000}"/>
    <cellStyle name="Standard 4 2 4" xfId="13441" xr:uid="{00000000-0005-0000-0000-000065350000}"/>
    <cellStyle name="Standard 4 3" xfId="13442" xr:uid="{00000000-0005-0000-0000-000066350000}"/>
    <cellStyle name="Standard 4 4" xfId="13443" xr:uid="{00000000-0005-0000-0000-000067350000}"/>
    <cellStyle name="Standard 4 4 2" xfId="13444" xr:uid="{00000000-0005-0000-0000-000068350000}"/>
    <cellStyle name="Standard 4 4 2 2" xfId="13445" xr:uid="{00000000-0005-0000-0000-000069350000}"/>
    <cellStyle name="Standard 4 4 3" xfId="13446" xr:uid="{00000000-0005-0000-0000-00006A350000}"/>
    <cellStyle name="Standard 4 5" xfId="13447" xr:uid="{00000000-0005-0000-0000-00006B350000}"/>
    <cellStyle name="Standard 4 5 2" xfId="13448" xr:uid="{00000000-0005-0000-0000-00006C350000}"/>
    <cellStyle name="Standard 4 6" xfId="13449" xr:uid="{00000000-0005-0000-0000-00006D350000}"/>
    <cellStyle name="Standard 4 6 2" xfId="13450" xr:uid="{00000000-0005-0000-0000-00006E350000}"/>
    <cellStyle name="Standard 4 6 3" xfId="13451" xr:uid="{00000000-0005-0000-0000-00006F350000}"/>
    <cellStyle name="Standard 4 6 4" xfId="13452" xr:uid="{00000000-0005-0000-0000-000070350000}"/>
    <cellStyle name="Standard 4 7" xfId="13453" xr:uid="{00000000-0005-0000-0000-000071350000}"/>
    <cellStyle name="Standard 4 7 2" xfId="14748" xr:uid="{00000000-0005-0000-0000-000072350000}"/>
    <cellStyle name="Standard 4 8" xfId="14710" xr:uid="{00000000-0005-0000-0000-000073350000}"/>
    <cellStyle name="Standard 5" xfId="13454" xr:uid="{00000000-0005-0000-0000-000074350000}"/>
    <cellStyle name="Standard 5 2" xfId="13455" xr:uid="{00000000-0005-0000-0000-000075350000}"/>
    <cellStyle name="Standard 6" xfId="13456" xr:uid="{00000000-0005-0000-0000-000076350000}"/>
    <cellStyle name="Standard 6 2" xfId="13457" xr:uid="{00000000-0005-0000-0000-000077350000}"/>
    <cellStyle name="Standard 7" xfId="13458" xr:uid="{00000000-0005-0000-0000-000078350000}"/>
    <cellStyle name="Standard,f,u" xfId="13459" xr:uid="{00000000-0005-0000-0000-000079350000}"/>
    <cellStyle name="Standard,f,u 2" xfId="13460" xr:uid="{00000000-0005-0000-0000-00007A350000}"/>
    <cellStyle name="Standard,f,u 2 2" xfId="14651" xr:uid="{00000000-0005-0000-0000-00007B350000}"/>
    <cellStyle name="Standard,f,u 2 2 2" xfId="25416" xr:uid="{060CDFB9-ACD5-4811-99F9-AA0F1FBD2D5F}"/>
    <cellStyle name="Standard,f,u 2 3" xfId="25404" xr:uid="{D9BDA0A6-130E-4E28-AE33-9DA6ABF05A3C}"/>
    <cellStyle name="Standard,f,u 3" xfId="13461" xr:uid="{00000000-0005-0000-0000-00007C350000}"/>
    <cellStyle name="Standard,f,u 3 2" xfId="14802" xr:uid="{00000000-0005-0000-0000-00007D350000}"/>
    <cellStyle name="Standard,f,u 3 2 2" xfId="25423" xr:uid="{C45649B2-C536-45F0-B21A-3A1721D0CFC2}"/>
    <cellStyle name="Standard,f,u 3 3" xfId="25405" xr:uid="{5D4A6CCD-42B3-44A3-A647-0328C433A284}"/>
    <cellStyle name="Standard,f,u 4" xfId="13462" xr:uid="{00000000-0005-0000-0000-00007E350000}"/>
    <cellStyle name="Standard,f,u 4 2" xfId="24427" xr:uid="{13863973-5031-4727-A077-C20B9C72488E}"/>
    <cellStyle name="Standard,f,u 4 3" xfId="25406" xr:uid="{79C9D1FC-4042-4B54-B42C-22A73654B887}"/>
    <cellStyle name="Standard,f,u 5" xfId="13463" xr:uid="{00000000-0005-0000-0000-00007F350000}"/>
    <cellStyle name="Standard,f,u 5 2" xfId="24428" xr:uid="{DA6910D2-670E-4674-956A-54F8945AC45D}"/>
    <cellStyle name="Standard,f,u 5 3" xfId="25407" xr:uid="{1F1999DE-CB5B-4209-9E20-1FE139E64777}"/>
    <cellStyle name="Standard,f,u 6" xfId="14677" xr:uid="{00000000-0005-0000-0000-000080350000}"/>
    <cellStyle name="Standard,f,u 6 2" xfId="25422" xr:uid="{64493ADF-2600-4209-8767-7BD9F646A839}"/>
    <cellStyle name="Standard,f,u 7" xfId="14672" xr:uid="{00000000-0005-0000-0000-000081350000}"/>
    <cellStyle name="Standard,f,u 7 2" xfId="25421" xr:uid="{019DEC60-C479-4145-86C8-1E8BEBE9FEFE}"/>
    <cellStyle name="Standard,f,u 8" xfId="25403" xr:uid="{FA96E542-7B9A-4437-AB9E-E2674D0E5B08}"/>
    <cellStyle name="Standard,Helv 8" xfId="13464" xr:uid="{00000000-0005-0000-0000-000082350000}"/>
    <cellStyle name="Standard,Helv 8 2" xfId="13465" xr:uid="{00000000-0005-0000-0000-000083350000}"/>
    <cellStyle name="Standard,Helv 8 3" xfId="13466" xr:uid="{00000000-0005-0000-0000-000084350000}"/>
    <cellStyle name="Standard,helv,8" xfId="13467" xr:uid="{00000000-0005-0000-0000-000085350000}"/>
    <cellStyle name="Standard_20071025_Progn.Ergebnisse-nach_DLE" xfId="13468" xr:uid="{00000000-0005-0000-0000-000086350000}"/>
    <cellStyle name="Stile 1" xfId="13469" xr:uid="{00000000-0005-0000-0000-000087350000}"/>
    <cellStyle name="Style 1" xfId="13470" xr:uid="{00000000-0005-0000-0000-000088350000}"/>
    <cellStyle name="Style 1 2" xfId="13471" xr:uid="{00000000-0005-0000-0000-000089350000}"/>
    <cellStyle name="Style 1 2 2" xfId="13472" xr:uid="{00000000-0005-0000-0000-00008A350000}"/>
    <cellStyle name="Style 1 3" xfId="13473" xr:uid="{00000000-0005-0000-0000-00008B350000}"/>
    <cellStyle name="Style 1_2012 07 11 budgétisation 2013 2015" xfId="13474" xr:uid="{00000000-0005-0000-0000-00008C350000}"/>
    <cellStyle name="Style 2" xfId="13475" xr:uid="{00000000-0005-0000-0000-00008D350000}"/>
    <cellStyle name="Style 2 2" xfId="13476" xr:uid="{00000000-0005-0000-0000-00008E350000}"/>
    <cellStyle name="Style 2 3" xfId="13477" xr:uid="{00000000-0005-0000-0000-00008F350000}"/>
    <cellStyle name="Sub totals" xfId="13478" xr:uid="{00000000-0005-0000-0000-000090350000}"/>
    <cellStyle name="Sub totals 2" xfId="13479" xr:uid="{00000000-0005-0000-0000-000091350000}"/>
    <cellStyle name="Sub totals 2 2" xfId="24430" xr:uid="{47A86105-2AF9-441D-B1DD-B426ED266394}"/>
    <cellStyle name="Sub totals 3" xfId="13480" xr:uid="{00000000-0005-0000-0000-000092350000}"/>
    <cellStyle name="Sub totals 3 2" xfId="24431" xr:uid="{1492ED45-C131-4074-AD63-4D8A6637D767}"/>
    <cellStyle name="Sub totals 4" xfId="13481" xr:uid="{00000000-0005-0000-0000-000093350000}"/>
    <cellStyle name="Sub totals 4 2" xfId="24432" xr:uid="{D83EB4B5-7C40-4942-8877-E0BD9F4F716B}"/>
    <cellStyle name="Sub totals 5" xfId="13482" xr:uid="{00000000-0005-0000-0000-000094350000}"/>
    <cellStyle name="Sub totals 5 2" xfId="24433" xr:uid="{E13BD86A-A683-4416-A6F5-B79D562C533C}"/>
    <cellStyle name="Sub totals 6" xfId="24429" xr:uid="{DCA855C0-C0A8-46C5-977C-D3D493772352}"/>
    <cellStyle name="Subtotal (line)" xfId="13483" xr:uid="{00000000-0005-0000-0000-000095350000}"/>
    <cellStyle name="Subtotal (line) 2" xfId="13484" xr:uid="{00000000-0005-0000-0000-000096350000}"/>
    <cellStyle name="Subtotal (line) 2 2" xfId="24435" xr:uid="{E554F616-2B50-4D4E-A865-0AE03972FB54}"/>
    <cellStyle name="Subtotal (line) 3" xfId="24434" xr:uid="{D7F767AD-3A85-4025-BC1D-23835908B22A}"/>
    <cellStyle name="Suf OBI" xfId="13485" xr:uid="{00000000-0005-0000-0000-000097350000}"/>
    <cellStyle name="Suma" xfId="13486" xr:uid="{00000000-0005-0000-0000-000098350000}"/>
    <cellStyle name="Suma 10" xfId="13487" xr:uid="{00000000-0005-0000-0000-000099350000}"/>
    <cellStyle name="Suma 10 2" xfId="13488" xr:uid="{00000000-0005-0000-0000-00009A350000}"/>
    <cellStyle name="Suma 10 2 2" xfId="13489" xr:uid="{00000000-0005-0000-0000-00009B350000}"/>
    <cellStyle name="Suma 10 2 2 2" xfId="24439" xr:uid="{443AA9B8-2682-494A-829B-1FB716BB7019}"/>
    <cellStyle name="Suma 10 2 3" xfId="13490" xr:uid="{00000000-0005-0000-0000-00009C350000}"/>
    <cellStyle name="Suma 10 2 3 2" xfId="24440" xr:uid="{180A9803-E97F-479F-8D6C-7FF83412B7A7}"/>
    <cellStyle name="Suma 10 2 4" xfId="24438" xr:uid="{0AE45A25-904F-4FDE-9E59-B2D5F99F9FDD}"/>
    <cellStyle name="Suma 10 3" xfId="13491" xr:uid="{00000000-0005-0000-0000-00009D350000}"/>
    <cellStyle name="Suma 10 3 2" xfId="24441" xr:uid="{A7359CD4-41A3-45C2-975C-2B88D3792B4B}"/>
    <cellStyle name="Suma 10 4" xfId="13492" xr:uid="{00000000-0005-0000-0000-00009E350000}"/>
    <cellStyle name="Suma 10 4 2" xfId="24442" xr:uid="{711184B3-2359-4349-8238-9877851488E6}"/>
    <cellStyle name="Suma 10 5" xfId="24437" xr:uid="{FE99E1B0-299B-4ECD-B743-05895553A689}"/>
    <cellStyle name="Suma 11" xfId="13493" xr:uid="{00000000-0005-0000-0000-00009F350000}"/>
    <cellStyle name="Suma 11 2" xfId="13494" xr:uid="{00000000-0005-0000-0000-0000A0350000}"/>
    <cellStyle name="Suma 11 2 2" xfId="13495" xr:uid="{00000000-0005-0000-0000-0000A1350000}"/>
    <cellStyle name="Suma 11 2 2 2" xfId="24445" xr:uid="{AB0DE869-F7FB-43AF-93EC-E5BAD71C7A32}"/>
    <cellStyle name="Suma 11 2 3" xfId="13496" xr:uid="{00000000-0005-0000-0000-0000A2350000}"/>
    <cellStyle name="Suma 11 2 3 2" xfId="24446" xr:uid="{373DB911-E2DA-4AEA-838E-E1AB3642C3C4}"/>
    <cellStyle name="Suma 11 2 4" xfId="24444" xr:uid="{7C06CCDA-D684-4974-B05F-0DECC77BB5C6}"/>
    <cellStyle name="Suma 11 3" xfId="13497" xr:uid="{00000000-0005-0000-0000-0000A3350000}"/>
    <cellStyle name="Suma 11 3 2" xfId="24447" xr:uid="{AE7056EC-88D8-43FE-8491-3BBAB6DCDEC9}"/>
    <cellStyle name="Suma 11 4" xfId="13498" xr:uid="{00000000-0005-0000-0000-0000A4350000}"/>
    <cellStyle name="Suma 11 4 2" xfId="24448" xr:uid="{55520014-C0AC-4C31-A759-A69ABB4FC25B}"/>
    <cellStyle name="Suma 11 5" xfId="24443" xr:uid="{F9F5B28B-0D56-44CC-8F27-66E032891AB8}"/>
    <cellStyle name="Suma 12" xfId="13499" xr:uid="{00000000-0005-0000-0000-0000A5350000}"/>
    <cellStyle name="Suma 12 2" xfId="13500" xr:uid="{00000000-0005-0000-0000-0000A6350000}"/>
    <cellStyle name="Suma 12 2 2" xfId="13501" xr:uid="{00000000-0005-0000-0000-0000A7350000}"/>
    <cellStyle name="Suma 12 2 2 2" xfId="24451" xr:uid="{28C51109-8DB0-4334-BBC4-0A73A0622C9B}"/>
    <cellStyle name="Suma 12 2 3" xfId="13502" xr:uid="{00000000-0005-0000-0000-0000A8350000}"/>
    <cellStyle name="Suma 12 2 3 2" xfId="24452" xr:uid="{B008AE94-BD39-4288-9327-276BAFD59DDB}"/>
    <cellStyle name="Suma 12 2 4" xfId="24450" xr:uid="{15591973-9AF1-4DAC-AECA-D7F4D89A18D1}"/>
    <cellStyle name="Suma 12 3" xfId="13503" xr:uid="{00000000-0005-0000-0000-0000A9350000}"/>
    <cellStyle name="Suma 12 3 2" xfId="24453" xr:uid="{33968212-8769-4BE0-BE64-ABBBFF21C5D7}"/>
    <cellStyle name="Suma 12 4" xfId="13504" xr:uid="{00000000-0005-0000-0000-0000AA350000}"/>
    <cellStyle name="Suma 12 4 2" xfId="24454" xr:uid="{242827D8-95D6-4176-B6DF-DDBE189E18AB}"/>
    <cellStyle name="Suma 12 5" xfId="24449" xr:uid="{137D7691-1783-4566-B535-4FB3FE54775C}"/>
    <cellStyle name="Suma 13" xfId="13505" xr:uid="{00000000-0005-0000-0000-0000AB350000}"/>
    <cellStyle name="Suma 13 2" xfId="13506" xr:uid="{00000000-0005-0000-0000-0000AC350000}"/>
    <cellStyle name="Suma 13 2 2" xfId="13507" xr:uid="{00000000-0005-0000-0000-0000AD350000}"/>
    <cellStyle name="Suma 13 2 2 2" xfId="24457" xr:uid="{A3AEA071-F6A3-4303-B92E-284300F35B77}"/>
    <cellStyle name="Suma 13 2 3" xfId="13508" xr:uid="{00000000-0005-0000-0000-0000AE350000}"/>
    <cellStyle name="Suma 13 2 3 2" xfId="24458" xr:uid="{1CA2AE22-5837-4F62-A521-0E315F1CCE2C}"/>
    <cellStyle name="Suma 13 2 4" xfId="24456" xr:uid="{DD8DEEC0-92D1-423E-9D3E-6821FF74DAC1}"/>
    <cellStyle name="Suma 13 3" xfId="13509" xr:uid="{00000000-0005-0000-0000-0000AF350000}"/>
    <cellStyle name="Suma 13 3 2" xfId="24459" xr:uid="{0FD12395-4586-4A22-A006-4467DA8D247A}"/>
    <cellStyle name="Suma 13 4" xfId="13510" xr:uid="{00000000-0005-0000-0000-0000B0350000}"/>
    <cellStyle name="Suma 13 4 2" xfId="24460" xr:uid="{380CD980-C909-48A0-A85E-6FDA40FE6D32}"/>
    <cellStyle name="Suma 13 5" xfId="24455" xr:uid="{99C3BE22-FA61-407C-8BA7-CD5A421208EB}"/>
    <cellStyle name="Suma 14" xfId="13511" xr:uid="{00000000-0005-0000-0000-0000B1350000}"/>
    <cellStyle name="Suma 14 2" xfId="13512" xr:uid="{00000000-0005-0000-0000-0000B2350000}"/>
    <cellStyle name="Suma 14 2 2" xfId="13513" xr:uid="{00000000-0005-0000-0000-0000B3350000}"/>
    <cellStyle name="Suma 14 2 2 2" xfId="24463" xr:uid="{ED0C6BA3-6309-45C9-9F1C-80E8D2660A4D}"/>
    <cellStyle name="Suma 14 2 3" xfId="13514" xr:uid="{00000000-0005-0000-0000-0000B4350000}"/>
    <cellStyle name="Suma 14 2 3 2" xfId="24464" xr:uid="{61B3270F-797D-46BD-AA5A-1985729094E0}"/>
    <cellStyle name="Suma 14 2 4" xfId="24462" xr:uid="{413CD83E-E951-4C3C-B6C3-8DC84EE0F6F1}"/>
    <cellStyle name="Suma 14 3" xfId="13515" xr:uid="{00000000-0005-0000-0000-0000B5350000}"/>
    <cellStyle name="Suma 14 3 2" xfId="24465" xr:uid="{CEE34E22-4F5E-487A-8381-537A59BDB0E2}"/>
    <cellStyle name="Suma 14 4" xfId="13516" xr:uid="{00000000-0005-0000-0000-0000B6350000}"/>
    <cellStyle name="Suma 14 4 2" xfId="24466" xr:uid="{385D9FCD-AEE8-4040-9D16-6BD4D61C1EF8}"/>
    <cellStyle name="Suma 14 5" xfId="24461" xr:uid="{0D6A4285-A277-48A6-98DB-09CDC8F0FD13}"/>
    <cellStyle name="Suma 15" xfId="13517" xr:uid="{00000000-0005-0000-0000-0000B7350000}"/>
    <cellStyle name="Suma 15 2" xfId="13518" xr:uid="{00000000-0005-0000-0000-0000B8350000}"/>
    <cellStyle name="Suma 15 2 2" xfId="13519" xr:uid="{00000000-0005-0000-0000-0000B9350000}"/>
    <cellStyle name="Suma 15 2 2 2" xfId="24469" xr:uid="{C4B83844-AD68-4FFE-B191-5CFDD68A225C}"/>
    <cellStyle name="Suma 15 2 3" xfId="13520" xr:uid="{00000000-0005-0000-0000-0000BA350000}"/>
    <cellStyle name="Suma 15 2 3 2" xfId="24470" xr:uid="{D3FA5B3A-20D8-4A77-B09D-F16255CA3296}"/>
    <cellStyle name="Suma 15 2 4" xfId="24468" xr:uid="{0243CA96-92C4-4AE9-95C6-DE1873316DEB}"/>
    <cellStyle name="Suma 15 3" xfId="13521" xr:uid="{00000000-0005-0000-0000-0000BB350000}"/>
    <cellStyle name="Suma 15 3 2" xfId="24471" xr:uid="{37ADBBCA-B07A-45C0-BBB7-773B44B729F8}"/>
    <cellStyle name="Suma 15 4" xfId="13522" xr:uid="{00000000-0005-0000-0000-0000BC350000}"/>
    <cellStyle name="Suma 15 4 2" xfId="24472" xr:uid="{C19D6248-CC00-4257-9F5A-3D43000D7F61}"/>
    <cellStyle name="Suma 15 5" xfId="24467" xr:uid="{8D85BE2D-F603-455E-B11D-C95478842B0B}"/>
    <cellStyle name="Suma 16" xfId="13523" xr:uid="{00000000-0005-0000-0000-0000BD350000}"/>
    <cellStyle name="Suma 16 2" xfId="13524" xr:uid="{00000000-0005-0000-0000-0000BE350000}"/>
    <cellStyle name="Suma 16 2 2" xfId="13525" xr:uid="{00000000-0005-0000-0000-0000BF350000}"/>
    <cellStyle name="Suma 16 2 2 2" xfId="24475" xr:uid="{D2F73AB5-D2FB-489C-AC51-2B4D7F7C38D1}"/>
    <cellStyle name="Suma 16 2 3" xfId="13526" xr:uid="{00000000-0005-0000-0000-0000C0350000}"/>
    <cellStyle name="Suma 16 2 3 2" xfId="24476" xr:uid="{6D7A6560-CEC9-4DDE-A202-A3D712DD60D1}"/>
    <cellStyle name="Suma 16 2 4" xfId="24474" xr:uid="{67A02259-D74A-4082-971D-26A2F97B4AA4}"/>
    <cellStyle name="Suma 16 3" xfId="13527" xr:uid="{00000000-0005-0000-0000-0000C1350000}"/>
    <cellStyle name="Suma 16 3 2" xfId="24477" xr:uid="{9655C696-18A1-4BE6-BC00-707B011F1D39}"/>
    <cellStyle name="Suma 16 4" xfId="13528" xr:uid="{00000000-0005-0000-0000-0000C2350000}"/>
    <cellStyle name="Suma 16 4 2" xfId="24478" xr:uid="{87896D1D-149F-4319-A4CA-71DBFC6D2AB4}"/>
    <cellStyle name="Suma 16 5" xfId="24473" xr:uid="{AB6AF935-445A-4249-ADE7-25E770F743EA}"/>
    <cellStyle name="Suma 17" xfId="13529" xr:uid="{00000000-0005-0000-0000-0000C3350000}"/>
    <cellStyle name="Suma 17 2" xfId="13530" xr:uid="{00000000-0005-0000-0000-0000C4350000}"/>
    <cellStyle name="Suma 17 2 2" xfId="13531" xr:uid="{00000000-0005-0000-0000-0000C5350000}"/>
    <cellStyle name="Suma 17 2 2 2" xfId="24481" xr:uid="{5B681311-68B9-47DD-8017-56118ECCAEAF}"/>
    <cellStyle name="Suma 17 2 3" xfId="13532" xr:uid="{00000000-0005-0000-0000-0000C6350000}"/>
    <cellStyle name="Suma 17 2 3 2" xfId="24482" xr:uid="{06EF04DA-C19C-40E9-A71D-C322FAFB6E8B}"/>
    <cellStyle name="Suma 17 2 4" xfId="24480" xr:uid="{A7ABF268-5135-42F3-BF1F-6ADDEF27A612}"/>
    <cellStyle name="Suma 17 3" xfId="13533" xr:uid="{00000000-0005-0000-0000-0000C7350000}"/>
    <cellStyle name="Suma 17 3 2" xfId="24483" xr:uid="{60C1851B-8510-4018-8EC9-75A48A331978}"/>
    <cellStyle name="Suma 17 4" xfId="13534" xr:uid="{00000000-0005-0000-0000-0000C8350000}"/>
    <cellStyle name="Suma 17 4 2" xfId="24484" xr:uid="{292B23F6-EFE9-41AD-8CD1-972C7F2F7803}"/>
    <cellStyle name="Suma 17 5" xfId="24479" xr:uid="{E7A96560-13D3-41FF-9442-8355641309A5}"/>
    <cellStyle name="Suma 18" xfId="13535" xr:uid="{00000000-0005-0000-0000-0000C9350000}"/>
    <cellStyle name="Suma 18 2" xfId="13536" xr:uid="{00000000-0005-0000-0000-0000CA350000}"/>
    <cellStyle name="Suma 18 2 2" xfId="24486" xr:uid="{9AC93F62-CC9D-4E56-982C-066B2208F4CF}"/>
    <cellStyle name="Suma 18 3" xfId="13537" xr:uid="{00000000-0005-0000-0000-0000CB350000}"/>
    <cellStyle name="Suma 18 3 2" xfId="24487" xr:uid="{2A237B1E-EDCB-4E09-86FA-3672D6910249}"/>
    <cellStyle name="Suma 18 4" xfId="24485" xr:uid="{D67014F3-EF29-4CF5-B018-69C8EA4C3F12}"/>
    <cellStyle name="Suma 19" xfId="13538" xr:uid="{00000000-0005-0000-0000-0000CC350000}"/>
    <cellStyle name="Suma 19 2" xfId="13539" xr:uid="{00000000-0005-0000-0000-0000CD350000}"/>
    <cellStyle name="Suma 19 2 2" xfId="24489" xr:uid="{F4DD00E2-ECE9-4670-A6F5-F75BFE390B2A}"/>
    <cellStyle name="Suma 19 3" xfId="13540" xr:uid="{00000000-0005-0000-0000-0000CE350000}"/>
    <cellStyle name="Suma 19 3 2" xfId="24490" xr:uid="{8E068785-0773-4856-8901-DC647836AEC6}"/>
    <cellStyle name="Suma 19 4" xfId="24488" xr:uid="{68E3C389-EE19-4855-9212-C99E2C1DDFC4}"/>
    <cellStyle name="Suma 2" xfId="13541" xr:uid="{00000000-0005-0000-0000-0000CF350000}"/>
    <cellStyle name="Suma 2 2" xfId="13542" xr:uid="{00000000-0005-0000-0000-0000D0350000}"/>
    <cellStyle name="Suma 2 2 2" xfId="13543" xr:uid="{00000000-0005-0000-0000-0000D1350000}"/>
    <cellStyle name="Suma 2 2 2 2" xfId="24493" xr:uid="{504C6F4A-EAFF-45D4-99DA-109D8A375C5C}"/>
    <cellStyle name="Suma 2 2 3" xfId="13544" xr:uid="{00000000-0005-0000-0000-0000D2350000}"/>
    <cellStyle name="Suma 2 2 3 2" xfId="24494" xr:uid="{92F28170-C2AD-4DAB-96A5-8CD1D3ED9623}"/>
    <cellStyle name="Suma 2 2 4" xfId="24492" xr:uid="{C9A2C68D-20B4-4838-B2F0-A0E1B4217671}"/>
    <cellStyle name="Suma 2 3" xfId="13545" xr:uid="{00000000-0005-0000-0000-0000D3350000}"/>
    <cellStyle name="Suma 2 3 2" xfId="24495" xr:uid="{A80BA4E2-729B-4B67-B47A-88B433C54253}"/>
    <cellStyle name="Suma 2 4" xfId="13546" xr:uid="{00000000-0005-0000-0000-0000D4350000}"/>
    <cellStyle name="Suma 2 4 2" xfId="24496" xr:uid="{20EB6758-CEE6-470A-B101-CA9318FCA071}"/>
    <cellStyle name="Suma 2 5" xfId="24491" xr:uid="{5415BBAA-0F26-4514-9E9E-D02F25592E97}"/>
    <cellStyle name="Suma 20" xfId="13547" xr:uid="{00000000-0005-0000-0000-0000D5350000}"/>
    <cellStyle name="Suma 20 2" xfId="24497" xr:uid="{4E5E5558-845F-4CFF-958C-F2769FAC7496}"/>
    <cellStyle name="Suma 21" xfId="13548" xr:uid="{00000000-0005-0000-0000-0000D6350000}"/>
    <cellStyle name="Suma 21 2" xfId="24498" xr:uid="{E97A08F4-ABCA-4077-B3BF-F4618E81CBC5}"/>
    <cellStyle name="Suma 22" xfId="13549" xr:uid="{00000000-0005-0000-0000-0000D7350000}"/>
    <cellStyle name="Suma 22 2" xfId="24499" xr:uid="{FF180DD0-07B8-418E-B9FE-2A698342BFE8}"/>
    <cellStyle name="Suma 23" xfId="13550" xr:uid="{00000000-0005-0000-0000-0000D8350000}"/>
    <cellStyle name="Suma 23 2" xfId="24500" xr:uid="{25806731-315F-4AD0-BF15-4992250A6AC8}"/>
    <cellStyle name="Suma 24" xfId="24436" xr:uid="{77FE6D87-7915-44C7-9BE8-75BF523F0CC5}"/>
    <cellStyle name="Suma 3" xfId="13551" xr:uid="{00000000-0005-0000-0000-0000D9350000}"/>
    <cellStyle name="Suma 3 2" xfId="13552" xr:uid="{00000000-0005-0000-0000-0000DA350000}"/>
    <cellStyle name="Suma 3 2 2" xfId="13553" xr:uid="{00000000-0005-0000-0000-0000DB350000}"/>
    <cellStyle name="Suma 3 2 2 2" xfId="24503" xr:uid="{AAB8FA32-1302-4231-AE7E-7340F8C0EC02}"/>
    <cellStyle name="Suma 3 2 3" xfId="13554" xr:uid="{00000000-0005-0000-0000-0000DC350000}"/>
    <cellStyle name="Suma 3 2 3 2" xfId="24504" xr:uid="{8455B46B-D30A-459A-B5B6-A430752A2559}"/>
    <cellStyle name="Suma 3 2 4" xfId="24502" xr:uid="{928274D5-8610-48F4-B716-9717EEE0FB79}"/>
    <cellStyle name="Suma 3 3" xfId="13555" xr:uid="{00000000-0005-0000-0000-0000DD350000}"/>
    <cellStyle name="Suma 3 3 2" xfId="24505" xr:uid="{33A33D38-F8D9-44CE-BE1B-DEBBD26C43C5}"/>
    <cellStyle name="Suma 3 4" xfId="13556" xr:uid="{00000000-0005-0000-0000-0000DE350000}"/>
    <cellStyle name="Suma 3 4 2" xfId="24506" xr:uid="{CAF90767-B21B-4862-A40F-5C67B18C6880}"/>
    <cellStyle name="Suma 3 5" xfId="24501" xr:uid="{5A2062E1-0590-4B2A-B8C2-88C509A0A28E}"/>
    <cellStyle name="Suma 4" xfId="13557" xr:uid="{00000000-0005-0000-0000-0000DF350000}"/>
    <cellStyle name="Suma 4 2" xfId="13558" xr:uid="{00000000-0005-0000-0000-0000E0350000}"/>
    <cellStyle name="Suma 4 2 2" xfId="13559" xr:uid="{00000000-0005-0000-0000-0000E1350000}"/>
    <cellStyle name="Suma 4 2 2 2" xfId="24509" xr:uid="{DD7EB08A-4A85-4578-A76F-AA51D82A0A7C}"/>
    <cellStyle name="Suma 4 2 3" xfId="13560" xr:uid="{00000000-0005-0000-0000-0000E2350000}"/>
    <cellStyle name="Suma 4 2 3 2" xfId="24510" xr:uid="{C6CD240E-8C67-4DF1-A66C-B1A03671C600}"/>
    <cellStyle name="Suma 4 2 4" xfId="24508" xr:uid="{6AD8F135-EF02-4A87-98C9-F1BD7F59B9C2}"/>
    <cellStyle name="Suma 4 3" xfId="13561" xr:uid="{00000000-0005-0000-0000-0000E3350000}"/>
    <cellStyle name="Suma 4 3 2" xfId="24511" xr:uid="{44C77B1A-3A0B-45D8-B6D1-2BFBB310C849}"/>
    <cellStyle name="Suma 4 4" xfId="13562" xr:uid="{00000000-0005-0000-0000-0000E4350000}"/>
    <cellStyle name="Suma 4 4 2" xfId="24512" xr:uid="{202B65FD-9D48-499F-80BD-66C995AC145E}"/>
    <cellStyle name="Suma 4 5" xfId="24507" xr:uid="{D0D2585B-0757-4F7A-B2B3-6FBC2A493325}"/>
    <cellStyle name="Suma 5" xfId="13563" xr:uid="{00000000-0005-0000-0000-0000E5350000}"/>
    <cellStyle name="Suma 5 2" xfId="13564" xr:uid="{00000000-0005-0000-0000-0000E6350000}"/>
    <cellStyle name="Suma 5 2 2" xfId="13565" xr:uid="{00000000-0005-0000-0000-0000E7350000}"/>
    <cellStyle name="Suma 5 2 2 2" xfId="24515" xr:uid="{F0A78F65-CA9D-49C7-AFB6-1D181260A4A0}"/>
    <cellStyle name="Suma 5 2 3" xfId="13566" xr:uid="{00000000-0005-0000-0000-0000E8350000}"/>
    <cellStyle name="Suma 5 2 3 2" xfId="24516" xr:uid="{39651D67-5084-4B7E-B331-0533DC034D05}"/>
    <cellStyle name="Suma 5 2 4" xfId="24514" xr:uid="{DB0D0674-5175-4B9B-95D8-BC927D0D32D1}"/>
    <cellStyle name="Suma 5 3" xfId="13567" xr:uid="{00000000-0005-0000-0000-0000E9350000}"/>
    <cellStyle name="Suma 5 3 2" xfId="24517" xr:uid="{0EB92080-2B81-4595-861B-4F5BC6B79201}"/>
    <cellStyle name="Suma 5 4" xfId="13568" xr:uid="{00000000-0005-0000-0000-0000EA350000}"/>
    <cellStyle name="Suma 5 4 2" xfId="24518" xr:uid="{D3C8B6A2-B551-4FA9-88D8-BD41E4D5477E}"/>
    <cellStyle name="Suma 5 5" xfId="24513" xr:uid="{D865A7F7-850B-48B0-88B4-E95EF151A319}"/>
    <cellStyle name="Suma 6" xfId="13569" xr:uid="{00000000-0005-0000-0000-0000EB350000}"/>
    <cellStyle name="Suma 6 2" xfId="13570" xr:uid="{00000000-0005-0000-0000-0000EC350000}"/>
    <cellStyle name="Suma 6 2 2" xfId="13571" xr:uid="{00000000-0005-0000-0000-0000ED350000}"/>
    <cellStyle name="Suma 6 2 2 2" xfId="24521" xr:uid="{3075DA81-94CD-4C0F-A629-99939820EF54}"/>
    <cellStyle name="Suma 6 2 3" xfId="13572" xr:uid="{00000000-0005-0000-0000-0000EE350000}"/>
    <cellStyle name="Suma 6 2 3 2" xfId="24522" xr:uid="{46342398-8784-400E-A314-41BB41A94ACD}"/>
    <cellStyle name="Suma 6 2 4" xfId="24520" xr:uid="{85119D5C-9C23-496B-AB48-7C97C142CABA}"/>
    <cellStyle name="Suma 6 3" xfId="13573" xr:uid="{00000000-0005-0000-0000-0000EF350000}"/>
    <cellStyle name="Suma 6 3 2" xfId="24523" xr:uid="{158ED698-F9FE-4608-80B6-690BED77CE87}"/>
    <cellStyle name="Suma 6 4" xfId="13574" xr:uid="{00000000-0005-0000-0000-0000F0350000}"/>
    <cellStyle name="Suma 6 4 2" xfId="24524" xr:uid="{E430F6F8-029F-48B7-9744-7DBBFC795017}"/>
    <cellStyle name="Suma 6 5" xfId="24519" xr:uid="{8AC1BCD9-8BFA-489F-9EDA-D32EE4128577}"/>
    <cellStyle name="Suma 7" xfId="13575" xr:uid="{00000000-0005-0000-0000-0000F1350000}"/>
    <cellStyle name="Suma 7 2" xfId="13576" xr:uid="{00000000-0005-0000-0000-0000F2350000}"/>
    <cellStyle name="Suma 7 2 2" xfId="13577" xr:uid="{00000000-0005-0000-0000-0000F3350000}"/>
    <cellStyle name="Suma 7 2 2 2" xfId="24527" xr:uid="{9DB062F1-98AC-4E7C-BB36-3D12524A0637}"/>
    <cellStyle name="Suma 7 2 3" xfId="13578" xr:uid="{00000000-0005-0000-0000-0000F4350000}"/>
    <cellStyle name="Suma 7 2 3 2" xfId="24528" xr:uid="{E892DB85-A23B-4146-A7E3-0CB90CD91C7A}"/>
    <cellStyle name="Suma 7 2 4" xfId="24526" xr:uid="{1CFB64E4-7EC1-4C82-AA14-1071F4246517}"/>
    <cellStyle name="Suma 7 3" xfId="13579" xr:uid="{00000000-0005-0000-0000-0000F5350000}"/>
    <cellStyle name="Suma 7 3 2" xfId="24529" xr:uid="{283AB217-EE74-479E-9718-2339426C505E}"/>
    <cellStyle name="Suma 7 4" xfId="13580" xr:uid="{00000000-0005-0000-0000-0000F6350000}"/>
    <cellStyle name="Suma 7 4 2" xfId="24530" xr:uid="{FEA81F46-0B8A-4F20-B3CF-6F5928DE3FF6}"/>
    <cellStyle name="Suma 7 5" xfId="24525" xr:uid="{EC390D28-39B6-4EED-A477-EE7AF8E7B60B}"/>
    <cellStyle name="Suma 8" xfId="13581" xr:uid="{00000000-0005-0000-0000-0000F7350000}"/>
    <cellStyle name="Suma 8 2" xfId="13582" xr:uid="{00000000-0005-0000-0000-0000F8350000}"/>
    <cellStyle name="Suma 8 2 2" xfId="13583" xr:uid="{00000000-0005-0000-0000-0000F9350000}"/>
    <cellStyle name="Suma 8 2 2 2" xfId="24533" xr:uid="{E10E1E10-BC78-45DA-ABAB-388DABA60C9C}"/>
    <cellStyle name="Suma 8 2 3" xfId="13584" xr:uid="{00000000-0005-0000-0000-0000FA350000}"/>
    <cellStyle name="Suma 8 2 3 2" xfId="24534" xr:uid="{B6722430-5FB0-4E8F-AB63-7C9B885E84D5}"/>
    <cellStyle name="Suma 8 2 4" xfId="24532" xr:uid="{6FA9CECB-69FE-490A-BBCA-EA863F31BFF7}"/>
    <cellStyle name="Suma 8 3" xfId="13585" xr:uid="{00000000-0005-0000-0000-0000FB350000}"/>
    <cellStyle name="Suma 8 3 2" xfId="24535" xr:uid="{0D0BA6E6-A998-4AC8-9C77-3C6356799734}"/>
    <cellStyle name="Suma 8 4" xfId="13586" xr:uid="{00000000-0005-0000-0000-0000FC350000}"/>
    <cellStyle name="Suma 8 4 2" xfId="24536" xr:uid="{D59A1ECC-F3F2-4B8B-9005-48A7C9D4CDAF}"/>
    <cellStyle name="Suma 8 5" xfId="24531" xr:uid="{66AEAADA-375C-498A-8546-4B8B5405DDE0}"/>
    <cellStyle name="Suma 9" xfId="13587" xr:uid="{00000000-0005-0000-0000-0000FD350000}"/>
    <cellStyle name="Suma 9 2" xfId="13588" xr:uid="{00000000-0005-0000-0000-0000FE350000}"/>
    <cellStyle name="Suma 9 2 2" xfId="13589" xr:uid="{00000000-0005-0000-0000-0000FF350000}"/>
    <cellStyle name="Suma 9 2 2 2" xfId="24539" xr:uid="{76C382BF-5B09-480F-B712-7AD65F940CDC}"/>
    <cellStyle name="Suma 9 2 3" xfId="13590" xr:uid="{00000000-0005-0000-0000-000000360000}"/>
    <cellStyle name="Suma 9 2 3 2" xfId="24540" xr:uid="{DD0907DF-3E2E-46D7-BF8A-49A5C1BA801F}"/>
    <cellStyle name="Suma 9 2 4" xfId="24538" xr:uid="{FE1BA46C-079D-47F3-8870-DD35C5BB38EE}"/>
    <cellStyle name="Suma 9 3" xfId="13591" xr:uid="{00000000-0005-0000-0000-000001360000}"/>
    <cellStyle name="Suma 9 3 2" xfId="24541" xr:uid="{C3683CC0-E8A6-4AF5-BC51-49EC810B3277}"/>
    <cellStyle name="Suma 9 4" xfId="13592" xr:uid="{00000000-0005-0000-0000-000002360000}"/>
    <cellStyle name="Suma 9 4 2" xfId="24542" xr:uid="{087279DD-61DE-4BD0-B8E2-99A70E3F4B2F}"/>
    <cellStyle name="Suma 9 5" xfId="24537" xr:uid="{F61FC513-3DB0-4A34-8679-3B3B1C018D38}"/>
    <cellStyle name="Suma_PGM_CHECK" xfId="14673" xr:uid="{00000000-0005-0000-0000-000003360000}"/>
    <cellStyle name="Summa" xfId="14639" xr:uid="{00000000-0005-0000-0000-000004360000}"/>
    <cellStyle name="Summa 10" xfId="13593" xr:uid="{00000000-0005-0000-0000-000005360000}"/>
    <cellStyle name="Summa 10 2" xfId="13594" xr:uid="{00000000-0005-0000-0000-000006360000}"/>
    <cellStyle name="Summa 10 2 2" xfId="13595" xr:uid="{00000000-0005-0000-0000-000007360000}"/>
    <cellStyle name="Summa 10 2 2 2" xfId="24545" xr:uid="{AE2F6374-8A90-4072-86A7-9F2BCAA42584}"/>
    <cellStyle name="Summa 10 2 3" xfId="13596" xr:uid="{00000000-0005-0000-0000-000008360000}"/>
    <cellStyle name="Summa 10 2 3 2" xfId="24546" xr:uid="{74B1F4BF-C682-4EED-A8DB-55041CDFC719}"/>
    <cellStyle name="Summa 10 2 4" xfId="24544" xr:uid="{5FF91D35-963C-4C77-A64D-5D8FB4CC4E5E}"/>
    <cellStyle name="Summa 10 3" xfId="13597" xr:uid="{00000000-0005-0000-0000-000009360000}"/>
    <cellStyle name="Summa 10 3 2" xfId="24547" xr:uid="{607478D8-68BA-4FA0-8F3B-BEB8DE124B28}"/>
    <cellStyle name="Summa 10 4" xfId="13598" xr:uid="{00000000-0005-0000-0000-00000A360000}"/>
    <cellStyle name="Summa 10 4 2" xfId="24548" xr:uid="{569323E0-727C-43E4-8976-827C8AD14128}"/>
    <cellStyle name="Summa 10 5" xfId="24543" xr:uid="{5E2AF08C-2753-4700-BE49-F388B87BA20E}"/>
    <cellStyle name="Summa 11" xfId="13599" xr:uid="{00000000-0005-0000-0000-00000B360000}"/>
    <cellStyle name="Summa 11 2" xfId="13600" xr:uid="{00000000-0005-0000-0000-00000C360000}"/>
    <cellStyle name="Summa 11 2 2" xfId="13601" xr:uid="{00000000-0005-0000-0000-00000D360000}"/>
    <cellStyle name="Summa 11 2 2 2" xfId="24551" xr:uid="{9E1D532E-C296-4184-9850-45355FADA4D5}"/>
    <cellStyle name="Summa 11 2 3" xfId="13602" xr:uid="{00000000-0005-0000-0000-00000E360000}"/>
    <cellStyle name="Summa 11 2 3 2" xfId="24552" xr:uid="{673FB75E-BC57-4909-95FE-60939B6DC24B}"/>
    <cellStyle name="Summa 11 2 4" xfId="24550" xr:uid="{A643A88E-67DF-4B31-B7C9-7D6FACB3AF1F}"/>
    <cellStyle name="Summa 11 3" xfId="13603" xr:uid="{00000000-0005-0000-0000-00000F360000}"/>
    <cellStyle name="Summa 11 3 2" xfId="24553" xr:uid="{549964F0-D0F1-4460-8B00-E8D2EB388C1A}"/>
    <cellStyle name="Summa 11 4" xfId="13604" xr:uid="{00000000-0005-0000-0000-000010360000}"/>
    <cellStyle name="Summa 11 4 2" xfId="24554" xr:uid="{A6147F19-E102-4E9F-B891-ABCFD0C3333D}"/>
    <cellStyle name="Summa 11 5" xfId="24549" xr:uid="{32E5F6DF-E81A-4C17-87C8-71ABEF2E480D}"/>
    <cellStyle name="Summa 12" xfId="13605" xr:uid="{00000000-0005-0000-0000-000011360000}"/>
    <cellStyle name="Summa 12 2" xfId="13606" xr:uid="{00000000-0005-0000-0000-000012360000}"/>
    <cellStyle name="Summa 12 2 2" xfId="13607" xr:uid="{00000000-0005-0000-0000-000013360000}"/>
    <cellStyle name="Summa 12 2 2 2" xfId="24557" xr:uid="{0BC4E9E4-5DCB-4954-8164-3F2875E37649}"/>
    <cellStyle name="Summa 12 2 3" xfId="13608" xr:uid="{00000000-0005-0000-0000-000014360000}"/>
    <cellStyle name="Summa 12 2 3 2" xfId="24558" xr:uid="{160A7751-6E14-48CB-8CF1-DD132961DB49}"/>
    <cellStyle name="Summa 12 2 4" xfId="24556" xr:uid="{23AF0482-FCDB-41FC-8135-38A62A2527E3}"/>
    <cellStyle name="Summa 12 3" xfId="13609" xr:uid="{00000000-0005-0000-0000-000015360000}"/>
    <cellStyle name="Summa 12 3 2" xfId="24559" xr:uid="{ED8A05A0-19B9-492A-AE61-CF3DD67BFDA6}"/>
    <cellStyle name="Summa 12 4" xfId="13610" xr:uid="{00000000-0005-0000-0000-000016360000}"/>
    <cellStyle name="Summa 12 4 2" xfId="24560" xr:uid="{04576577-E636-4FE8-9EA4-A05AC664F0AF}"/>
    <cellStyle name="Summa 12 5" xfId="24555" xr:uid="{841B1D73-EB36-4D08-ABE8-4CBBE1ADAF4F}"/>
    <cellStyle name="Summa 13" xfId="13611" xr:uid="{00000000-0005-0000-0000-000017360000}"/>
    <cellStyle name="Summa 13 2" xfId="13612" xr:uid="{00000000-0005-0000-0000-000018360000}"/>
    <cellStyle name="Summa 13 2 2" xfId="13613" xr:uid="{00000000-0005-0000-0000-000019360000}"/>
    <cellStyle name="Summa 13 2 2 2" xfId="24563" xr:uid="{02A83DE1-E687-40CC-9AE0-14C618C78DE6}"/>
    <cellStyle name="Summa 13 2 3" xfId="13614" xr:uid="{00000000-0005-0000-0000-00001A360000}"/>
    <cellStyle name="Summa 13 2 3 2" xfId="24564" xr:uid="{1582888D-DCEC-4D1E-A744-72995F937122}"/>
    <cellStyle name="Summa 13 2 4" xfId="24562" xr:uid="{C8144312-8A7D-429E-9F63-14084801177A}"/>
    <cellStyle name="Summa 13 3" xfId="13615" xr:uid="{00000000-0005-0000-0000-00001B360000}"/>
    <cellStyle name="Summa 13 3 2" xfId="24565" xr:uid="{CAE3FF5F-282D-4A71-BB5F-951025F64D5C}"/>
    <cellStyle name="Summa 13 4" xfId="13616" xr:uid="{00000000-0005-0000-0000-00001C360000}"/>
    <cellStyle name="Summa 13 4 2" xfId="24566" xr:uid="{8259B27F-6884-4CCD-9046-B346CB45E5CE}"/>
    <cellStyle name="Summa 13 5" xfId="24561" xr:uid="{B7B90D21-E3EB-4249-9EA8-5755FC61EFCF}"/>
    <cellStyle name="Summa 14" xfId="13617" xr:uid="{00000000-0005-0000-0000-00001D360000}"/>
    <cellStyle name="Summa 14 2" xfId="13618" xr:uid="{00000000-0005-0000-0000-00001E360000}"/>
    <cellStyle name="Summa 14 2 2" xfId="13619" xr:uid="{00000000-0005-0000-0000-00001F360000}"/>
    <cellStyle name="Summa 14 2 2 2" xfId="24569" xr:uid="{F7D1D592-0702-41B4-B6DC-D28E622467C1}"/>
    <cellStyle name="Summa 14 2 3" xfId="13620" xr:uid="{00000000-0005-0000-0000-000020360000}"/>
    <cellStyle name="Summa 14 2 3 2" xfId="24570" xr:uid="{D1F6984C-AFA1-48CA-A1E1-1F24EEEB85E3}"/>
    <cellStyle name="Summa 14 2 4" xfId="24568" xr:uid="{7281F7CA-C6A9-409C-B98F-A0E7E597F6F8}"/>
    <cellStyle name="Summa 14 3" xfId="13621" xr:uid="{00000000-0005-0000-0000-000021360000}"/>
    <cellStyle name="Summa 14 3 2" xfId="24571" xr:uid="{B7785CCE-1F53-4148-91EE-1D98A0DC45F0}"/>
    <cellStyle name="Summa 14 4" xfId="13622" xr:uid="{00000000-0005-0000-0000-000022360000}"/>
    <cellStyle name="Summa 14 4 2" xfId="24572" xr:uid="{EB7DD0AE-FE61-44E6-9919-F7DECA0691B7}"/>
    <cellStyle name="Summa 14 5" xfId="24567" xr:uid="{2FDC2203-DAA4-43D4-903B-3129C6DA8494}"/>
    <cellStyle name="Summa 15" xfId="13623" xr:uid="{00000000-0005-0000-0000-000023360000}"/>
    <cellStyle name="Summa 15 2" xfId="13624" xr:uid="{00000000-0005-0000-0000-000024360000}"/>
    <cellStyle name="Summa 15 2 2" xfId="13625" xr:uid="{00000000-0005-0000-0000-000025360000}"/>
    <cellStyle name="Summa 15 2 2 2" xfId="24575" xr:uid="{E555811F-3DA9-4768-9C71-0A0489D0CAF1}"/>
    <cellStyle name="Summa 15 2 3" xfId="13626" xr:uid="{00000000-0005-0000-0000-000026360000}"/>
    <cellStyle name="Summa 15 2 3 2" xfId="24576" xr:uid="{FE7419DD-B7F5-41BB-9012-21F8AE438AE6}"/>
    <cellStyle name="Summa 15 2 4" xfId="24574" xr:uid="{A790A034-82D9-47E5-93AA-3B18C4AA3545}"/>
    <cellStyle name="Summa 15 3" xfId="13627" xr:uid="{00000000-0005-0000-0000-000027360000}"/>
    <cellStyle name="Summa 15 3 2" xfId="24577" xr:uid="{9B4AB2E5-8D18-4CE4-AEDC-FFE826452A5C}"/>
    <cellStyle name="Summa 15 4" xfId="13628" xr:uid="{00000000-0005-0000-0000-000028360000}"/>
    <cellStyle name="Summa 15 4 2" xfId="24578" xr:uid="{FB5A7D1B-FBE3-4928-9C54-4D827C01CFC5}"/>
    <cellStyle name="Summa 15 5" xfId="24573" xr:uid="{08162767-8618-42AD-AEDC-37B56226023C}"/>
    <cellStyle name="Summa 16" xfId="13629" xr:uid="{00000000-0005-0000-0000-000029360000}"/>
    <cellStyle name="Summa 16 2" xfId="13630" xr:uid="{00000000-0005-0000-0000-00002A360000}"/>
    <cellStyle name="Summa 16 2 2" xfId="13631" xr:uid="{00000000-0005-0000-0000-00002B360000}"/>
    <cellStyle name="Summa 16 2 2 2" xfId="24581" xr:uid="{BF32D30D-BE0F-497E-96FC-E6EA4A4B35BA}"/>
    <cellStyle name="Summa 16 2 3" xfId="13632" xr:uid="{00000000-0005-0000-0000-00002C360000}"/>
    <cellStyle name="Summa 16 2 3 2" xfId="24582" xr:uid="{9302C779-327E-4924-A8F5-53526A04C107}"/>
    <cellStyle name="Summa 16 2 4" xfId="24580" xr:uid="{598953D4-0342-4ED3-B7DC-968FAFF17A8E}"/>
    <cellStyle name="Summa 16 3" xfId="13633" xr:uid="{00000000-0005-0000-0000-00002D360000}"/>
    <cellStyle name="Summa 16 3 2" xfId="24583" xr:uid="{8E459F38-BE77-47AC-8782-C005DE2E2F35}"/>
    <cellStyle name="Summa 16 4" xfId="13634" xr:uid="{00000000-0005-0000-0000-00002E360000}"/>
    <cellStyle name="Summa 16 4 2" xfId="24584" xr:uid="{CAD29B87-02AA-4496-A9C5-1A3E08198B0F}"/>
    <cellStyle name="Summa 16 5" xfId="24579" xr:uid="{ED5166D8-1560-43A7-9F56-8455C606381C}"/>
    <cellStyle name="Summa 17" xfId="13635" xr:uid="{00000000-0005-0000-0000-00002F360000}"/>
    <cellStyle name="Summa 17 2" xfId="13636" xr:uid="{00000000-0005-0000-0000-000030360000}"/>
    <cellStyle name="Summa 17 2 2" xfId="13637" xr:uid="{00000000-0005-0000-0000-000031360000}"/>
    <cellStyle name="Summa 17 2 2 2" xfId="24587" xr:uid="{DCF8E6E3-3879-4A49-8373-0EB76CAB15FB}"/>
    <cellStyle name="Summa 17 2 3" xfId="13638" xr:uid="{00000000-0005-0000-0000-000032360000}"/>
    <cellStyle name="Summa 17 2 3 2" xfId="24588" xr:uid="{321A417C-73AD-4933-BD1F-D033C4E1F971}"/>
    <cellStyle name="Summa 17 2 4" xfId="24586" xr:uid="{A8FE52E5-5D0E-4987-B317-44C6C3EE41C2}"/>
    <cellStyle name="Summa 17 3" xfId="13639" xr:uid="{00000000-0005-0000-0000-000033360000}"/>
    <cellStyle name="Summa 17 3 2" xfId="24589" xr:uid="{7374251A-171C-475D-BC1E-3C2EDA13C3F5}"/>
    <cellStyle name="Summa 17 4" xfId="13640" xr:uid="{00000000-0005-0000-0000-000034360000}"/>
    <cellStyle name="Summa 17 4 2" xfId="24590" xr:uid="{F535EAC9-1299-48AF-B80A-431ADEC0DD93}"/>
    <cellStyle name="Summa 17 5" xfId="24585" xr:uid="{4170E74F-A300-4F78-B8AC-D3B91094B74B}"/>
    <cellStyle name="Summa 18" xfId="13641" xr:uid="{00000000-0005-0000-0000-000035360000}"/>
    <cellStyle name="Summa 18 2" xfId="13642" xr:uid="{00000000-0005-0000-0000-000036360000}"/>
    <cellStyle name="Summa 18 2 2" xfId="24592" xr:uid="{92B36EB6-EFC6-46F9-8FE5-E7A6905E3FF6}"/>
    <cellStyle name="Summa 18 3" xfId="13643" xr:uid="{00000000-0005-0000-0000-000037360000}"/>
    <cellStyle name="Summa 18 3 2" xfId="24593" xr:uid="{5A058738-6509-4F01-95B4-21707A799BB2}"/>
    <cellStyle name="Summa 18 4" xfId="24591" xr:uid="{29F7129D-0042-47FA-8CEA-AFB1E4C59BBC}"/>
    <cellStyle name="Summa 19" xfId="13644" xr:uid="{00000000-0005-0000-0000-000038360000}"/>
    <cellStyle name="Summa 19 2" xfId="24594" xr:uid="{4E7F6E64-C152-42BF-A644-9E41759BE652}"/>
    <cellStyle name="Summa 2" xfId="13645" xr:uid="{00000000-0005-0000-0000-000039360000}"/>
    <cellStyle name="Summa 2 2" xfId="13646" xr:uid="{00000000-0005-0000-0000-00003A360000}"/>
    <cellStyle name="Summa 2 2 2" xfId="13647" xr:uid="{00000000-0005-0000-0000-00003B360000}"/>
    <cellStyle name="Summa 2 2 2 2" xfId="24597" xr:uid="{9E3E934D-659C-4355-85A7-62205D1E954D}"/>
    <cellStyle name="Summa 2 2 3" xfId="13648" xr:uid="{00000000-0005-0000-0000-00003C360000}"/>
    <cellStyle name="Summa 2 2 3 2" xfId="24598" xr:uid="{9E2C78FE-0A7E-404F-B9F6-1A4821352707}"/>
    <cellStyle name="Summa 2 2 4" xfId="24596" xr:uid="{6F68B720-19DC-4FF4-B69A-8C59DAA36250}"/>
    <cellStyle name="Summa 2 3" xfId="13649" xr:uid="{00000000-0005-0000-0000-00003D360000}"/>
    <cellStyle name="Summa 2 3 2" xfId="24599" xr:uid="{DA9EB134-F87D-4188-BE23-B8494CC56B2B}"/>
    <cellStyle name="Summa 2 4" xfId="13650" xr:uid="{00000000-0005-0000-0000-00003E360000}"/>
    <cellStyle name="Summa 2 4 2" xfId="24600" xr:uid="{C2F2C05C-62B4-405E-AADD-ACE5895F88B1}"/>
    <cellStyle name="Summa 2 5" xfId="24595" xr:uid="{CE45A115-5826-4479-ABE7-E00A431229F5}"/>
    <cellStyle name="Summa 20" xfId="13651" xr:uid="{00000000-0005-0000-0000-00003F360000}"/>
    <cellStyle name="Summa 20 2" xfId="24601" xr:uid="{386BC2BC-1777-4E2F-A818-CF1D9A6660C4}"/>
    <cellStyle name="Summa 21" xfId="13652" xr:uid="{00000000-0005-0000-0000-000040360000}"/>
    <cellStyle name="Summa 21 2" xfId="24602" xr:uid="{170E4C78-3138-489C-9DDC-EAC5B6C77916}"/>
    <cellStyle name="Summa 22" xfId="13653" xr:uid="{00000000-0005-0000-0000-000041360000}"/>
    <cellStyle name="Summa 22 2" xfId="24603" xr:uid="{2740B0BA-ED7C-4D40-B488-080C597305EB}"/>
    <cellStyle name="Summa 3" xfId="13654" xr:uid="{00000000-0005-0000-0000-000042360000}"/>
    <cellStyle name="Summa 3 2" xfId="13655" xr:uid="{00000000-0005-0000-0000-000043360000}"/>
    <cellStyle name="Summa 3 2 2" xfId="13656" xr:uid="{00000000-0005-0000-0000-000044360000}"/>
    <cellStyle name="Summa 3 2 2 2" xfId="24606" xr:uid="{F416E445-9366-4D7B-976D-ECB4732F4E8D}"/>
    <cellStyle name="Summa 3 2 3" xfId="13657" xr:uid="{00000000-0005-0000-0000-000045360000}"/>
    <cellStyle name="Summa 3 2 3 2" xfId="24607" xr:uid="{EB2BAFD4-2582-4085-912A-0080CF8ACE32}"/>
    <cellStyle name="Summa 3 2 4" xfId="24605" xr:uid="{CFD02483-6A6F-4675-9A5B-12D2CD8F7DC6}"/>
    <cellStyle name="Summa 3 3" xfId="13658" xr:uid="{00000000-0005-0000-0000-000046360000}"/>
    <cellStyle name="Summa 3 3 2" xfId="24608" xr:uid="{80450AA1-EC2B-4473-B774-DB469A8801FF}"/>
    <cellStyle name="Summa 3 4" xfId="13659" xr:uid="{00000000-0005-0000-0000-000047360000}"/>
    <cellStyle name="Summa 3 4 2" xfId="24609" xr:uid="{100B2F30-D8C9-46E4-A810-480E62CF34ED}"/>
    <cellStyle name="Summa 3 5" xfId="24604" xr:uid="{5FEBCF5C-D374-4681-B956-E533A69D96A8}"/>
    <cellStyle name="Summa 4" xfId="13660" xr:uid="{00000000-0005-0000-0000-000048360000}"/>
    <cellStyle name="Summa 4 2" xfId="13661" xr:uid="{00000000-0005-0000-0000-000049360000}"/>
    <cellStyle name="Summa 4 2 2" xfId="13662" xr:uid="{00000000-0005-0000-0000-00004A360000}"/>
    <cellStyle name="Summa 4 2 2 2" xfId="24612" xr:uid="{32D56A4E-F435-456D-B346-C9573F616B72}"/>
    <cellStyle name="Summa 4 2 3" xfId="13663" xr:uid="{00000000-0005-0000-0000-00004B360000}"/>
    <cellStyle name="Summa 4 2 3 2" xfId="24613" xr:uid="{C0D24A73-1155-461E-99FC-7CB08CCFA075}"/>
    <cellStyle name="Summa 4 2 4" xfId="24611" xr:uid="{FB3D66B2-A640-42BB-BD39-4C011731C519}"/>
    <cellStyle name="Summa 4 3" xfId="13664" xr:uid="{00000000-0005-0000-0000-00004C360000}"/>
    <cellStyle name="Summa 4 3 2" xfId="24614" xr:uid="{73766267-7E29-4535-A0E8-2D713B66D6E2}"/>
    <cellStyle name="Summa 4 4" xfId="13665" xr:uid="{00000000-0005-0000-0000-00004D360000}"/>
    <cellStyle name="Summa 4 4 2" xfId="24615" xr:uid="{5E52EC21-0E13-405F-AE0A-D135E794D98C}"/>
    <cellStyle name="Summa 4 5" xfId="24610" xr:uid="{A8ED0CA0-3740-4C47-95DE-895B3D031BC9}"/>
    <cellStyle name="Summa 5" xfId="13666" xr:uid="{00000000-0005-0000-0000-00004E360000}"/>
    <cellStyle name="Summa 5 2" xfId="13667" xr:uid="{00000000-0005-0000-0000-00004F360000}"/>
    <cellStyle name="Summa 5 2 2" xfId="13668" xr:uid="{00000000-0005-0000-0000-000050360000}"/>
    <cellStyle name="Summa 5 2 2 2" xfId="24618" xr:uid="{CD4E9CC1-72A9-4954-B2E6-6AF60C174314}"/>
    <cellStyle name="Summa 5 2 3" xfId="13669" xr:uid="{00000000-0005-0000-0000-000051360000}"/>
    <cellStyle name="Summa 5 2 3 2" xfId="24619" xr:uid="{21315E7A-8616-4359-BEFD-632C7C3A326D}"/>
    <cellStyle name="Summa 5 2 4" xfId="24617" xr:uid="{BB314BA2-532F-4E83-9F0A-8F9C3523352D}"/>
    <cellStyle name="Summa 5 3" xfId="13670" xr:uid="{00000000-0005-0000-0000-000052360000}"/>
    <cellStyle name="Summa 5 3 2" xfId="24620" xr:uid="{E5E9CA2C-F875-4E70-BA6A-BB8BA63DB552}"/>
    <cellStyle name="Summa 5 4" xfId="13671" xr:uid="{00000000-0005-0000-0000-000053360000}"/>
    <cellStyle name="Summa 5 4 2" xfId="24621" xr:uid="{1066DFF9-D1B6-4902-9CE2-17E342887B7E}"/>
    <cellStyle name="Summa 5 5" xfId="24616" xr:uid="{25D5FD53-9D85-45BC-8EB6-06A4D360FE49}"/>
    <cellStyle name="Summa 6" xfId="13672" xr:uid="{00000000-0005-0000-0000-000054360000}"/>
    <cellStyle name="Summa 6 2" xfId="13673" xr:uid="{00000000-0005-0000-0000-000055360000}"/>
    <cellStyle name="Summa 6 2 2" xfId="13674" xr:uid="{00000000-0005-0000-0000-000056360000}"/>
    <cellStyle name="Summa 6 2 2 2" xfId="24624" xr:uid="{B84A8E50-96A1-499E-A03E-C1C40ED705C9}"/>
    <cellStyle name="Summa 6 2 3" xfId="13675" xr:uid="{00000000-0005-0000-0000-000057360000}"/>
    <cellStyle name="Summa 6 2 3 2" xfId="24625" xr:uid="{2CDFBC4D-5FDD-407A-B877-507DCB476088}"/>
    <cellStyle name="Summa 6 2 4" xfId="24623" xr:uid="{0BCB3AD8-841A-49CB-8C96-CE0CBCE599E8}"/>
    <cellStyle name="Summa 6 3" xfId="13676" xr:uid="{00000000-0005-0000-0000-000058360000}"/>
    <cellStyle name="Summa 6 3 2" xfId="24626" xr:uid="{E2B5439C-7C8F-4179-9D87-9271B2AF766E}"/>
    <cellStyle name="Summa 6 4" xfId="13677" xr:uid="{00000000-0005-0000-0000-000059360000}"/>
    <cellStyle name="Summa 6 4 2" xfId="24627" xr:uid="{AEED78CD-AB19-41E1-ACA1-BCC777CC73CB}"/>
    <cellStyle name="Summa 6 5" xfId="24622" xr:uid="{950E64E4-ACEC-4380-8D63-131CCA76B7AA}"/>
    <cellStyle name="Summa 7" xfId="13678" xr:uid="{00000000-0005-0000-0000-00005A360000}"/>
    <cellStyle name="Summa 7 2" xfId="13679" xr:uid="{00000000-0005-0000-0000-00005B360000}"/>
    <cellStyle name="Summa 7 2 2" xfId="13680" xr:uid="{00000000-0005-0000-0000-00005C360000}"/>
    <cellStyle name="Summa 7 2 2 2" xfId="24630" xr:uid="{410C14EB-1244-4512-A85B-7289F710BAAB}"/>
    <cellStyle name="Summa 7 2 3" xfId="13681" xr:uid="{00000000-0005-0000-0000-00005D360000}"/>
    <cellStyle name="Summa 7 2 3 2" xfId="24631" xr:uid="{E5946060-520B-4C95-8D0A-0E488482366D}"/>
    <cellStyle name="Summa 7 2 4" xfId="24629" xr:uid="{D9CD6BF9-7FD9-4244-9688-B590DE5B01A4}"/>
    <cellStyle name="Summa 7 3" xfId="13682" xr:uid="{00000000-0005-0000-0000-00005E360000}"/>
    <cellStyle name="Summa 7 3 2" xfId="24632" xr:uid="{5286F197-7703-4213-A4D4-B39825FFC0E5}"/>
    <cellStyle name="Summa 7 4" xfId="13683" xr:uid="{00000000-0005-0000-0000-00005F360000}"/>
    <cellStyle name="Summa 7 4 2" xfId="24633" xr:uid="{4C190729-E9B7-44D4-8722-8332472AFC3C}"/>
    <cellStyle name="Summa 7 5" xfId="24628" xr:uid="{17DCB349-8D2A-447E-BAB7-A74970D06486}"/>
    <cellStyle name="Summa 8" xfId="13684" xr:uid="{00000000-0005-0000-0000-000060360000}"/>
    <cellStyle name="Summa 8 2" xfId="13685" xr:uid="{00000000-0005-0000-0000-000061360000}"/>
    <cellStyle name="Summa 8 2 2" xfId="13686" xr:uid="{00000000-0005-0000-0000-000062360000}"/>
    <cellStyle name="Summa 8 2 2 2" xfId="24636" xr:uid="{137EBB96-93C7-49D9-B1B4-BFE431F25923}"/>
    <cellStyle name="Summa 8 2 3" xfId="13687" xr:uid="{00000000-0005-0000-0000-000063360000}"/>
    <cellStyle name="Summa 8 2 3 2" xfId="24637" xr:uid="{615FF598-AE70-4E09-80F7-8AF924B45F42}"/>
    <cellStyle name="Summa 8 2 4" xfId="24635" xr:uid="{A517AA8D-FC92-4879-A534-CD8733F18A8F}"/>
    <cellStyle name="Summa 8 3" xfId="13688" xr:uid="{00000000-0005-0000-0000-000064360000}"/>
    <cellStyle name="Summa 8 3 2" xfId="24638" xr:uid="{1A8E519C-4642-44F3-A88C-C70049ECF794}"/>
    <cellStyle name="Summa 8 4" xfId="13689" xr:uid="{00000000-0005-0000-0000-000065360000}"/>
    <cellStyle name="Summa 8 4 2" xfId="24639" xr:uid="{372D0942-A830-4CBC-AFF0-2F85ADBFECC6}"/>
    <cellStyle name="Summa 8 5" xfId="24634" xr:uid="{7C904529-500A-43EC-B0EF-3A46D2B86325}"/>
    <cellStyle name="Summa 9" xfId="13690" xr:uid="{00000000-0005-0000-0000-000066360000}"/>
    <cellStyle name="Summa 9 2" xfId="13691" xr:uid="{00000000-0005-0000-0000-000067360000}"/>
    <cellStyle name="Summa 9 2 2" xfId="13692" xr:uid="{00000000-0005-0000-0000-000068360000}"/>
    <cellStyle name="Summa 9 2 2 2" xfId="24642" xr:uid="{8E08BEE4-4E30-4DED-A27F-9D0578709440}"/>
    <cellStyle name="Summa 9 2 3" xfId="13693" xr:uid="{00000000-0005-0000-0000-000069360000}"/>
    <cellStyle name="Summa 9 2 3 2" xfId="24643" xr:uid="{64F6A489-F697-4CA0-A4D9-A030348606D8}"/>
    <cellStyle name="Summa 9 2 4" xfId="24641" xr:uid="{84B74244-6B2A-4441-8AFA-CFA4F2A74705}"/>
    <cellStyle name="Summa 9 3" xfId="13694" xr:uid="{00000000-0005-0000-0000-00006A360000}"/>
    <cellStyle name="Summa 9 3 2" xfId="24644" xr:uid="{DEBA4F39-993B-474C-96A6-F8D5DB76AFFE}"/>
    <cellStyle name="Summa 9 4" xfId="13695" xr:uid="{00000000-0005-0000-0000-00006B360000}"/>
    <cellStyle name="Summa 9 4 2" xfId="24645" xr:uid="{970B6A24-E5BF-4A63-BB42-1BC981FD9A11}"/>
    <cellStyle name="Summa 9 5" xfId="24640" xr:uid="{DFE33008-2698-43B1-916D-A409E17CCF5A}"/>
    <cellStyle name="Summa_PGM_CHECK" xfId="14852" xr:uid="{00000000-0005-0000-0000-00006C360000}"/>
    <cellStyle name="Susietas langelis" xfId="13696" xr:uid="{00000000-0005-0000-0000-00006D360000}"/>
    <cellStyle name="Switch" xfId="13697" xr:uid="{00000000-0005-0000-0000-00006E360000}"/>
    <cellStyle name="Syöttö" xfId="13698" builtinId="20" customBuiltin="1"/>
    <cellStyle name="Syöttö 10" xfId="13699" xr:uid="{00000000-0005-0000-0000-000070360000}"/>
    <cellStyle name="Syöttö 10 2" xfId="13700" xr:uid="{00000000-0005-0000-0000-000071360000}"/>
    <cellStyle name="Syöttö 10 2 2" xfId="13701" xr:uid="{00000000-0005-0000-0000-000072360000}"/>
    <cellStyle name="Syöttö 10 2 2 2" xfId="24649" xr:uid="{5C4D02BF-66DB-4D34-9844-5DC0400F4A3D}"/>
    <cellStyle name="Syöttö 10 2 3" xfId="13702" xr:uid="{00000000-0005-0000-0000-000073360000}"/>
    <cellStyle name="Syöttö 10 2 3 2" xfId="24650" xr:uid="{B0BD570E-166A-4542-8432-EE3F9780F1A7}"/>
    <cellStyle name="Syöttö 10 2 4" xfId="24648" xr:uid="{E11789CB-80B2-4A18-BBA8-7EC2936BFB30}"/>
    <cellStyle name="Syöttö 10 3" xfId="13703" xr:uid="{00000000-0005-0000-0000-000074360000}"/>
    <cellStyle name="Syöttö 10 3 2" xfId="24651" xr:uid="{AE8CDD41-D377-43E1-96A4-5540E5C36780}"/>
    <cellStyle name="Syöttö 10 4" xfId="13704" xr:uid="{00000000-0005-0000-0000-000075360000}"/>
    <cellStyle name="Syöttö 10 4 2" xfId="24652" xr:uid="{CBEB9244-3E1C-43B7-906F-04EB6C32B485}"/>
    <cellStyle name="Syöttö 10 5" xfId="24647" xr:uid="{18708A31-A0B3-4DF7-86A6-FDAE552BACED}"/>
    <cellStyle name="Syöttö 11" xfId="13705" xr:uid="{00000000-0005-0000-0000-000076360000}"/>
    <cellStyle name="Syöttö 11 2" xfId="13706" xr:uid="{00000000-0005-0000-0000-000077360000}"/>
    <cellStyle name="Syöttö 11 2 2" xfId="13707" xr:uid="{00000000-0005-0000-0000-000078360000}"/>
    <cellStyle name="Syöttö 11 2 2 2" xfId="24655" xr:uid="{6068AC89-4321-4308-A4DB-FBA50B81CEE8}"/>
    <cellStyle name="Syöttö 11 2 3" xfId="13708" xr:uid="{00000000-0005-0000-0000-000079360000}"/>
    <cellStyle name="Syöttö 11 2 3 2" xfId="24656" xr:uid="{763B4020-4388-4385-9A17-A6A51A36C2D3}"/>
    <cellStyle name="Syöttö 11 2 4" xfId="24654" xr:uid="{9B0ED8EC-B6EF-4E99-964A-1690F62EF4EC}"/>
    <cellStyle name="Syöttö 11 3" xfId="13709" xr:uid="{00000000-0005-0000-0000-00007A360000}"/>
    <cellStyle name="Syöttö 11 3 2" xfId="24657" xr:uid="{FCDC03CF-C400-429F-8E13-9AF104D875A4}"/>
    <cellStyle name="Syöttö 11 4" xfId="13710" xr:uid="{00000000-0005-0000-0000-00007B360000}"/>
    <cellStyle name="Syöttö 11 4 2" xfId="24658" xr:uid="{BCB12CBB-AA98-47FD-844A-34357A4AED5F}"/>
    <cellStyle name="Syöttö 11 5" xfId="24653" xr:uid="{02903936-2EB8-49B1-88E6-C695777B4EA0}"/>
    <cellStyle name="Syöttö 12" xfId="13711" xr:uid="{00000000-0005-0000-0000-00007C360000}"/>
    <cellStyle name="Syöttö 12 2" xfId="13712" xr:uid="{00000000-0005-0000-0000-00007D360000}"/>
    <cellStyle name="Syöttö 12 2 2" xfId="13713" xr:uid="{00000000-0005-0000-0000-00007E360000}"/>
    <cellStyle name="Syöttö 12 2 2 2" xfId="24661" xr:uid="{15BCFFBF-D50F-43DA-A488-91F3E9CA82D4}"/>
    <cellStyle name="Syöttö 12 2 3" xfId="13714" xr:uid="{00000000-0005-0000-0000-00007F360000}"/>
    <cellStyle name="Syöttö 12 2 3 2" xfId="24662" xr:uid="{F8F63F91-649C-49B1-BCE4-1BCDCA84CCA4}"/>
    <cellStyle name="Syöttö 12 2 4" xfId="24660" xr:uid="{FA36F49F-396C-42D8-990C-FA2092509764}"/>
    <cellStyle name="Syöttö 12 3" xfId="13715" xr:uid="{00000000-0005-0000-0000-000080360000}"/>
    <cellStyle name="Syöttö 12 3 2" xfId="24663" xr:uid="{3A99A780-A173-4669-AB63-49F65093CC3A}"/>
    <cellStyle name="Syöttö 12 4" xfId="13716" xr:uid="{00000000-0005-0000-0000-000081360000}"/>
    <cellStyle name="Syöttö 12 4 2" xfId="24664" xr:uid="{F23DB6AE-D251-4CE3-A926-8E26CF84ACF5}"/>
    <cellStyle name="Syöttö 12 5" xfId="24659" xr:uid="{02E2916D-A1E7-4D0F-9D7D-269732A0AC4F}"/>
    <cellStyle name="Syöttö 13" xfId="13717" xr:uid="{00000000-0005-0000-0000-000082360000}"/>
    <cellStyle name="Syöttö 13 2" xfId="13718" xr:uid="{00000000-0005-0000-0000-000083360000}"/>
    <cellStyle name="Syöttö 13 2 2" xfId="13719" xr:uid="{00000000-0005-0000-0000-000084360000}"/>
    <cellStyle name="Syöttö 13 2 2 2" xfId="24667" xr:uid="{3401FF3A-3B2C-4581-B6D2-7B8D16CD2AC8}"/>
    <cellStyle name="Syöttö 13 2 3" xfId="13720" xr:uid="{00000000-0005-0000-0000-000085360000}"/>
    <cellStyle name="Syöttö 13 2 3 2" xfId="24668" xr:uid="{F7EC490C-F020-4CA9-A21E-F9172E66F2AC}"/>
    <cellStyle name="Syöttö 13 2 4" xfId="24666" xr:uid="{5B84C836-BE6C-4914-A917-2D78FD3A73A2}"/>
    <cellStyle name="Syöttö 13 3" xfId="13721" xr:uid="{00000000-0005-0000-0000-000086360000}"/>
    <cellStyle name="Syöttö 13 3 2" xfId="24669" xr:uid="{EC396C87-DAF0-456F-B349-0B5A13ECBD7D}"/>
    <cellStyle name="Syöttö 13 4" xfId="13722" xr:uid="{00000000-0005-0000-0000-000087360000}"/>
    <cellStyle name="Syöttö 13 4 2" xfId="24670" xr:uid="{EB296938-9A8A-4C5D-8393-EE154083A3AE}"/>
    <cellStyle name="Syöttö 13 5" xfId="24665" xr:uid="{D4FFDFBF-96CC-4E0E-87C0-A59B740E1386}"/>
    <cellStyle name="Syöttö 14" xfId="13723" xr:uid="{00000000-0005-0000-0000-000088360000}"/>
    <cellStyle name="Syöttö 14 2" xfId="13724" xr:uid="{00000000-0005-0000-0000-000089360000}"/>
    <cellStyle name="Syöttö 14 2 2" xfId="13725" xr:uid="{00000000-0005-0000-0000-00008A360000}"/>
    <cellStyle name="Syöttö 14 2 2 2" xfId="24673" xr:uid="{A7A6D715-27AD-4AA4-B171-08620D01D0F0}"/>
    <cellStyle name="Syöttö 14 2 3" xfId="13726" xr:uid="{00000000-0005-0000-0000-00008B360000}"/>
    <cellStyle name="Syöttö 14 2 3 2" xfId="24674" xr:uid="{22FCDAF0-04E3-48F5-8BAE-229333D12FA1}"/>
    <cellStyle name="Syöttö 14 2 4" xfId="24672" xr:uid="{6B13E599-6C82-417F-9A99-ABE1D8816292}"/>
    <cellStyle name="Syöttö 14 3" xfId="13727" xr:uid="{00000000-0005-0000-0000-00008C360000}"/>
    <cellStyle name="Syöttö 14 3 2" xfId="24675" xr:uid="{97926CAF-4666-4AE0-8AC6-A23767C6CFC7}"/>
    <cellStyle name="Syöttö 14 4" xfId="13728" xr:uid="{00000000-0005-0000-0000-00008D360000}"/>
    <cellStyle name="Syöttö 14 4 2" xfId="24676" xr:uid="{A6B8A008-3D8A-4610-9DD9-FB3F5E92644C}"/>
    <cellStyle name="Syöttö 14 5" xfId="24671" xr:uid="{7BBC07DA-3AE2-4CDC-A1D2-DB0DD4A81EF6}"/>
    <cellStyle name="Syöttö 15" xfId="13729" xr:uid="{00000000-0005-0000-0000-00008E360000}"/>
    <cellStyle name="Syöttö 15 2" xfId="13730" xr:uid="{00000000-0005-0000-0000-00008F360000}"/>
    <cellStyle name="Syöttö 15 2 2" xfId="13731" xr:uid="{00000000-0005-0000-0000-000090360000}"/>
    <cellStyle name="Syöttö 15 2 2 2" xfId="24679" xr:uid="{C069F052-019B-45A7-9928-3A50CA36EA2D}"/>
    <cellStyle name="Syöttö 15 2 3" xfId="13732" xr:uid="{00000000-0005-0000-0000-000091360000}"/>
    <cellStyle name="Syöttö 15 2 3 2" xfId="24680" xr:uid="{CF67C1FF-4E30-45C2-B2AA-C75406BE9187}"/>
    <cellStyle name="Syöttö 15 2 4" xfId="24678" xr:uid="{C9A182C0-E89D-435F-A858-31DA9C04949F}"/>
    <cellStyle name="Syöttö 15 3" xfId="13733" xr:uid="{00000000-0005-0000-0000-000092360000}"/>
    <cellStyle name="Syöttö 15 3 2" xfId="24681" xr:uid="{F33ED2FB-CF67-42E8-A220-5D60485D3527}"/>
    <cellStyle name="Syöttö 15 4" xfId="13734" xr:uid="{00000000-0005-0000-0000-000093360000}"/>
    <cellStyle name="Syöttö 15 4 2" xfId="24682" xr:uid="{08B40C3D-278B-4D72-A177-28D04B38CDF0}"/>
    <cellStyle name="Syöttö 15 5" xfId="24677" xr:uid="{F180E06E-CD1C-45EA-A7E8-24945DB6FACE}"/>
    <cellStyle name="Syöttö 16" xfId="13735" xr:uid="{00000000-0005-0000-0000-000094360000}"/>
    <cellStyle name="Syöttö 16 2" xfId="13736" xr:uid="{00000000-0005-0000-0000-000095360000}"/>
    <cellStyle name="Syöttö 16 2 2" xfId="13737" xr:uid="{00000000-0005-0000-0000-000096360000}"/>
    <cellStyle name="Syöttö 16 2 2 2" xfId="24685" xr:uid="{3ED5B07A-80B8-4A62-95AF-796AFDED6706}"/>
    <cellStyle name="Syöttö 16 2 3" xfId="13738" xr:uid="{00000000-0005-0000-0000-000097360000}"/>
    <cellStyle name="Syöttö 16 2 3 2" xfId="24686" xr:uid="{6E2F96A1-D3FD-4717-9FB6-66CD3541911A}"/>
    <cellStyle name="Syöttö 16 2 4" xfId="24684" xr:uid="{6C2F3238-4CCE-47C7-8074-014D7D69BEAD}"/>
    <cellStyle name="Syöttö 16 3" xfId="13739" xr:uid="{00000000-0005-0000-0000-000098360000}"/>
    <cellStyle name="Syöttö 16 3 2" xfId="24687" xr:uid="{69E9D81C-E7B5-41BD-9AAF-AC87E7F4E6D7}"/>
    <cellStyle name="Syöttö 16 4" xfId="13740" xr:uid="{00000000-0005-0000-0000-000099360000}"/>
    <cellStyle name="Syöttö 16 4 2" xfId="24688" xr:uid="{E905935E-4872-48F9-B9E0-27F402A0324A}"/>
    <cellStyle name="Syöttö 16 5" xfId="24683" xr:uid="{97BD3E09-BD19-4C54-856D-DE5F99F8FBEE}"/>
    <cellStyle name="Syöttö 17" xfId="13741" xr:uid="{00000000-0005-0000-0000-00009A360000}"/>
    <cellStyle name="Syöttö 17 2" xfId="13742" xr:uid="{00000000-0005-0000-0000-00009B360000}"/>
    <cellStyle name="Syöttö 17 2 2" xfId="13743" xr:uid="{00000000-0005-0000-0000-00009C360000}"/>
    <cellStyle name="Syöttö 17 2 2 2" xfId="24691" xr:uid="{55703A31-27EE-43C8-845E-BECE38A1C77C}"/>
    <cellStyle name="Syöttö 17 2 3" xfId="13744" xr:uid="{00000000-0005-0000-0000-00009D360000}"/>
    <cellStyle name="Syöttö 17 2 3 2" xfId="24692" xr:uid="{B5C224E4-8CCC-4F1F-A12A-62C36A870703}"/>
    <cellStyle name="Syöttö 17 2 4" xfId="24690" xr:uid="{61365832-96A7-40A3-BEF0-E71179A2443F}"/>
    <cellStyle name="Syöttö 17 3" xfId="13745" xr:uid="{00000000-0005-0000-0000-00009E360000}"/>
    <cellStyle name="Syöttö 17 3 2" xfId="24693" xr:uid="{33098152-8CE5-4302-8083-5656E740DAD8}"/>
    <cellStyle name="Syöttö 17 4" xfId="13746" xr:uid="{00000000-0005-0000-0000-00009F360000}"/>
    <cellStyle name="Syöttö 17 4 2" xfId="24694" xr:uid="{AE24D544-3E7A-4F86-A915-3A3E38282702}"/>
    <cellStyle name="Syöttö 17 5" xfId="24689" xr:uid="{F343ABCC-39AC-45B0-B4A5-20936BF3A0F1}"/>
    <cellStyle name="Syöttö 18" xfId="13747" xr:uid="{00000000-0005-0000-0000-0000A0360000}"/>
    <cellStyle name="Syöttö 18 2" xfId="13748" xr:uid="{00000000-0005-0000-0000-0000A1360000}"/>
    <cellStyle name="Syöttö 18 2 2" xfId="13749" xr:uid="{00000000-0005-0000-0000-0000A2360000}"/>
    <cellStyle name="Syöttö 18 2 2 2" xfId="24697" xr:uid="{ADD78E99-A8F2-4152-82D1-35B13716405E}"/>
    <cellStyle name="Syöttö 18 2 3" xfId="13750" xr:uid="{00000000-0005-0000-0000-0000A3360000}"/>
    <cellStyle name="Syöttö 18 2 3 2" xfId="24698" xr:uid="{9DAF8B5B-4492-46BF-9E39-8F5027601143}"/>
    <cellStyle name="Syöttö 18 2 4" xfId="24696" xr:uid="{DD94146F-A5E3-492B-8B0C-095972646F35}"/>
    <cellStyle name="Syöttö 18 3" xfId="13751" xr:uid="{00000000-0005-0000-0000-0000A4360000}"/>
    <cellStyle name="Syöttö 18 3 2" xfId="24699" xr:uid="{CDEA5799-8D4C-4777-92D7-F944BD78EB82}"/>
    <cellStyle name="Syöttö 18 4" xfId="13752" xr:uid="{00000000-0005-0000-0000-0000A5360000}"/>
    <cellStyle name="Syöttö 18 4 2" xfId="24700" xr:uid="{09C77D40-DF14-46B9-A404-C080A38AF1C3}"/>
    <cellStyle name="Syöttö 18 5" xfId="24695" xr:uid="{16BD397C-6FFD-4F0C-A4A0-DBB4418E19BD}"/>
    <cellStyle name="Syöttö 19" xfId="13753" xr:uid="{00000000-0005-0000-0000-0000A6360000}"/>
    <cellStyle name="Syöttö 19 2" xfId="13754" xr:uid="{00000000-0005-0000-0000-0000A7360000}"/>
    <cellStyle name="Syöttö 19 2 2" xfId="24702" xr:uid="{F0DD83F3-9063-4954-A6BC-C31126FE327D}"/>
    <cellStyle name="Syöttö 19 3" xfId="13755" xr:uid="{00000000-0005-0000-0000-0000A8360000}"/>
    <cellStyle name="Syöttö 19 3 2" xfId="24703" xr:uid="{1FEFC506-DA64-469E-9C42-31DD7F1DE4F2}"/>
    <cellStyle name="Syöttö 19 4" xfId="24701" xr:uid="{547C5131-C6CD-4C58-B201-37BB4DC73DA6}"/>
    <cellStyle name="Syöttö 2" xfId="13756" xr:uid="{00000000-0005-0000-0000-0000A9360000}"/>
    <cellStyle name="Syöttö 2 2" xfId="13757" xr:uid="{00000000-0005-0000-0000-0000AA360000}"/>
    <cellStyle name="Syöttö 2 2 2" xfId="13758" xr:uid="{00000000-0005-0000-0000-0000AB360000}"/>
    <cellStyle name="Syöttö 2 2 2 2" xfId="24706" xr:uid="{98F329B1-6F94-4503-8B28-59DE1FE4F10F}"/>
    <cellStyle name="Syöttö 2 2 3" xfId="13759" xr:uid="{00000000-0005-0000-0000-0000AC360000}"/>
    <cellStyle name="Syöttö 2 2 3 2" xfId="24707" xr:uid="{4FDBAC36-9F10-4731-A8C6-B5968DD0D5A0}"/>
    <cellStyle name="Syöttö 2 2 4" xfId="24705" xr:uid="{392D8114-3AC9-4F37-B989-638B9F8D049F}"/>
    <cellStyle name="Syöttö 2 3" xfId="13760" xr:uid="{00000000-0005-0000-0000-0000AD360000}"/>
    <cellStyle name="Syöttö 2 3 2" xfId="24708" xr:uid="{0FB61B94-545A-4FE1-86D2-F2008B314462}"/>
    <cellStyle name="Syöttö 2 4" xfId="13761" xr:uid="{00000000-0005-0000-0000-0000AE360000}"/>
    <cellStyle name="Syöttö 2 4 2" xfId="24709" xr:uid="{3280D43D-B547-4B31-8227-C8DD1D62F730}"/>
    <cellStyle name="Syöttö 2 5" xfId="24704" xr:uid="{EECED64A-95C8-42AF-B31D-0CC3D9E2FFCD}"/>
    <cellStyle name="Syöttö 20" xfId="13762" xr:uid="{00000000-0005-0000-0000-0000AF360000}"/>
    <cellStyle name="Syöttö 20 2" xfId="24710" xr:uid="{A46810E8-6EBC-4FE8-ADCD-231B09A0DF01}"/>
    <cellStyle name="Syöttö 21" xfId="13763" xr:uid="{00000000-0005-0000-0000-0000B0360000}"/>
    <cellStyle name="Syöttö 21 2" xfId="24711" xr:uid="{5644A42D-62C4-4DCF-8757-F0A661FABB66}"/>
    <cellStyle name="Syöttö 22" xfId="13764" xr:uid="{00000000-0005-0000-0000-0000B1360000}"/>
    <cellStyle name="Syöttö 22 2" xfId="24712" xr:uid="{5E25DC18-B92D-49A8-BBE7-5729548F15A2}"/>
    <cellStyle name="Syöttö 23" xfId="13765" xr:uid="{00000000-0005-0000-0000-0000B2360000}"/>
    <cellStyle name="Syöttö 23 2" xfId="24713" xr:uid="{BFA9D7F0-A412-4204-8791-4A13CDA43397}"/>
    <cellStyle name="Syöttö 24" xfId="24646" xr:uid="{25E9A8C5-8AC6-4548-87A7-591DEE16F9EA}"/>
    <cellStyle name="Syöttö 3" xfId="13766" xr:uid="{00000000-0005-0000-0000-0000B3360000}"/>
    <cellStyle name="Syöttö 3 2" xfId="13767" xr:uid="{00000000-0005-0000-0000-0000B4360000}"/>
    <cellStyle name="Syöttö 3 2 2" xfId="13768" xr:uid="{00000000-0005-0000-0000-0000B5360000}"/>
    <cellStyle name="Syöttö 3 2 2 2" xfId="24716" xr:uid="{0C25D26D-2C09-4864-AD4E-B554AFF24E92}"/>
    <cellStyle name="Syöttö 3 2 3" xfId="13769" xr:uid="{00000000-0005-0000-0000-0000B6360000}"/>
    <cellStyle name="Syöttö 3 2 3 2" xfId="24717" xr:uid="{70395266-69B8-47BB-8687-E825C8D10161}"/>
    <cellStyle name="Syöttö 3 2 4" xfId="24715" xr:uid="{74CD7F97-2D52-438E-ADEA-EF8D0912F3AC}"/>
    <cellStyle name="Syöttö 3 3" xfId="13770" xr:uid="{00000000-0005-0000-0000-0000B7360000}"/>
    <cellStyle name="Syöttö 3 3 2" xfId="24718" xr:uid="{19F26989-B698-4C07-918A-5D598F457478}"/>
    <cellStyle name="Syöttö 3 4" xfId="13771" xr:uid="{00000000-0005-0000-0000-0000B8360000}"/>
    <cellStyle name="Syöttö 3 4 2" xfId="24719" xr:uid="{2D180BB9-59FB-4339-A046-5F931367415A}"/>
    <cellStyle name="Syöttö 3 5" xfId="24714" xr:uid="{39ABE0FF-CB8D-4593-A295-2E0372B1EF31}"/>
    <cellStyle name="Syöttö 4" xfId="13772" xr:uid="{00000000-0005-0000-0000-0000B9360000}"/>
    <cellStyle name="Syöttö 4 2" xfId="13773" xr:uid="{00000000-0005-0000-0000-0000BA360000}"/>
    <cellStyle name="Syöttö 4 2 2" xfId="13774" xr:uid="{00000000-0005-0000-0000-0000BB360000}"/>
    <cellStyle name="Syöttö 4 2 2 2" xfId="24722" xr:uid="{3956ED2B-21C6-4A08-AF2E-17E65218BA41}"/>
    <cellStyle name="Syöttö 4 2 3" xfId="13775" xr:uid="{00000000-0005-0000-0000-0000BC360000}"/>
    <cellStyle name="Syöttö 4 2 3 2" xfId="24723" xr:uid="{97366901-3EAA-4F4D-A170-418CA8AFE792}"/>
    <cellStyle name="Syöttö 4 2 4" xfId="24721" xr:uid="{53AA4F02-C2FC-4CDE-9472-8445AC11108B}"/>
    <cellStyle name="Syöttö 4 3" xfId="13776" xr:uid="{00000000-0005-0000-0000-0000BD360000}"/>
    <cellStyle name="Syöttö 4 3 2" xfId="24724" xr:uid="{6F5D93DA-D1FC-4F8C-A3F4-659FE2F4139A}"/>
    <cellStyle name="Syöttö 4 4" xfId="13777" xr:uid="{00000000-0005-0000-0000-0000BE360000}"/>
    <cellStyle name="Syöttö 4 4 2" xfId="24725" xr:uid="{D30C3E36-5625-4DAF-8B81-B658803A0D73}"/>
    <cellStyle name="Syöttö 4 5" xfId="24720" xr:uid="{419820E8-45C9-47EE-A80F-246E9BC57E2F}"/>
    <cellStyle name="Syöttö 5" xfId="13778" xr:uid="{00000000-0005-0000-0000-0000BF360000}"/>
    <cellStyle name="Syöttö 5 2" xfId="13779" xr:uid="{00000000-0005-0000-0000-0000C0360000}"/>
    <cellStyle name="Syöttö 5 2 2" xfId="13780" xr:uid="{00000000-0005-0000-0000-0000C1360000}"/>
    <cellStyle name="Syöttö 5 2 2 2" xfId="24728" xr:uid="{E25104E7-1FD8-4682-92B1-EF93D742A91D}"/>
    <cellStyle name="Syöttö 5 2 3" xfId="13781" xr:uid="{00000000-0005-0000-0000-0000C2360000}"/>
    <cellStyle name="Syöttö 5 2 3 2" xfId="24729" xr:uid="{D066A13B-840F-4109-9E01-619E34EEC434}"/>
    <cellStyle name="Syöttö 5 2 4" xfId="24727" xr:uid="{678ED2D1-8D2E-42BE-922B-2B5663A5AF2C}"/>
    <cellStyle name="Syöttö 5 3" xfId="13782" xr:uid="{00000000-0005-0000-0000-0000C3360000}"/>
    <cellStyle name="Syöttö 5 3 2" xfId="24730" xr:uid="{29BA2545-6852-449F-A028-963598060D4B}"/>
    <cellStyle name="Syöttö 5 4" xfId="13783" xr:uid="{00000000-0005-0000-0000-0000C4360000}"/>
    <cellStyle name="Syöttö 5 4 2" xfId="24731" xr:uid="{0EF191FE-24CB-4590-8A3B-92063ECB6A80}"/>
    <cellStyle name="Syöttö 5 5" xfId="24726" xr:uid="{CB9FF13E-141A-4273-8880-4EB0E0514741}"/>
    <cellStyle name="Syöttö 6" xfId="13784" xr:uid="{00000000-0005-0000-0000-0000C5360000}"/>
    <cellStyle name="Syöttö 6 2" xfId="13785" xr:uid="{00000000-0005-0000-0000-0000C6360000}"/>
    <cellStyle name="Syöttö 6 2 2" xfId="13786" xr:uid="{00000000-0005-0000-0000-0000C7360000}"/>
    <cellStyle name="Syöttö 6 2 2 2" xfId="24734" xr:uid="{447F429A-C50B-4B0A-9DDC-C02A5EE7AD38}"/>
    <cellStyle name="Syöttö 6 2 3" xfId="13787" xr:uid="{00000000-0005-0000-0000-0000C8360000}"/>
    <cellStyle name="Syöttö 6 2 3 2" xfId="24735" xr:uid="{5B2BA46F-D20B-44DD-B53E-659A866EFE52}"/>
    <cellStyle name="Syöttö 6 2 4" xfId="24733" xr:uid="{42EE8430-5478-4E51-B1A1-11F663D7DC39}"/>
    <cellStyle name="Syöttö 6 3" xfId="13788" xr:uid="{00000000-0005-0000-0000-0000C9360000}"/>
    <cellStyle name="Syöttö 6 3 2" xfId="24736" xr:uid="{FFA821F7-2377-4942-A270-709956168A22}"/>
    <cellStyle name="Syöttö 6 4" xfId="13789" xr:uid="{00000000-0005-0000-0000-0000CA360000}"/>
    <cellStyle name="Syöttö 6 4 2" xfId="24737" xr:uid="{328375A3-5A50-4DF2-98D5-208FA4FF9D01}"/>
    <cellStyle name="Syöttö 6 5" xfId="24732" xr:uid="{542CE08C-965B-4C57-BE38-2FBD5DF013D0}"/>
    <cellStyle name="Syöttö 7" xfId="13790" xr:uid="{00000000-0005-0000-0000-0000CB360000}"/>
    <cellStyle name="Syöttö 7 2" xfId="13791" xr:uid="{00000000-0005-0000-0000-0000CC360000}"/>
    <cellStyle name="Syöttö 7 2 2" xfId="13792" xr:uid="{00000000-0005-0000-0000-0000CD360000}"/>
    <cellStyle name="Syöttö 7 2 2 2" xfId="24740" xr:uid="{C504F9A2-ADF4-4F32-82B9-34AA7072F95C}"/>
    <cellStyle name="Syöttö 7 2 3" xfId="13793" xr:uid="{00000000-0005-0000-0000-0000CE360000}"/>
    <cellStyle name="Syöttö 7 2 3 2" xfId="24741" xr:uid="{36F10473-2821-4525-8E63-467DE2745739}"/>
    <cellStyle name="Syöttö 7 2 4" xfId="24739" xr:uid="{0D1D6788-C205-4997-86B2-5DEDB1CAE380}"/>
    <cellStyle name="Syöttö 7 3" xfId="13794" xr:uid="{00000000-0005-0000-0000-0000CF360000}"/>
    <cellStyle name="Syöttö 7 3 2" xfId="24742" xr:uid="{FA59C7A3-44D2-4BF0-BD50-398E4F431BAA}"/>
    <cellStyle name="Syöttö 7 4" xfId="13795" xr:uid="{00000000-0005-0000-0000-0000D0360000}"/>
    <cellStyle name="Syöttö 7 4 2" xfId="24743" xr:uid="{913DB114-3E2B-4169-90DB-17E31AC93544}"/>
    <cellStyle name="Syöttö 7 5" xfId="24738" xr:uid="{84CC96C8-6F62-46AC-BD5E-0806B8D20498}"/>
    <cellStyle name="Syöttö 8" xfId="13796" xr:uid="{00000000-0005-0000-0000-0000D1360000}"/>
    <cellStyle name="Syöttö 8 2" xfId="13797" xr:uid="{00000000-0005-0000-0000-0000D2360000}"/>
    <cellStyle name="Syöttö 8 2 2" xfId="13798" xr:uid="{00000000-0005-0000-0000-0000D3360000}"/>
    <cellStyle name="Syöttö 8 2 2 2" xfId="24746" xr:uid="{A7EC849C-236D-4ADC-9E76-5A22CF9CD36F}"/>
    <cellStyle name="Syöttö 8 2 3" xfId="13799" xr:uid="{00000000-0005-0000-0000-0000D4360000}"/>
    <cellStyle name="Syöttö 8 2 3 2" xfId="24747" xr:uid="{9E22B186-B326-40FF-AE51-9046E82D623D}"/>
    <cellStyle name="Syöttö 8 2 4" xfId="24745" xr:uid="{60B30792-AB56-4770-A260-934A4CF7AD56}"/>
    <cellStyle name="Syöttö 8 3" xfId="13800" xr:uid="{00000000-0005-0000-0000-0000D5360000}"/>
    <cellStyle name="Syöttö 8 3 2" xfId="24748" xr:uid="{4755A73E-95B9-41C4-AAB3-E4994DB8AA68}"/>
    <cellStyle name="Syöttö 8 4" xfId="13801" xr:uid="{00000000-0005-0000-0000-0000D6360000}"/>
    <cellStyle name="Syöttö 8 4 2" xfId="24749" xr:uid="{6F078336-A706-433F-BB46-6D4345C789A3}"/>
    <cellStyle name="Syöttö 8 5" xfId="24744" xr:uid="{213DFA78-44F5-446A-A5B9-6715C1A08B98}"/>
    <cellStyle name="Syöttö 9" xfId="13802" xr:uid="{00000000-0005-0000-0000-0000D7360000}"/>
    <cellStyle name="Syöttö 9 2" xfId="13803" xr:uid="{00000000-0005-0000-0000-0000D8360000}"/>
    <cellStyle name="Syöttö 9 2 2" xfId="13804" xr:uid="{00000000-0005-0000-0000-0000D9360000}"/>
    <cellStyle name="Syöttö 9 2 2 2" xfId="24752" xr:uid="{8B0B3763-3930-4213-B986-9C52E7ADBD25}"/>
    <cellStyle name="Syöttö 9 2 3" xfId="13805" xr:uid="{00000000-0005-0000-0000-0000DA360000}"/>
    <cellStyle name="Syöttö 9 2 3 2" xfId="24753" xr:uid="{87275794-93CF-41DC-9F35-0DDB0BEBDC73}"/>
    <cellStyle name="Syöttö 9 2 4" xfId="24751" xr:uid="{D6BE810F-D0A4-44ED-915A-EE103DBC7F1D}"/>
    <cellStyle name="Syöttö 9 3" xfId="13806" xr:uid="{00000000-0005-0000-0000-0000DB360000}"/>
    <cellStyle name="Syöttö 9 3 2" xfId="24754" xr:uid="{32470CF5-75BE-423E-8037-5008B8F52BB3}"/>
    <cellStyle name="Syöttö 9 4" xfId="13807" xr:uid="{00000000-0005-0000-0000-0000DC360000}"/>
    <cellStyle name="Syöttö 9 4 2" xfId="24755" xr:uid="{F8DD77CE-48BD-42DB-8DAF-BA763BA0CDCF}"/>
    <cellStyle name="Syöttö 9 5" xfId="24750" xr:uid="{9D25A13F-4E46-4C24-BFEA-1D45C2838B09}"/>
    <cellStyle name="Számítás 2" xfId="13808" xr:uid="{00000000-0005-0000-0000-0000DD360000}"/>
    <cellStyle name="Számítás 2 2" xfId="13809" xr:uid="{00000000-0005-0000-0000-0000DE360000}"/>
    <cellStyle name="Számítás 2 2 2" xfId="24757" xr:uid="{A1BA0175-9504-4C7A-934B-486C8B4B2465}"/>
    <cellStyle name="Számítás 2 3" xfId="13810" xr:uid="{00000000-0005-0000-0000-0000DF360000}"/>
    <cellStyle name="Számítás 2 3 2" xfId="24758" xr:uid="{51F7D5E7-EDDE-4BCE-A4ED-4797985B2D31}"/>
    <cellStyle name="Számítás 2 4" xfId="24756" xr:uid="{46EAD421-FBD4-4DDE-8BCE-5B605A2071B2}"/>
    <cellStyle name="Százalék 2" xfId="13811" xr:uid="{00000000-0005-0000-0000-0000E0360000}"/>
    <cellStyle name="Százalék 3" xfId="13812" xr:uid="{00000000-0005-0000-0000-0000E1360000}"/>
    <cellStyle name="Table Col Head" xfId="13813" xr:uid="{00000000-0005-0000-0000-0000E2360000}"/>
    <cellStyle name="Table Head" xfId="13814" xr:uid="{00000000-0005-0000-0000-0000E3360000}"/>
    <cellStyle name="Table Head Aligned" xfId="13815" xr:uid="{00000000-0005-0000-0000-0000E4360000}"/>
    <cellStyle name="Table Head Aligned 2" xfId="24759" xr:uid="{DDF074E0-DB1E-4026-B204-230584C90BB2}"/>
    <cellStyle name="Table Head Aligned 3" xfId="25363" xr:uid="{85633DA8-49FA-4511-A7C6-E34ADEB09F97}"/>
    <cellStyle name="Table Head Blue" xfId="13816" xr:uid="{00000000-0005-0000-0000-0000E5360000}"/>
    <cellStyle name="Table Head Green" xfId="13817" xr:uid="{00000000-0005-0000-0000-0000E6360000}"/>
    <cellStyle name="Table Head Green 2" xfId="24760" xr:uid="{AF79C76B-CDCE-4CBC-9B2D-5FCAED43590F}"/>
    <cellStyle name="Table Head Green 3" xfId="18790" xr:uid="{A41A9770-58A2-48BC-B09B-097F61E0BF39}"/>
    <cellStyle name="Table Sub Head" xfId="13818" xr:uid="{00000000-0005-0000-0000-0000E7360000}"/>
    <cellStyle name="Table Title" xfId="13819" xr:uid="{00000000-0005-0000-0000-0000E8360000}"/>
    <cellStyle name="Table Units" xfId="13820" xr:uid="{00000000-0005-0000-0000-0000E9360000}"/>
    <cellStyle name="Tableau_corps_euro" xfId="14871" xr:uid="{00000000-0005-0000-0000-0000EA360000}"/>
    <cellStyle name="TableBorder" xfId="13821" xr:uid="{00000000-0005-0000-0000-0000EB360000}"/>
    <cellStyle name="Tarkistussolu" xfId="13822" xr:uid="{00000000-0005-0000-0000-0000EC360000}"/>
    <cellStyle name="Tekst objaśnienia" xfId="13823" xr:uid="{00000000-0005-0000-0000-0000ED360000}"/>
    <cellStyle name="Tekst objaśnienia 2" xfId="13824" xr:uid="{00000000-0005-0000-0000-0000EE360000}"/>
    <cellStyle name="Tekst ostrzeżenia" xfId="13825" xr:uid="{00000000-0005-0000-0000-0000EF360000}"/>
    <cellStyle name="Tekst ostrzeżenia 2" xfId="13826" xr:uid="{00000000-0005-0000-0000-0000F0360000}"/>
    <cellStyle name="Testo avviso 2" xfId="13827" xr:uid="{00000000-0005-0000-0000-0000F1360000}"/>
    <cellStyle name="Testo avviso 3" xfId="13828" xr:uid="{00000000-0005-0000-0000-0000F2360000}"/>
    <cellStyle name="Testo descrittivo 2" xfId="13829" xr:uid="{00000000-0005-0000-0000-0000F3360000}"/>
    <cellStyle name="Testo descrittivo 3" xfId="13830" xr:uid="{00000000-0005-0000-0000-0000F4360000}"/>
    <cellStyle name="Text" xfId="13831" xr:uid="{00000000-0005-0000-0000-0000F5360000}"/>
    <cellStyle name="Text upozornění" xfId="13832" xr:uid="{00000000-0005-0000-0000-0000F6360000}"/>
    <cellStyle name="texte" xfId="13833" xr:uid="{00000000-0005-0000-0000-0000F7360000}"/>
    <cellStyle name="Texte explicatif 2" xfId="13834" xr:uid="{00000000-0005-0000-0000-0000F8360000}"/>
    <cellStyle name="Texte explicatif 2 2" xfId="13835" xr:uid="{00000000-0005-0000-0000-0000F9360000}"/>
    <cellStyle name="Texte explicatif 3" xfId="13836" xr:uid="{00000000-0005-0000-0000-0000FA360000}"/>
    <cellStyle name="Texte explicatif 3 2" xfId="13837" xr:uid="{00000000-0005-0000-0000-0000FB360000}"/>
    <cellStyle name="Texte explicatif 4" xfId="13838" xr:uid="{00000000-0005-0000-0000-0000FC360000}"/>
    <cellStyle name="Texte explicatif 4 2" xfId="13839" xr:uid="{00000000-0005-0000-0000-0000FD360000}"/>
    <cellStyle name="Texte explicatif 5" xfId="13840" xr:uid="{00000000-0005-0000-0000-0000FE360000}"/>
    <cellStyle name="Texto de advertencia" xfId="13841" xr:uid="{00000000-0005-0000-0000-0000FF360000}"/>
    <cellStyle name="Texto explicativo" xfId="13842" xr:uid="{00000000-0005-0000-0000-000000370000}"/>
    <cellStyle name="Thousands" xfId="13843" xr:uid="{00000000-0005-0000-0000-000001370000}"/>
    <cellStyle name="Tikrinimo langelis" xfId="13844" xr:uid="{00000000-0005-0000-0000-000002370000}"/>
    <cellStyle name="TimeReport" xfId="13845" xr:uid="{00000000-0005-0000-0000-000003370000}"/>
    <cellStyle name="Titel" xfId="13846" xr:uid="{00000000-0005-0000-0000-000004370000}"/>
    <cellStyle name="Title" xfId="14628" xr:uid="{00000000-0005-0000-0000-000005370000}"/>
    <cellStyle name="Title 1" xfId="13847" xr:uid="{00000000-0005-0000-0000-000006370000}"/>
    <cellStyle name="Title 2" xfId="13848" xr:uid="{00000000-0005-0000-0000-000007370000}"/>
    <cellStyle name="Title 3" xfId="13849" xr:uid="{00000000-0005-0000-0000-000008370000}"/>
    <cellStyle name="Title 4" xfId="13850" xr:uid="{00000000-0005-0000-0000-000009370000}"/>
    <cellStyle name="Title 5" xfId="13851" xr:uid="{00000000-0005-0000-0000-00000A370000}"/>
    <cellStyle name="Titolo 1 2" xfId="13852" xr:uid="{00000000-0005-0000-0000-00000B370000}"/>
    <cellStyle name="Titolo 1 3" xfId="13853" xr:uid="{00000000-0005-0000-0000-00000C370000}"/>
    <cellStyle name="Titolo 2 2" xfId="13854" xr:uid="{00000000-0005-0000-0000-00000D370000}"/>
    <cellStyle name="Titolo 2 3" xfId="13855" xr:uid="{00000000-0005-0000-0000-00000E370000}"/>
    <cellStyle name="Titolo 3 2" xfId="13856" xr:uid="{00000000-0005-0000-0000-00000F370000}"/>
    <cellStyle name="Titolo 3 3" xfId="13857" xr:uid="{00000000-0005-0000-0000-000010370000}"/>
    <cellStyle name="Titolo 4 2" xfId="13858" xr:uid="{00000000-0005-0000-0000-000011370000}"/>
    <cellStyle name="Titolo 4 3" xfId="13859" xr:uid="{00000000-0005-0000-0000-000012370000}"/>
    <cellStyle name="Titolo 5" xfId="13860" xr:uid="{00000000-0005-0000-0000-000013370000}"/>
    <cellStyle name="Titolo 6" xfId="13861" xr:uid="{00000000-0005-0000-0000-000014370000}"/>
    <cellStyle name="Titre 1" xfId="13862" xr:uid="{00000000-0005-0000-0000-000015370000}"/>
    <cellStyle name="Titre 1 1" xfId="13863" xr:uid="{00000000-0005-0000-0000-000016370000}"/>
    <cellStyle name="Titre 1 2" xfId="13864" xr:uid="{00000000-0005-0000-0000-000017370000}"/>
    <cellStyle name="Titre 1 3" xfId="13865" xr:uid="{00000000-0005-0000-0000-000018370000}"/>
    <cellStyle name="Titre 1_pluriannuel ANTAI exec 2011 et prev 2012 recalées (3)" xfId="14872" xr:uid="{00000000-0005-0000-0000-000019370000}"/>
    <cellStyle name="Titre 2" xfId="13866" xr:uid="{00000000-0005-0000-0000-00001A370000}"/>
    <cellStyle name="Titre 2 2" xfId="13867" xr:uid="{00000000-0005-0000-0000-00001B370000}"/>
    <cellStyle name="Titre 2 2 2" xfId="24761" xr:uid="{B716FC37-7434-4522-AAF8-56CE8142F216}"/>
    <cellStyle name="Titre 2 3" xfId="13868" xr:uid="{00000000-0005-0000-0000-00001C370000}"/>
    <cellStyle name="Titre 2 3 2" xfId="24762" xr:uid="{CDFCDAAC-91BD-46DF-A10E-0EB1D8451277}"/>
    <cellStyle name="Titre 2 4" xfId="13869" xr:uid="{00000000-0005-0000-0000-00001D370000}"/>
    <cellStyle name="Titre 2 4 2" xfId="24763" xr:uid="{7B772160-0D85-4B8D-B35D-4077573A4EF2}"/>
    <cellStyle name="Titre 2 5" xfId="13870" xr:uid="{00000000-0005-0000-0000-00001E370000}"/>
    <cellStyle name="Titre 2 5 2" xfId="24764" xr:uid="{8BE7F1ED-756F-459B-9255-118D9AAF9D0C}"/>
    <cellStyle name="Titre 3" xfId="13871" xr:uid="{00000000-0005-0000-0000-00001F370000}"/>
    <cellStyle name="Titre 3 2" xfId="13872" xr:uid="{00000000-0005-0000-0000-000020370000}"/>
    <cellStyle name="Titre 3 2 2" xfId="24765" xr:uid="{A68ED2CC-FD1F-47A3-A772-4654424DE7EF}"/>
    <cellStyle name="Titre 3 3" xfId="13873" xr:uid="{00000000-0005-0000-0000-000021370000}"/>
    <cellStyle name="Titre 3 3 2" xfId="24766" xr:uid="{E7A8D94B-1EF0-4D4C-8AFB-C3312D07A9A3}"/>
    <cellStyle name="Titre 3 4" xfId="13874" xr:uid="{00000000-0005-0000-0000-000022370000}"/>
    <cellStyle name="Titre 3 4 2" xfId="24767" xr:uid="{9BEE3284-95F4-4653-97A4-7E3FFE343C46}"/>
    <cellStyle name="Titre 4" xfId="13875" xr:uid="{00000000-0005-0000-0000-000023370000}"/>
    <cellStyle name="Titre 4 2" xfId="13876" xr:uid="{00000000-0005-0000-0000-000024370000}"/>
    <cellStyle name="Titre 4 2 2" xfId="24768" xr:uid="{94AE25A1-20E9-4AB6-B5FC-F65AA422C798}"/>
    <cellStyle name="Titre 4 3" xfId="13877" xr:uid="{00000000-0005-0000-0000-000025370000}"/>
    <cellStyle name="Titre 4 3 2" xfId="24769" xr:uid="{5884697C-0C5F-41CE-8A34-A878FECE9EC8}"/>
    <cellStyle name="Titre 4 4" xfId="13878" xr:uid="{00000000-0005-0000-0000-000026370000}"/>
    <cellStyle name="Titre 4 4 2" xfId="24770" xr:uid="{64DBF926-A947-4E7A-9B5C-7D693A31EC05}"/>
    <cellStyle name="Titre 5" xfId="13879" xr:uid="{00000000-0005-0000-0000-000027370000}"/>
    <cellStyle name="Titre de la feuille" xfId="13880" xr:uid="{00000000-0005-0000-0000-000028370000}"/>
    <cellStyle name="Titre " xfId="13881" xr:uid="{00000000-0005-0000-0000-000029370000}"/>
    <cellStyle name="Titre 1 2" xfId="13882" xr:uid="{00000000-0005-0000-0000-00002A370000}"/>
    <cellStyle name="Titre 1 2 2" xfId="13883" xr:uid="{00000000-0005-0000-0000-00002B370000}"/>
    <cellStyle name="Titre 1 2_130725 DSNA 2011 Dossier de révision initial" xfId="13884" xr:uid="{00000000-0005-0000-0000-00002C370000}"/>
    <cellStyle name="Titre 1 3" xfId="13885" xr:uid="{00000000-0005-0000-0000-00002D370000}"/>
    <cellStyle name="Titre 1 4" xfId="13886" xr:uid="{00000000-0005-0000-0000-00002E370000}"/>
    <cellStyle name="Titre 1 4 2" xfId="13887" xr:uid="{00000000-0005-0000-0000-00002F370000}"/>
    <cellStyle name="Titre 1 4 3" xfId="13888" xr:uid="{00000000-0005-0000-0000-000030370000}"/>
    <cellStyle name="Titre 1 5" xfId="13889" xr:uid="{00000000-0005-0000-0000-000031370000}"/>
    <cellStyle name="Titre 1 6" xfId="13890" xr:uid="{00000000-0005-0000-0000-000032370000}"/>
    <cellStyle name="Titre 2 2" xfId="13891" xr:uid="{00000000-0005-0000-0000-000033370000}"/>
    <cellStyle name="Titre 2 2 2" xfId="13892" xr:uid="{00000000-0005-0000-0000-000034370000}"/>
    <cellStyle name="Titre 2 2_130725 DSNA 2011 Dossier de révision initial" xfId="13893" xr:uid="{00000000-0005-0000-0000-000035370000}"/>
    <cellStyle name="Titre 2 3" xfId="13894" xr:uid="{00000000-0005-0000-0000-000036370000}"/>
    <cellStyle name="Titre 2 4" xfId="13895" xr:uid="{00000000-0005-0000-0000-000037370000}"/>
    <cellStyle name="Titre 2 4 2" xfId="13896" xr:uid="{00000000-0005-0000-0000-000038370000}"/>
    <cellStyle name="Titre 2 4 3" xfId="13897" xr:uid="{00000000-0005-0000-0000-000039370000}"/>
    <cellStyle name="Titre 2 5" xfId="13898" xr:uid="{00000000-0005-0000-0000-00003A370000}"/>
    <cellStyle name="Titre 2 6" xfId="13899" xr:uid="{00000000-0005-0000-0000-00003B370000}"/>
    <cellStyle name="Titre 3 2" xfId="13900" xr:uid="{00000000-0005-0000-0000-00003C370000}"/>
    <cellStyle name="Titre 3 2 2" xfId="13901" xr:uid="{00000000-0005-0000-0000-00003D370000}"/>
    <cellStyle name="Titre 3 2_130725 DSNA 2011 Dossier de révision initial" xfId="13902" xr:uid="{00000000-0005-0000-0000-00003E370000}"/>
    <cellStyle name="Titre 3 3" xfId="13903" xr:uid="{00000000-0005-0000-0000-00003F370000}"/>
    <cellStyle name="Titre 3 4" xfId="13904" xr:uid="{00000000-0005-0000-0000-000040370000}"/>
    <cellStyle name="Titre 3 4 2" xfId="13905" xr:uid="{00000000-0005-0000-0000-000041370000}"/>
    <cellStyle name="Titre 3 4 3" xfId="13906" xr:uid="{00000000-0005-0000-0000-000042370000}"/>
    <cellStyle name="Titre 3 5" xfId="13907" xr:uid="{00000000-0005-0000-0000-000043370000}"/>
    <cellStyle name="Titre 4 2" xfId="13908" xr:uid="{00000000-0005-0000-0000-000044370000}"/>
    <cellStyle name="Titre 4 2 2" xfId="13909" xr:uid="{00000000-0005-0000-0000-000045370000}"/>
    <cellStyle name="Titre 4 3" xfId="13910" xr:uid="{00000000-0005-0000-0000-000046370000}"/>
    <cellStyle name="Titre 4 4" xfId="13911" xr:uid="{00000000-0005-0000-0000-000047370000}"/>
    <cellStyle name="Titre 4 4 2" xfId="13912" xr:uid="{00000000-0005-0000-0000-000048370000}"/>
    <cellStyle name="Titre 4 4 3" xfId="13913" xr:uid="{00000000-0005-0000-0000-000049370000}"/>
    <cellStyle name="Titre 4 5" xfId="13914" xr:uid="{00000000-0005-0000-0000-00004A370000}"/>
    <cellStyle name="Titre10" xfId="13915" xr:uid="{00000000-0005-0000-0000-00004B370000}"/>
    <cellStyle name="Titre11" xfId="13916" xr:uid="{00000000-0005-0000-0000-00004C370000}"/>
    <cellStyle name="Titre12" xfId="13917" xr:uid="{00000000-0005-0000-0000-00004D370000}"/>
    <cellStyle name="Titre16" xfId="13918" xr:uid="{00000000-0005-0000-0000-00004E370000}"/>
    <cellStyle name="Titulo" xfId="13919" xr:uid="{00000000-0005-0000-0000-00004F370000}"/>
    <cellStyle name="Título" xfId="13920" xr:uid="{00000000-0005-0000-0000-000050370000}"/>
    <cellStyle name="Título 1" xfId="13921" xr:uid="{00000000-0005-0000-0000-000051370000}"/>
    <cellStyle name="Título 2" xfId="13922" xr:uid="{00000000-0005-0000-0000-000052370000}"/>
    <cellStyle name="Título 3" xfId="13923" xr:uid="{00000000-0005-0000-0000-000053370000}"/>
    <cellStyle name="To" xfId="13924" xr:uid="{00000000-0005-0000-0000-000054370000}"/>
    <cellStyle name="Total (line)" xfId="13925" xr:uid="{00000000-0005-0000-0000-000055370000}"/>
    <cellStyle name="Total (line) 2" xfId="13926" xr:uid="{00000000-0005-0000-0000-000056370000}"/>
    <cellStyle name="Total (line) 2 2" xfId="24772" xr:uid="{6C12FBDC-7DDB-4C1E-A83C-DE998307C159}"/>
    <cellStyle name="Total (line) 3" xfId="13927" xr:uid="{00000000-0005-0000-0000-000057370000}"/>
    <cellStyle name="Total (line) 3 2" xfId="24773" xr:uid="{C8EBC82E-FDA7-441F-99B9-035DC878C0B2}"/>
    <cellStyle name="Total (line) 4" xfId="13928" xr:uid="{00000000-0005-0000-0000-000058370000}"/>
    <cellStyle name="Total (line) 4 2" xfId="24774" xr:uid="{49ADD8A4-5ADD-42BD-B949-2B4CD8A5DADA}"/>
    <cellStyle name="Total (line) 5" xfId="13929" xr:uid="{00000000-0005-0000-0000-000059370000}"/>
    <cellStyle name="Total (line) 5 2" xfId="24775" xr:uid="{617E706D-B7CC-4432-93DE-55BDD51F3317}"/>
    <cellStyle name="Total (line) 6" xfId="24771" xr:uid="{BF93C951-B426-4E1C-A3E1-D3BED10FB596}"/>
    <cellStyle name="Total 10" xfId="13930" xr:uid="{00000000-0005-0000-0000-00005A370000}"/>
    <cellStyle name="Total 10 2" xfId="13931" xr:uid="{00000000-0005-0000-0000-00005B370000}"/>
    <cellStyle name="Total 10 2 2" xfId="13932" xr:uid="{00000000-0005-0000-0000-00005C370000}"/>
    <cellStyle name="Total 10 2 2 2" xfId="24778" xr:uid="{D91CC593-841F-4264-91FF-8403B3C50C4D}"/>
    <cellStyle name="Total 10 2 3" xfId="13933" xr:uid="{00000000-0005-0000-0000-00005D370000}"/>
    <cellStyle name="Total 10 2 3 2" xfId="24779" xr:uid="{84833612-232A-4BCA-A0EE-926B62E86DFA}"/>
    <cellStyle name="Total 10 2 4" xfId="24777" xr:uid="{3ABE585E-BC02-4C45-83D6-5D254C8D4317}"/>
    <cellStyle name="Total 10 3" xfId="13934" xr:uid="{00000000-0005-0000-0000-00005E370000}"/>
    <cellStyle name="Total 10 3 2" xfId="24780" xr:uid="{14AEF1AF-757A-41CF-A3F8-735771873433}"/>
    <cellStyle name="Total 10 4" xfId="13935" xr:uid="{00000000-0005-0000-0000-00005F370000}"/>
    <cellStyle name="Total 10 4 2" xfId="24781" xr:uid="{31894A3A-4143-4EC1-B62A-610F7CA76AB9}"/>
    <cellStyle name="Total 10 5" xfId="24776" xr:uid="{4812CD20-693D-480B-A5B0-8266A706AF23}"/>
    <cellStyle name="Total 11" xfId="13936" xr:uid="{00000000-0005-0000-0000-000060370000}"/>
    <cellStyle name="Total 11 2" xfId="13937" xr:uid="{00000000-0005-0000-0000-000061370000}"/>
    <cellStyle name="Total 11 2 2" xfId="13938" xr:uid="{00000000-0005-0000-0000-000062370000}"/>
    <cellStyle name="Total 11 2 2 2" xfId="24784" xr:uid="{6E0F7305-8D24-43D9-BDDF-F9EBDABFCA14}"/>
    <cellStyle name="Total 11 2 3" xfId="13939" xr:uid="{00000000-0005-0000-0000-000063370000}"/>
    <cellStyle name="Total 11 2 3 2" xfId="24785" xr:uid="{03BB0045-6EEA-4D2B-B179-665C2394C1B2}"/>
    <cellStyle name="Total 11 2 4" xfId="24783" xr:uid="{B79EC387-60A0-4D0D-9F1D-9B08B79FBA4E}"/>
    <cellStyle name="Total 11 3" xfId="13940" xr:uid="{00000000-0005-0000-0000-000064370000}"/>
    <cellStyle name="Total 11 3 2" xfId="24786" xr:uid="{C4755B14-C4F9-4C82-8BDF-5C7CBA40CF05}"/>
    <cellStyle name="Total 11 4" xfId="13941" xr:uid="{00000000-0005-0000-0000-000065370000}"/>
    <cellStyle name="Total 11 4 2" xfId="24787" xr:uid="{5DC3CD8D-EA84-4EFC-87F0-A07061E97F9F}"/>
    <cellStyle name="Total 11 5" xfId="24782" xr:uid="{50BC46E1-4490-4915-B91A-57E4CE202254}"/>
    <cellStyle name="Total 12" xfId="13942" xr:uid="{00000000-0005-0000-0000-000066370000}"/>
    <cellStyle name="Total 12 2" xfId="13943" xr:uid="{00000000-0005-0000-0000-000067370000}"/>
    <cellStyle name="Total 12 2 2" xfId="13944" xr:uid="{00000000-0005-0000-0000-000068370000}"/>
    <cellStyle name="Total 12 2 2 2" xfId="24790" xr:uid="{C68511BD-3DE3-459D-B16A-788BD0EA5127}"/>
    <cellStyle name="Total 12 2 3" xfId="13945" xr:uid="{00000000-0005-0000-0000-000069370000}"/>
    <cellStyle name="Total 12 2 3 2" xfId="24791" xr:uid="{4DEA76A4-0335-4A6C-8C98-0E28E0FB4AD7}"/>
    <cellStyle name="Total 12 2 4" xfId="24789" xr:uid="{45D2A491-2B28-4B82-93AD-EC12958C6352}"/>
    <cellStyle name="Total 12 3" xfId="13946" xr:uid="{00000000-0005-0000-0000-00006A370000}"/>
    <cellStyle name="Total 12 3 2" xfId="24792" xr:uid="{C5D7894A-4AA4-4078-9686-5DA0D1EDF86E}"/>
    <cellStyle name="Total 12 4" xfId="13947" xr:uid="{00000000-0005-0000-0000-00006B370000}"/>
    <cellStyle name="Total 12 4 2" xfId="24793" xr:uid="{22B9E7BF-779F-4EF7-A588-1ECE960FDF7E}"/>
    <cellStyle name="Total 12 5" xfId="24788" xr:uid="{E8848B0E-130B-46CD-95D7-6055AAB9846C}"/>
    <cellStyle name="Total 13" xfId="13948" xr:uid="{00000000-0005-0000-0000-00006C370000}"/>
    <cellStyle name="Total 13 2" xfId="13949" xr:uid="{00000000-0005-0000-0000-00006D370000}"/>
    <cellStyle name="Total 13 2 2" xfId="13950" xr:uid="{00000000-0005-0000-0000-00006E370000}"/>
    <cellStyle name="Total 13 2 2 2" xfId="24796" xr:uid="{39C23A80-B95B-4D4F-AB31-E29828ACF5CD}"/>
    <cellStyle name="Total 13 2 3" xfId="13951" xr:uid="{00000000-0005-0000-0000-00006F370000}"/>
    <cellStyle name="Total 13 2 3 2" xfId="24797" xr:uid="{3E9B1604-A7F3-4859-8EA3-99D86CEF88E8}"/>
    <cellStyle name="Total 13 2 4" xfId="24795" xr:uid="{23DB5C48-C1C5-43E4-B60A-8E00E5E33358}"/>
    <cellStyle name="Total 13 3" xfId="13952" xr:uid="{00000000-0005-0000-0000-000070370000}"/>
    <cellStyle name="Total 13 3 2" xfId="24798" xr:uid="{C26AA94B-FD36-4783-BCD2-14E056DA2071}"/>
    <cellStyle name="Total 13 4" xfId="13953" xr:uid="{00000000-0005-0000-0000-000071370000}"/>
    <cellStyle name="Total 13 4 2" xfId="24799" xr:uid="{E6586316-F8CC-4807-92EF-5D72485CEBA1}"/>
    <cellStyle name="Total 13 5" xfId="24794" xr:uid="{816139ED-05D2-4350-8491-BFD11A2EDF0C}"/>
    <cellStyle name="Total 14" xfId="13954" xr:uid="{00000000-0005-0000-0000-000072370000}"/>
    <cellStyle name="Total 14 2" xfId="13955" xr:uid="{00000000-0005-0000-0000-000073370000}"/>
    <cellStyle name="Total 14 2 2" xfId="13956" xr:uid="{00000000-0005-0000-0000-000074370000}"/>
    <cellStyle name="Total 14 2 2 2" xfId="24802" xr:uid="{BC8292BE-461C-4BAC-938C-43B519F4B060}"/>
    <cellStyle name="Total 14 2 3" xfId="13957" xr:uid="{00000000-0005-0000-0000-000075370000}"/>
    <cellStyle name="Total 14 2 3 2" xfId="24803" xr:uid="{94F191E9-F5DA-4E36-BFCF-FD6D5F933F57}"/>
    <cellStyle name="Total 14 2 4" xfId="24801" xr:uid="{F94F1EB6-81F6-42D6-86DD-DA417B1A17EE}"/>
    <cellStyle name="Total 14 3" xfId="13958" xr:uid="{00000000-0005-0000-0000-000076370000}"/>
    <cellStyle name="Total 14 3 2" xfId="24804" xr:uid="{0C3D6511-9A26-4971-94EF-389F092AD201}"/>
    <cellStyle name="Total 14 4" xfId="13959" xr:uid="{00000000-0005-0000-0000-000077370000}"/>
    <cellStyle name="Total 14 4 2" xfId="24805" xr:uid="{2510DC72-D0D8-49C3-948E-E43D29653CFF}"/>
    <cellStyle name="Total 14 5" xfId="24800" xr:uid="{9196190D-4B4B-41D3-A06F-277D743C4BC0}"/>
    <cellStyle name="Total 15" xfId="13960" xr:uid="{00000000-0005-0000-0000-000078370000}"/>
    <cellStyle name="Total 15 2" xfId="13961" xr:uid="{00000000-0005-0000-0000-000079370000}"/>
    <cellStyle name="Total 15 2 2" xfId="13962" xr:uid="{00000000-0005-0000-0000-00007A370000}"/>
    <cellStyle name="Total 15 2 2 2" xfId="24808" xr:uid="{64639EEA-CC37-4757-9DE1-92458FF57ABD}"/>
    <cellStyle name="Total 15 2 3" xfId="13963" xr:uid="{00000000-0005-0000-0000-00007B370000}"/>
    <cellStyle name="Total 15 2 3 2" xfId="24809" xr:uid="{476F354B-FA60-4643-9E24-F723554EC478}"/>
    <cellStyle name="Total 15 2 4" xfId="24807" xr:uid="{BDA0F28A-FD43-4D7B-A640-D3ADA91206B0}"/>
    <cellStyle name="Total 15 3" xfId="13964" xr:uid="{00000000-0005-0000-0000-00007C370000}"/>
    <cellStyle name="Total 15 3 2" xfId="24810" xr:uid="{1E83E3D5-2AF5-4E14-8F44-7A4D45E3C068}"/>
    <cellStyle name="Total 15 4" xfId="13965" xr:uid="{00000000-0005-0000-0000-00007D370000}"/>
    <cellStyle name="Total 15 4 2" xfId="24811" xr:uid="{22827A6B-4DA9-49BD-A38E-E9F5352453B1}"/>
    <cellStyle name="Total 15 5" xfId="24806" xr:uid="{013E8ABF-4611-4FAF-85E4-76AAD2488435}"/>
    <cellStyle name="Total 16" xfId="13966" xr:uid="{00000000-0005-0000-0000-00007E370000}"/>
    <cellStyle name="Total 16 2" xfId="13967" xr:uid="{00000000-0005-0000-0000-00007F370000}"/>
    <cellStyle name="Total 16 2 2" xfId="24813" xr:uid="{666C1700-55E8-4CE0-98B5-D642A4BD6E83}"/>
    <cellStyle name="Total 16 3" xfId="13968" xr:uid="{00000000-0005-0000-0000-000080370000}"/>
    <cellStyle name="Total 16 3 2" xfId="24814" xr:uid="{7B6F1995-A4AE-47BF-81DE-34883E3BA631}"/>
    <cellStyle name="Total 16 4" xfId="24812" xr:uid="{09EE4D45-EE98-4165-8FE6-DD87D8283311}"/>
    <cellStyle name="Total 17" xfId="13969" xr:uid="{00000000-0005-0000-0000-000081370000}"/>
    <cellStyle name="Total 17 2" xfId="13970" xr:uid="{00000000-0005-0000-0000-000082370000}"/>
    <cellStyle name="Total 17 2 2" xfId="24816" xr:uid="{B0B2B986-1863-416A-B1F8-3048C4E80817}"/>
    <cellStyle name="Total 17 3" xfId="13971" xr:uid="{00000000-0005-0000-0000-000083370000}"/>
    <cellStyle name="Total 17 3 2" xfId="24817" xr:uid="{00D99FCB-CFFA-491E-B4B1-D6ACBFE9E3EE}"/>
    <cellStyle name="Total 17 4" xfId="24815" xr:uid="{AC667BE5-0AFF-477F-B461-F50D1C74B082}"/>
    <cellStyle name="Total 18" xfId="13972" xr:uid="{00000000-0005-0000-0000-000084370000}"/>
    <cellStyle name="Total 18 2" xfId="13973" xr:uid="{00000000-0005-0000-0000-000085370000}"/>
    <cellStyle name="Total 18 2 2" xfId="24819" xr:uid="{74A73839-A941-4824-A386-26554D6633EC}"/>
    <cellStyle name="Total 18 3" xfId="13974" xr:uid="{00000000-0005-0000-0000-000086370000}"/>
    <cellStyle name="Total 18 3 2" xfId="24820" xr:uid="{76A8F24B-2D73-42D8-89AE-976DE4C31151}"/>
    <cellStyle name="Total 18 4" xfId="24818" xr:uid="{E9C9A51E-F0F5-447C-9106-0584AF199525}"/>
    <cellStyle name="Total 19" xfId="13975" xr:uid="{00000000-0005-0000-0000-000087370000}"/>
    <cellStyle name="Total 19 2" xfId="13976" xr:uid="{00000000-0005-0000-0000-000088370000}"/>
    <cellStyle name="Total 19 2 2" xfId="24822" xr:uid="{B4A7DC12-AD90-44AD-AB37-EED86DA4200C}"/>
    <cellStyle name="Total 19 3" xfId="13977" xr:uid="{00000000-0005-0000-0000-000089370000}"/>
    <cellStyle name="Total 19 3 2" xfId="24823" xr:uid="{1E03F55F-131F-4CB5-B469-C672502C2E4D}"/>
    <cellStyle name="Total 19 4" xfId="24821" xr:uid="{056D4A3B-CA9F-4A52-8937-1DB47912888C}"/>
    <cellStyle name="Total 2" xfId="13978" xr:uid="{00000000-0005-0000-0000-00008A370000}"/>
    <cellStyle name="Total 2 2" xfId="13979" xr:uid="{00000000-0005-0000-0000-00008B370000}"/>
    <cellStyle name="Total 2 2 2" xfId="13980" xr:uid="{00000000-0005-0000-0000-00008C370000}"/>
    <cellStyle name="Total 2 2 2 2" xfId="24826" xr:uid="{EE721EFF-9F82-437C-8ACB-A73115B75604}"/>
    <cellStyle name="Total 2 2 3" xfId="13981" xr:uid="{00000000-0005-0000-0000-00008D370000}"/>
    <cellStyle name="Total 2 2 3 2" xfId="24827" xr:uid="{E293ADB1-3625-49A1-82D1-C5C8771D58E5}"/>
    <cellStyle name="Total 2 2 4" xfId="13982" xr:uid="{00000000-0005-0000-0000-00008E370000}"/>
    <cellStyle name="Total 2 2 4 2" xfId="24828" xr:uid="{0E8692C0-5DAE-4E6A-B3E5-B07D0AB0AE8D}"/>
    <cellStyle name="Total 2 2 5" xfId="13983" xr:uid="{00000000-0005-0000-0000-00008F370000}"/>
    <cellStyle name="Total 2 2 5 2" xfId="24829" xr:uid="{D745FFDB-5436-46F9-8DDB-6E2B5DFE5714}"/>
    <cellStyle name="Total 2 2 6" xfId="24825" xr:uid="{83F88453-C2C8-414F-BEEF-B01E11BF9C6B}"/>
    <cellStyle name="Total 2 3" xfId="13984" xr:uid="{00000000-0005-0000-0000-000090370000}"/>
    <cellStyle name="Total 2 3 2" xfId="13985" xr:uid="{00000000-0005-0000-0000-000091370000}"/>
    <cellStyle name="Total 2 3 2 2" xfId="24831" xr:uid="{390AA4E4-4013-4FDF-B98E-F04F2A9EB801}"/>
    <cellStyle name="Total 2 3 3" xfId="13986" xr:uid="{00000000-0005-0000-0000-000092370000}"/>
    <cellStyle name="Total 2 3 3 2" xfId="24832" xr:uid="{8ADE365E-B1CF-4E27-9D6C-198134ABD5F8}"/>
    <cellStyle name="Total 2 3 4" xfId="24830" xr:uid="{481CC915-C32E-43B2-8DD4-D0F33F969907}"/>
    <cellStyle name="Total 2 4" xfId="13987" xr:uid="{00000000-0005-0000-0000-000093370000}"/>
    <cellStyle name="Total 2 4 2" xfId="13988" xr:uid="{00000000-0005-0000-0000-000094370000}"/>
    <cellStyle name="Total 2 4 2 2" xfId="24834" xr:uid="{44DEC6FD-4D4B-41A6-80B0-C4EE7B7F1CA9}"/>
    <cellStyle name="Total 2 4 3" xfId="24833" xr:uid="{96F897AB-88E0-45B1-A821-B3C077029B44}"/>
    <cellStyle name="Total 2 5" xfId="13989" xr:uid="{00000000-0005-0000-0000-000095370000}"/>
    <cellStyle name="Total 2 5 2" xfId="24835" xr:uid="{1FDFE79D-093F-491E-A5B0-C8C037A46C58}"/>
    <cellStyle name="Total 2 6" xfId="13990" xr:uid="{00000000-0005-0000-0000-000096370000}"/>
    <cellStyle name="Total 2 6 2" xfId="24836" xr:uid="{33CE4AAE-582A-40E1-8A82-21959F0CE986}"/>
    <cellStyle name="Total 2 7" xfId="13991" xr:uid="{00000000-0005-0000-0000-000097370000}"/>
    <cellStyle name="Total 2 7 2" xfId="24837" xr:uid="{C01AED09-AF60-4F83-95B4-A8594F6F3C5E}"/>
    <cellStyle name="Total 2 8" xfId="24824" xr:uid="{3865CAB5-E54D-4EE7-8A2D-A9C942416483}"/>
    <cellStyle name="Total 20" xfId="13992" xr:uid="{00000000-0005-0000-0000-000098370000}"/>
    <cellStyle name="Total 20 2" xfId="13993" xr:uid="{00000000-0005-0000-0000-000099370000}"/>
    <cellStyle name="Total 20 2 2" xfId="24839" xr:uid="{94B71C5D-0B63-4FD6-BFA2-291BC435DCCD}"/>
    <cellStyle name="Total 20 3" xfId="13994" xr:uid="{00000000-0005-0000-0000-00009A370000}"/>
    <cellStyle name="Total 20 3 2" xfId="24840" xr:uid="{021296A9-188C-4EDA-BE28-65D3622986E4}"/>
    <cellStyle name="Total 20 4" xfId="24838" xr:uid="{C23EF90A-1320-46FF-B414-595D7938C85B}"/>
    <cellStyle name="Total 21" xfId="13995" xr:uid="{00000000-0005-0000-0000-00009B370000}"/>
    <cellStyle name="Total 21 2" xfId="13996" xr:uid="{00000000-0005-0000-0000-00009C370000}"/>
    <cellStyle name="Total 21 2 2" xfId="24842" xr:uid="{A7F4269A-2281-4006-A07D-03CD0536EE21}"/>
    <cellStyle name="Total 21 3" xfId="13997" xr:uid="{00000000-0005-0000-0000-00009D370000}"/>
    <cellStyle name="Total 21 3 2" xfId="24843" xr:uid="{B18BE074-CDBE-4314-9360-DA819A18C961}"/>
    <cellStyle name="Total 21 4" xfId="24841" xr:uid="{FA12C529-D484-48F8-A373-97BDCC6E90A2}"/>
    <cellStyle name="Total 22" xfId="13998" xr:uid="{00000000-0005-0000-0000-00009E370000}"/>
    <cellStyle name="Total 22 2" xfId="13999" xr:uid="{00000000-0005-0000-0000-00009F370000}"/>
    <cellStyle name="Total 22 2 2" xfId="24845" xr:uid="{6BFB5C07-8832-41AF-998B-913F301B1934}"/>
    <cellStyle name="Total 22 3" xfId="14000" xr:uid="{00000000-0005-0000-0000-0000A0370000}"/>
    <cellStyle name="Total 22 3 2" xfId="24846" xr:uid="{8683D598-D255-4946-9042-0CCFDB74234B}"/>
    <cellStyle name="Total 22 4" xfId="24844" xr:uid="{E4BA21B1-A5DA-45C9-8DB2-A93DB4134514}"/>
    <cellStyle name="Total 23" xfId="14001" xr:uid="{00000000-0005-0000-0000-0000A1370000}"/>
    <cellStyle name="Total 23 2" xfId="14002" xr:uid="{00000000-0005-0000-0000-0000A2370000}"/>
    <cellStyle name="Total 23 2 2" xfId="24848" xr:uid="{5FEA080D-918F-4FF7-B75F-B7CD36A943B1}"/>
    <cellStyle name="Total 23 3" xfId="14003" xr:uid="{00000000-0005-0000-0000-0000A3370000}"/>
    <cellStyle name="Total 23 3 2" xfId="24849" xr:uid="{359F050A-F0B1-46E2-AE1F-0DBE253AF538}"/>
    <cellStyle name="Total 23 4" xfId="24847" xr:uid="{F895C78D-8D58-4489-A96C-AD2E7B617EE8}"/>
    <cellStyle name="Total 24" xfId="14004" xr:uid="{00000000-0005-0000-0000-0000A4370000}"/>
    <cellStyle name="Total 24 2" xfId="14005" xr:uid="{00000000-0005-0000-0000-0000A5370000}"/>
    <cellStyle name="Total 24 2 2" xfId="24851" xr:uid="{14EFCBCF-6589-42C1-8475-524AC27214DE}"/>
    <cellStyle name="Total 24 3" xfId="14006" xr:uid="{00000000-0005-0000-0000-0000A6370000}"/>
    <cellStyle name="Total 24 3 2" xfId="24852" xr:uid="{82234677-2CE6-49FA-88A0-8BDA9E5FF189}"/>
    <cellStyle name="Total 24 4" xfId="24850" xr:uid="{F183C276-1832-445C-8F00-0CA06902C7BD}"/>
    <cellStyle name="Total 25" xfId="14007" xr:uid="{00000000-0005-0000-0000-0000A7370000}"/>
    <cellStyle name="Total 25 2" xfId="14008" xr:uid="{00000000-0005-0000-0000-0000A8370000}"/>
    <cellStyle name="Total 25 2 2" xfId="24854" xr:uid="{8D83561B-CAC9-4C29-9CCD-16F4A3EE358E}"/>
    <cellStyle name="Total 25 3" xfId="14009" xr:uid="{00000000-0005-0000-0000-0000A9370000}"/>
    <cellStyle name="Total 25 3 2" xfId="24855" xr:uid="{B20B12A5-942B-48BD-9EA1-5969B0AD2195}"/>
    <cellStyle name="Total 25 4" xfId="24853" xr:uid="{CBC2B7C1-87DD-43D4-84DC-0B6EB1BB5B54}"/>
    <cellStyle name="Total 26" xfId="14010" xr:uid="{00000000-0005-0000-0000-0000AA370000}"/>
    <cellStyle name="Total 26 2" xfId="14011" xr:uid="{00000000-0005-0000-0000-0000AB370000}"/>
    <cellStyle name="Total 26 2 2" xfId="24857" xr:uid="{84C1EB3C-B5CC-4EAC-904C-38A0CB95114D}"/>
    <cellStyle name="Total 26 3" xfId="14012" xr:uid="{00000000-0005-0000-0000-0000AC370000}"/>
    <cellStyle name="Total 26 3 2" xfId="24858" xr:uid="{851FF6BE-9001-48B4-8A5F-D19A69211825}"/>
    <cellStyle name="Total 26 4" xfId="24856" xr:uid="{B9EF08A9-2AB1-4F0B-A538-742A1B239419}"/>
    <cellStyle name="Total 27" xfId="14013" xr:uid="{00000000-0005-0000-0000-0000AD370000}"/>
    <cellStyle name="Total 27 2" xfId="14014" xr:uid="{00000000-0005-0000-0000-0000AE370000}"/>
    <cellStyle name="Total 27 2 2" xfId="24860" xr:uid="{FCCDF85D-CFBF-49D1-AC5D-635A6B7CC57C}"/>
    <cellStyle name="Total 27 3" xfId="14015" xr:uid="{00000000-0005-0000-0000-0000AF370000}"/>
    <cellStyle name="Total 27 3 2" xfId="24861" xr:uid="{A65D5E58-2049-4607-9FFE-A65204EF161E}"/>
    <cellStyle name="Total 27 4" xfId="24859" xr:uid="{A1F24576-F9E2-49C5-99ED-9F1CC14F3B69}"/>
    <cellStyle name="Total 28" xfId="14016" xr:uid="{00000000-0005-0000-0000-0000B0370000}"/>
    <cellStyle name="Total 28 2" xfId="14017" xr:uid="{00000000-0005-0000-0000-0000B1370000}"/>
    <cellStyle name="Total 28 2 2" xfId="24863" xr:uid="{720BAB1F-649D-40C9-A3AB-4AE2B247C3CB}"/>
    <cellStyle name="Total 28 3" xfId="14018" xr:uid="{00000000-0005-0000-0000-0000B2370000}"/>
    <cellStyle name="Total 28 3 2" xfId="24864" xr:uid="{5C3ADCE5-6C62-4359-A4B8-1CAB69B3FF28}"/>
    <cellStyle name="Total 28 4" xfId="24862" xr:uid="{418EC9D9-E84C-4FC3-8F65-64BC88DEA61D}"/>
    <cellStyle name="Total 29" xfId="14019" xr:uid="{00000000-0005-0000-0000-0000B3370000}"/>
    <cellStyle name="Total 29 2" xfId="14020" xr:uid="{00000000-0005-0000-0000-0000B4370000}"/>
    <cellStyle name="Total 29 2 2" xfId="24866" xr:uid="{80CC5D54-1958-48C7-BF6F-F2DB8A4D0E38}"/>
    <cellStyle name="Total 29 3" xfId="14021" xr:uid="{00000000-0005-0000-0000-0000B5370000}"/>
    <cellStyle name="Total 29 3 2" xfId="24867" xr:uid="{54F2C979-16A1-487B-9344-713F51EAB247}"/>
    <cellStyle name="Total 29 4" xfId="24865" xr:uid="{172B2730-2A2C-4B47-8F22-001AF5CADFC6}"/>
    <cellStyle name="Total 3" xfId="14022" xr:uid="{00000000-0005-0000-0000-0000B6370000}"/>
    <cellStyle name="Total 3 2" xfId="14023" xr:uid="{00000000-0005-0000-0000-0000B7370000}"/>
    <cellStyle name="Total 3 2 2" xfId="14024" xr:uid="{00000000-0005-0000-0000-0000B8370000}"/>
    <cellStyle name="Total 3 2 2 2" xfId="24870" xr:uid="{D3941AA4-BB36-40A2-8BBA-EB41E80D315E}"/>
    <cellStyle name="Total 3 2 3" xfId="14025" xr:uid="{00000000-0005-0000-0000-0000B9370000}"/>
    <cellStyle name="Total 3 2 3 2" xfId="24871" xr:uid="{A52CE631-F16B-4098-A56F-08B2287DE97E}"/>
    <cellStyle name="Total 3 2 4" xfId="24869" xr:uid="{9104EC20-146B-4DFD-89FE-076CC34B4255}"/>
    <cellStyle name="Total 3 3" xfId="14026" xr:uid="{00000000-0005-0000-0000-0000BA370000}"/>
    <cellStyle name="Total 3 3 2" xfId="24872" xr:uid="{6F4666A0-125D-487C-B6A6-1076BD3F6D0F}"/>
    <cellStyle name="Total 3 4" xfId="14027" xr:uid="{00000000-0005-0000-0000-0000BB370000}"/>
    <cellStyle name="Total 3 4 2" xfId="24873" xr:uid="{F4765893-4E88-42DB-AF61-187BAA1E65F8}"/>
    <cellStyle name="Total 3 5" xfId="14028" xr:uid="{00000000-0005-0000-0000-0000BC370000}"/>
    <cellStyle name="Total 3 5 2" xfId="24874" xr:uid="{2861BD7D-3450-405C-B09B-F1158F2CF6C9}"/>
    <cellStyle name="Total 3 6" xfId="14029" xr:uid="{00000000-0005-0000-0000-0000BD370000}"/>
    <cellStyle name="Total 3 6 2" xfId="24875" xr:uid="{A523701B-953A-4358-B4DF-69F05D43A860}"/>
    <cellStyle name="Total 3 7" xfId="24868" xr:uid="{2D0FAEB0-4E6B-4590-9C05-EF85355692AF}"/>
    <cellStyle name="Total 30" xfId="14030" xr:uid="{00000000-0005-0000-0000-0000BE370000}"/>
    <cellStyle name="Total 30 2" xfId="14031" xr:uid="{00000000-0005-0000-0000-0000BF370000}"/>
    <cellStyle name="Total 30 2 2" xfId="24877" xr:uid="{531FDF3C-4C86-4AF8-924E-E681D5D02CD5}"/>
    <cellStyle name="Total 30 3" xfId="14032" xr:uid="{00000000-0005-0000-0000-0000C0370000}"/>
    <cellStyle name="Total 30 3 2" xfId="24878" xr:uid="{0275A9A5-72DE-476F-B9E6-D7ED5149E283}"/>
    <cellStyle name="Total 30 4" xfId="24876" xr:uid="{55A1C230-FF67-4B4A-A069-DBC491BECB59}"/>
    <cellStyle name="Total 31" xfId="14033" xr:uid="{00000000-0005-0000-0000-0000C1370000}"/>
    <cellStyle name="Total 31 2" xfId="14034" xr:uid="{00000000-0005-0000-0000-0000C2370000}"/>
    <cellStyle name="Total 31 2 2" xfId="24880" xr:uid="{D66C09F2-A40D-4894-848F-03EF43756C30}"/>
    <cellStyle name="Total 31 3" xfId="14035" xr:uid="{00000000-0005-0000-0000-0000C3370000}"/>
    <cellStyle name="Total 31 3 2" xfId="24881" xr:uid="{E45C4ED8-F16C-4248-B983-29A93A9E20AB}"/>
    <cellStyle name="Total 31 4" xfId="24879" xr:uid="{12F33BA5-5D9A-47FD-AD0E-2C8D0FD8EFB5}"/>
    <cellStyle name="Total 32" xfId="14036" xr:uid="{00000000-0005-0000-0000-0000C4370000}"/>
    <cellStyle name="Total 32 2" xfId="14037" xr:uid="{00000000-0005-0000-0000-0000C5370000}"/>
    <cellStyle name="Total 32 2 2" xfId="24883" xr:uid="{70D215A0-8B9A-42FC-8DE0-6FD51D2857A1}"/>
    <cellStyle name="Total 32 3" xfId="14038" xr:uid="{00000000-0005-0000-0000-0000C6370000}"/>
    <cellStyle name="Total 32 3 2" xfId="24884" xr:uid="{0EE2EDA8-BBB8-4767-B60A-179F3753A59E}"/>
    <cellStyle name="Total 32 4" xfId="24882" xr:uid="{D7338080-2CAC-4276-83C6-44E642654CB9}"/>
    <cellStyle name="Total 33" xfId="14039" xr:uid="{00000000-0005-0000-0000-0000C7370000}"/>
    <cellStyle name="Total 34" xfId="14040" xr:uid="{00000000-0005-0000-0000-0000C8370000}"/>
    <cellStyle name="Total 35" xfId="14041" xr:uid="{00000000-0005-0000-0000-0000C9370000}"/>
    <cellStyle name="Total 36" xfId="14042" xr:uid="{00000000-0005-0000-0000-0000CA370000}"/>
    <cellStyle name="Total 37" xfId="14043" xr:uid="{00000000-0005-0000-0000-0000CB370000}"/>
    <cellStyle name="Total 38" xfId="14044" xr:uid="{00000000-0005-0000-0000-0000CC370000}"/>
    <cellStyle name="Total 39" xfId="14045" xr:uid="{00000000-0005-0000-0000-0000CD370000}"/>
    <cellStyle name="Total 4" xfId="14046" xr:uid="{00000000-0005-0000-0000-0000CE370000}"/>
    <cellStyle name="Total 4 2" xfId="14047" xr:uid="{00000000-0005-0000-0000-0000CF370000}"/>
    <cellStyle name="Total 4 2 2" xfId="14048" xr:uid="{00000000-0005-0000-0000-0000D0370000}"/>
    <cellStyle name="Total 4 2 3" xfId="14049" xr:uid="{00000000-0005-0000-0000-0000D1370000}"/>
    <cellStyle name="Total 4 2 3 2" xfId="24886" xr:uid="{241AA4EC-A5F6-4AA6-9F8C-256A2649AC3C}"/>
    <cellStyle name="Total 4 2 4" xfId="14050" xr:uid="{00000000-0005-0000-0000-0000D2370000}"/>
    <cellStyle name="Total 4 2 4 2" xfId="24887" xr:uid="{D875777D-6752-4785-A324-1EDE894DE11E}"/>
    <cellStyle name="Total 4 3" xfId="14051" xr:uid="{00000000-0005-0000-0000-0000D3370000}"/>
    <cellStyle name="Total 4 3 2" xfId="24888" xr:uid="{4B4BDC7E-F247-4C26-9B65-64ACA1645DA6}"/>
    <cellStyle name="Total 4 4" xfId="14052" xr:uid="{00000000-0005-0000-0000-0000D4370000}"/>
    <cellStyle name="Total 4 4 2" xfId="24889" xr:uid="{9178AE24-7FE4-4570-A6DE-32140B5987BF}"/>
    <cellStyle name="Total 4 5" xfId="14053" xr:uid="{00000000-0005-0000-0000-0000D5370000}"/>
    <cellStyle name="Total 4 5 2" xfId="24890" xr:uid="{0FEDF957-0C7A-4F41-98FE-8012BAF8131D}"/>
    <cellStyle name="Total 4 6" xfId="14054" xr:uid="{00000000-0005-0000-0000-0000D6370000}"/>
    <cellStyle name="Total 4 6 2" xfId="24891" xr:uid="{662ACBA2-FF51-43E2-9A36-927C8B703F15}"/>
    <cellStyle name="Total 4 7" xfId="14055" xr:uid="{00000000-0005-0000-0000-0000D7370000}"/>
    <cellStyle name="Total 4 8" xfId="24885" xr:uid="{B788B830-B919-4F15-B074-E27E9D4773AD}"/>
    <cellStyle name="Total 40" xfId="14056" xr:uid="{00000000-0005-0000-0000-0000D8370000}"/>
    <cellStyle name="Total 40 2" xfId="14057" xr:uid="{00000000-0005-0000-0000-0000D9370000}"/>
    <cellStyle name="Total 40 2 2" xfId="24893" xr:uid="{45D29AC9-CF62-4E82-97B0-A64E8E4923F2}"/>
    <cellStyle name="Total 40 3" xfId="14058" xr:uid="{00000000-0005-0000-0000-0000DA370000}"/>
    <cellStyle name="Total 40 3 2" xfId="24894" xr:uid="{DA9A1343-437A-4BAE-8E79-B7601617C896}"/>
    <cellStyle name="Total 40 4" xfId="24892" xr:uid="{AAC6C55F-C884-4BF7-9A9E-B0E915411C11}"/>
    <cellStyle name="Total 41" xfId="14059" xr:uid="{00000000-0005-0000-0000-0000DB370000}"/>
    <cellStyle name="Total 42" xfId="14060" xr:uid="{00000000-0005-0000-0000-0000DC370000}"/>
    <cellStyle name="Total 43" xfId="14061" xr:uid="{00000000-0005-0000-0000-0000DD370000}"/>
    <cellStyle name="Total 43 2" xfId="24895" xr:uid="{DDCA111C-97DB-4B99-AB09-DE0CD04C00E7}"/>
    <cellStyle name="Total 44" xfId="14062" xr:uid="{00000000-0005-0000-0000-0000DE370000}"/>
    <cellStyle name="Total 44 2" xfId="24896" xr:uid="{31E15B26-77B7-4D75-BE70-0457BD272497}"/>
    <cellStyle name="Total 45" xfId="14063" xr:uid="{00000000-0005-0000-0000-0000DF370000}"/>
    <cellStyle name="Total 45 2" xfId="24897" xr:uid="{671B508B-A2CA-400C-A765-80B169F71A09}"/>
    <cellStyle name="Total 46" xfId="14064" xr:uid="{00000000-0005-0000-0000-0000E0370000}"/>
    <cellStyle name="Total 46 2" xfId="24898" xr:uid="{FF77F89D-37E0-4A8A-82E0-10921900A07E}"/>
    <cellStyle name="Total 47" xfId="14065" xr:uid="{00000000-0005-0000-0000-0000E1370000}"/>
    <cellStyle name="Total 47 2" xfId="24899" xr:uid="{4AF437F6-C7CA-48BB-A009-EBDE65F8A0F8}"/>
    <cellStyle name="Total 48" xfId="14066" xr:uid="{00000000-0005-0000-0000-0000E2370000}"/>
    <cellStyle name="Total 48 2" xfId="24900" xr:uid="{B6B1DCAD-4042-4112-8DAD-16A2AF0CF474}"/>
    <cellStyle name="Total 49" xfId="14067" xr:uid="{00000000-0005-0000-0000-0000E3370000}"/>
    <cellStyle name="Total 49 2" xfId="24901" xr:uid="{49285E1F-D7D5-4FB8-9E5D-EDA1668CCD62}"/>
    <cellStyle name="Total 5" xfId="14068" xr:uid="{00000000-0005-0000-0000-0000E4370000}"/>
    <cellStyle name="Total 5 2" xfId="14069" xr:uid="{00000000-0005-0000-0000-0000E5370000}"/>
    <cellStyle name="Total 5 2 2" xfId="14070" xr:uid="{00000000-0005-0000-0000-0000E6370000}"/>
    <cellStyle name="Total 5 2 2 2" xfId="24904" xr:uid="{73455FC1-C999-47DA-A7B5-549A0BEB4852}"/>
    <cellStyle name="Total 5 2 3" xfId="14071" xr:uid="{00000000-0005-0000-0000-0000E7370000}"/>
    <cellStyle name="Total 5 2 3 2" xfId="24905" xr:uid="{775725A6-35C9-459A-BC9C-69FD040566DC}"/>
    <cellStyle name="Total 5 2 4" xfId="24903" xr:uid="{388D7B7D-D8A8-43F8-BE04-92EAF66D289C}"/>
    <cellStyle name="Total 5 3" xfId="14072" xr:uid="{00000000-0005-0000-0000-0000E8370000}"/>
    <cellStyle name="Total 5 3 2" xfId="24906" xr:uid="{A5020A23-DDA5-4930-8754-CA72DA233B48}"/>
    <cellStyle name="Total 5 4" xfId="14073" xr:uid="{00000000-0005-0000-0000-0000E9370000}"/>
    <cellStyle name="Total 5 4 2" xfId="24907" xr:uid="{41C29509-C2D5-4997-8489-084CDC9A46EE}"/>
    <cellStyle name="Total 5 5" xfId="14074" xr:uid="{00000000-0005-0000-0000-0000EA370000}"/>
    <cellStyle name="Total 5 5 2" xfId="24908" xr:uid="{BCC866EE-D410-4D9A-BB36-4860DAF6DC24}"/>
    <cellStyle name="Total 5 6" xfId="14075" xr:uid="{00000000-0005-0000-0000-0000EB370000}"/>
    <cellStyle name="Total 5 6 2" xfId="24909" xr:uid="{79EF7815-548A-4DD5-938F-0682DE18B03B}"/>
    <cellStyle name="Total 5 7" xfId="24902" xr:uid="{B21EE733-BCE9-458A-B1B8-A66E3819D136}"/>
    <cellStyle name="Total 50" xfId="14076" xr:uid="{00000000-0005-0000-0000-0000EC370000}"/>
    <cellStyle name="Total 50 2" xfId="24910" xr:uid="{C16B484C-9277-43A8-8286-825171849508}"/>
    <cellStyle name="Total 51" xfId="14077" xr:uid="{00000000-0005-0000-0000-0000ED370000}"/>
    <cellStyle name="Total 51 2" xfId="24911" xr:uid="{AF3B05EB-CA33-4F3E-A198-0F60E834AD1E}"/>
    <cellStyle name="Total 52" xfId="14652" xr:uid="{00000000-0005-0000-0000-0000EE370000}"/>
    <cellStyle name="Total 52 2" xfId="25359" xr:uid="{B449AF30-89B7-4902-9557-59EC18E078A7}"/>
    <cellStyle name="Total 53" xfId="14676" xr:uid="{00000000-0005-0000-0000-0000EF370000}"/>
    <cellStyle name="Total 53 2" xfId="25361" xr:uid="{CDBD8166-6240-490C-9CBC-A83591D9FC05}"/>
    <cellStyle name="Total 54" xfId="14666" xr:uid="{00000000-0005-0000-0000-0000F0370000}"/>
    <cellStyle name="Total 54 2" xfId="25360" xr:uid="{22075944-A7F2-45BA-AB52-2504AC7D5FCB}"/>
    <cellStyle name="Total 6" xfId="14078" xr:uid="{00000000-0005-0000-0000-0000F1370000}"/>
    <cellStyle name="Total 6 2" xfId="14079" xr:uid="{00000000-0005-0000-0000-0000F2370000}"/>
    <cellStyle name="Total 6 2 2" xfId="14080" xr:uid="{00000000-0005-0000-0000-0000F3370000}"/>
    <cellStyle name="Total 6 2 2 2" xfId="24914" xr:uid="{390277A2-0DA6-48B4-B965-046374EADC4F}"/>
    <cellStyle name="Total 6 2 3" xfId="14081" xr:uid="{00000000-0005-0000-0000-0000F4370000}"/>
    <cellStyle name="Total 6 2 3 2" xfId="24915" xr:uid="{97CD7D69-1FDF-40A1-9B4C-C625D9D4447F}"/>
    <cellStyle name="Total 6 2 4" xfId="24913" xr:uid="{8F260C29-83CB-47B8-954C-994F35697418}"/>
    <cellStyle name="Total 6 3" xfId="14082" xr:uid="{00000000-0005-0000-0000-0000F5370000}"/>
    <cellStyle name="Total 6 3 2" xfId="24916" xr:uid="{0AC55D04-0C89-40D6-810B-F7F128156997}"/>
    <cellStyle name="Total 6 4" xfId="14083" xr:uid="{00000000-0005-0000-0000-0000F6370000}"/>
    <cellStyle name="Total 6 4 2" xfId="24917" xr:uid="{79DAD045-90A0-48F7-BADB-9D6E97B473C4}"/>
    <cellStyle name="Total 6 5" xfId="24912" xr:uid="{8D104208-BDE1-490C-A93B-94CCAD53DB39}"/>
    <cellStyle name="Total 7" xfId="14084" xr:uid="{00000000-0005-0000-0000-0000F7370000}"/>
    <cellStyle name="Total 7 2" xfId="14085" xr:uid="{00000000-0005-0000-0000-0000F8370000}"/>
    <cellStyle name="Total 7 2 2" xfId="14086" xr:uid="{00000000-0005-0000-0000-0000F9370000}"/>
    <cellStyle name="Total 7 2 2 2" xfId="24920" xr:uid="{6862227A-8946-401B-9B78-60EB432AF7D3}"/>
    <cellStyle name="Total 7 2 3" xfId="14087" xr:uid="{00000000-0005-0000-0000-0000FA370000}"/>
    <cellStyle name="Total 7 2 3 2" xfId="24921" xr:uid="{28E88A32-0CB3-4B8F-8E57-BA4EEB76E1B9}"/>
    <cellStyle name="Total 7 2 4" xfId="24919" xr:uid="{A8B39B51-805D-46EF-AEB3-A58283749F5C}"/>
    <cellStyle name="Total 7 3" xfId="14088" xr:uid="{00000000-0005-0000-0000-0000FB370000}"/>
    <cellStyle name="Total 7 3 2" xfId="24922" xr:uid="{32DA4AD6-2E1B-4318-B556-B88ECADFFA6F}"/>
    <cellStyle name="Total 7 4" xfId="14089" xr:uid="{00000000-0005-0000-0000-0000FC370000}"/>
    <cellStyle name="Total 7 4 2" xfId="24923" xr:uid="{1EDA45E7-3FBE-4A6C-9844-56414F8C4BA6}"/>
    <cellStyle name="Total 7 5" xfId="24918" xr:uid="{450632CE-0AFF-418C-8D7E-1B8CC181148C}"/>
    <cellStyle name="Total 8" xfId="14090" xr:uid="{00000000-0005-0000-0000-0000FD370000}"/>
    <cellStyle name="Total 8 2" xfId="14091" xr:uid="{00000000-0005-0000-0000-0000FE370000}"/>
    <cellStyle name="Total 8 2 2" xfId="14092" xr:uid="{00000000-0005-0000-0000-0000FF370000}"/>
    <cellStyle name="Total 8 2 2 2" xfId="24926" xr:uid="{7795E151-A42E-4897-8752-E0F03AC18345}"/>
    <cellStyle name="Total 8 2 3" xfId="14093" xr:uid="{00000000-0005-0000-0000-000000380000}"/>
    <cellStyle name="Total 8 2 3 2" xfId="24927" xr:uid="{175730A5-4281-4BAB-B478-A666A0A68A1F}"/>
    <cellStyle name="Total 8 2 4" xfId="24925" xr:uid="{309A8C59-2BD0-42FD-9E83-EA8E587C6481}"/>
    <cellStyle name="Total 8 3" xfId="14094" xr:uid="{00000000-0005-0000-0000-000001380000}"/>
    <cellStyle name="Total 8 3 2" xfId="24928" xr:uid="{8ACE7F08-8510-448F-9B76-83DBD454A4D1}"/>
    <cellStyle name="Total 8 4" xfId="14095" xr:uid="{00000000-0005-0000-0000-000002380000}"/>
    <cellStyle name="Total 8 4 2" xfId="24929" xr:uid="{49563334-2A42-4E37-BC48-12919FBF9EE5}"/>
    <cellStyle name="Total 8 5" xfId="24924" xr:uid="{79C4DC75-664A-4F2A-8372-052D2928F836}"/>
    <cellStyle name="Total 9" xfId="14096" xr:uid="{00000000-0005-0000-0000-000003380000}"/>
    <cellStyle name="Total 9 2" xfId="14097" xr:uid="{00000000-0005-0000-0000-000004380000}"/>
    <cellStyle name="Total 9 2 2" xfId="14098" xr:uid="{00000000-0005-0000-0000-000005380000}"/>
    <cellStyle name="Total 9 2 2 2" xfId="24932" xr:uid="{EFFBEB1A-1BEE-4A7A-AC6C-F39C2A40C0FB}"/>
    <cellStyle name="Total 9 2 3" xfId="14099" xr:uid="{00000000-0005-0000-0000-000006380000}"/>
    <cellStyle name="Total 9 2 3 2" xfId="24933" xr:uid="{01B6C6B9-F8DD-4A07-893A-7ECD0C3EFFDC}"/>
    <cellStyle name="Total 9 2 4" xfId="24931" xr:uid="{C795A457-59F8-4200-8C1F-9AB9ED36DB7F}"/>
    <cellStyle name="Total 9 3" xfId="14100" xr:uid="{00000000-0005-0000-0000-000007380000}"/>
    <cellStyle name="Total 9 3 2" xfId="24934" xr:uid="{14EAB2D9-70B5-4E44-9D44-0C330C109177}"/>
    <cellStyle name="Total 9 4" xfId="14101" xr:uid="{00000000-0005-0000-0000-000008380000}"/>
    <cellStyle name="Total 9 4 2" xfId="24935" xr:uid="{7D571566-2A26-4EA9-A40E-FCDA508C5542}"/>
    <cellStyle name="Total 9 5" xfId="24930" xr:uid="{CCE7CC6C-C6ED-45A4-95A1-A9DBE8CA573A}"/>
    <cellStyle name="Totale 10" xfId="14102" xr:uid="{00000000-0005-0000-0000-000009380000}"/>
    <cellStyle name="Totale 10 2" xfId="14103" xr:uid="{00000000-0005-0000-0000-00000A380000}"/>
    <cellStyle name="Totale 10 2 2" xfId="14104" xr:uid="{00000000-0005-0000-0000-00000B380000}"/>
    <cellStyle name="Totale 10 2 2 2" xfId="24938" xr:uid="{8FF064DC-F36B-4062-9440-30A5FE0E246C}"/>
    <cellStyle name="Totale 10 2 3" xfId="14105" xr:uid="{00000000-0005-0000-0000-00000C380000}"/>
    <cellStyle name="Totale 10 2 3 2" xfId="24939" xr:uid="{DCF070B1-A4FC-46DE-9692-FE045DF4AA1C}"/>
    <cellStyle name="Totale 10 2 4" xfId="24937" xr:uid="{7CCA3B9B-A50E-46D5-AFED-9E8DB9CF062B}"/>
    <cellStyle name="Totale 10 3" xfId="14106" xr:uid="{00000000-0005-0000-0000-00000D380000}"/>
    <cellStyle name="Totale 10 3 2" xfId="24940" xr:uid="{8D073E73-7906-4BB5-A1D4-CFBD3F5DCCB4}"/>
    <cellStyle name="Totale 10 4" xfId="14107" xr:uid="{00000000-0005-0000-0000-00000E380000}"/>
    <cellStyle name="Totale 10 4 2" xfId="24941" xr:uid="{25630CFC-8D73-4313-B554-E1962136F39E}"/>
    <cellStyle name="Totale 10 5" xfId="24936" xr:uid="{6B100EAC-3715-4326-8653-9279315CD623}"/>
    <cellStyle name="Totale 11" xfId="14108" xr:uid="{00000000-0005-0000-0000-00000F380000}"/>
    <cellStyle name="Totale 11 2" xfId="14109" xr:uid="{00000000-0005-0000-0000-000010380000}"/>
    <cellStyle name="Totale 11 2 2" xfId="14110" xr:uid="{00000000-0005-0000-0000-000011380000}"/>
    <cellStyle name="Totale 11 2 2 2" xfId="24944" xr:uid="{DEB29122-8F33-449D-8C44-ED0BB722FA59}"/>
    <cellStyle name="Totale 11 2 3" xfId="14111" xr:uid="{00000000-0005-0000-0000-000012380000}"/>
    <cellStyle name="Totale 11 2 3 2" xfId="24945" xr:uid="{6D67F864-0126-4A4A-834C-4F6103340744}"/>
    <cellStyle name="Totale 11 2 4" xfId="24943" xr:uid="{824923F0-A178-4EA1-A810-D13B74B433B4}"/>
    <cellStyle name="Totale 11 3" xfId="14112" xr:uid="{00000000-0005-0000-0000-000013380000}"/>
    <cellStyle name="Totale 11 3 2" xfId="24946" xr:uid="{C5F1AAFF-ACF4-4A1E-A4BB-6BAF4ABD4CBA}"/>
    <cellStyle name="Totale 11 4" xfId="14113" xr:uid="{00000000-0005-0000-0000-000014380000}"/>
    <cellStyle name="Totale 11 4 2" xfId="24947" xr:uid="{2A51A982-089B-4AA7-B24B-0AC9EEC58D1C}"/>
    <cellStyle name="Totale 11 5" xfId="24942" xr:uid="{9BEA1DCA-0D8A-49FC-8E68-EC7736F2C25E}"/>
    <cellStyle name="Totale 12" xfId="14114" xr:uid="{00000000-0005-0000-0000-000015380000}"/>
    <cellStyle name="Totale 12 2" xfId="14115" xr:uid="{00000000-0005-0000-0000-000016380000}"/>
    <cellStyle name="Totale 12 2 2" xfId="14116" xr:uid="{00000000-0005-0000-0000-000017380000}"/>
    <cellStyle name="Totale 12 2 2 2" xfId="24950" xr:uid="{05E8FA82-6099-48F6-8BA3-604033BAC9CE}"/>
    <cellStyle name="Totale 12 2 3" xfId="14117" xr:uid="{00000000-0005-0000-0000-000018380000}"/>
    <cellStyle name="Totale 12 2 3 2" xfId="24951" xr:uid="{2937D4C9-825F-4D18-AD1A-6A196554E7FA}"/>
    <cellStyle name="Totale 12 2 4" xfId="24949" xr:uid="{DF31AE1F-DF6C-4D29-B768-0F88455C104A}"/>
    <cellStyle name="Totale 12 3" xfId="14118" xr:uid="{00000000-0005-0000-0000-000019380000}"/>
    <cellStyle name="Totale 12 3 2" xfId="24952" xr:uid="{7E5BEF16-0515-4F44-8099-3CFC5D6BB49D}"/>
    <cellStyle name="Totale 12 4" xfId="14119" xr:uid="{00000000-0005-0000-0000-00001A380000}"/>
    <cellStyle name="Totale 12 4 2" xfId="24953" xr:uid="{8D7B764F-146C-401C-A34F-BE5B74A66356}"/>
    <cellStyle name="Totale 12 5" xfId="24948" xr:uid="{9F84A053-A098-47B3-993F-DC318EB431D4}"/>
    <cellStyle name="Totale 13" xfId="14120" xr:uid="{00000000-0005-0000-0000-00001B380000}"/>
    <cellStyle name="Totale 13 2" xfId="14121" xr:uid="{00000000-0005-0000-0000-00001C380000}"/>
    <cellStyle name="Totale 13 2 2" xfId="14122" xr:uid="{00000000-0005-0000-0000-00001D380000}"/>
    <cellStyle name="Totale 13 2 2 2" xfId="24956" xr:uid="{5585CA56-3558-4F55-95E1-92696554EA82}"/>
    <cellStyle name="Totale 13 2 3" xfId="14123" xr:uid="{00000000-0005-0000-0000-00001E380000}"/>
    <cellStyle name="Totale 13 2 3 2" xfId="24957" xr:uid="{E768A413-9B6E-4074-85DA-87AF84AF1F05}"/>
    <cellStyle name="Totale 13 2 4" xfId="24955" xr:uid="{58093708-04ED-4B9A-B045-2FEE0A807523}"/>
    <cellStyle name="Totale 13 3" xfId="14124" xr:uid="{00000000-0005-0000-0000-00001F380000}"/>
    <cellStyle name="Totale 13 3 2" xfId="24958" xr:uid="{76D3991E-8C2B-48BC-9623-CC149A575A14}"/>
    <cellStyle name="Totale 13 4" xfId="14125" xr:uid="{00000000-0005-0000-0000-000020380000}"/>
    <cellStyle name="Totale 13 4 2" xfId="24959" xr:uid="{13479A90-759D-4BD2-9C6D-BECDC8F9F68A}"/>
    <cellStyle name="Totale 13 5" xfId="24954" xr:uid="{14C0CFF6-DDEF-4E5C-A84E-ACF7E5BDC77F}"/>
    <cellStyle name="Totale 14" xfId="14126" xr:uid="{00000000-0005-0000-0000-000021380000}"/>
    <cellStyle name="Totale 14 2" xfId="14127" xr:uid="{00000000-0005-0000-0000-000022380000}"/>
    <cellStyle name="Totale 14 2 2" xfId="14128" xr:uid="{00000000-0005-0000-0000-000023380000}"/>
    <cellStyle name="Totale 14 2 2 2" xfId="24962" xr:uid="{09D6ACCA-722E-4FB5-8DAB-4607C307E03E}"/>
    <cellStyle name="Totale 14 2 3" xfId="14129" xr:uid="{00000000-0005-0000-0000-000024380000}"/>
    <cellStyle name="Totale 14 2 3 2" xfId="24963" xr:uid="{7287DA4C-C1DA-4F19-AA72-7FEB292593DA}"/>
    <cellStyle name="Totale 14 2 4" xfId="24961" xr:uid="{2A87B3D3-A6D0-4DF1-ADB5-3F340FFCA945}"/>
    <cellStyle name="Totale 14 3" xfId="14130" xr:uid="{00000000-0005-0000-0000-000025380000}"/>
    <cellStyle name="Totale 14 3 2" xfId="24964" xr:uid="{FA1568D5-6657-4EEF-AB7B-27E87121CC14}"/>
    <cellStyle name="Totale 14 4" xfId="14131" xr:uid="{00000000-0005-0000-0000-000026380000}"/>
    <cellStyle name="Totale 14 4 2" xfId="24965" xr:uid="{16A92DD2-3C80-4504-A3DE-AB406CFE0F5A}"/>
    <cellStyle name="Totale 14 5" xfId="24960" xr:uid="{669F923A-F80F-493E-8EA6-FE63AFF67758}"/>
    <cellStyle name="Totale 15" xfId="14132" xr:uid="{00000000-0005-0000-0000-000027380000}"/>
    <cellStyle name="Totale 15 2" xfId="14133" xr:uid="{00000000-0005-0000-0000-000028380000}"/>
    <cellStyle name="Totale 15 2 2" xfId="14134" xr:uid="{00000000-0005-0000-0000-000029380000}"/>
    <cellStyle name="Totale 15 2 2 2" xfId="24968" xr:uid="{D084471A-0CD1-41D3-8093-8E156C6DAB0E}"/>
    <cellStyle name="Totale 15 2 3" xfId="14135" xr:uid="{00000000-0005-0000-0000-00002A380000}"/>
    <cellStyle name="Totale 15 2 3 2" xfId="24969" xr:uid="{DB243AEC-8AD8-4807-96AA-BD4F16DF7B80}"/>
    <cellStyle name="Totale 15 2 4" xfId="24967" xr:uid="{4A19D39F-C25D-4C02-A850-13397B4CDBB3}"/>
    <cellStyle name="Totale 15 3" xfId="14136" xr:uid="{00000000-0005-0000-0000-00002B380000}"/>
    <cellStyle name="Totale 15 3 2" xfId="24970" xr:uid="{644E9597-29C9-4B92-B2E8-2A35B1682615}"/>
    <cellStyle name="Totale 15 4" xfId="14137" xr:uid="{00000000-0005-0000-0000-00002C380000}"/>
    <cellStyle name="Totale 15 4 2" xfId="24971" xr:uid="{C4408177-9130-4811-BBA0-B05DFF4BDF2E}"/>
    <cellStyle name="Totale 15 5" xfId="24966" xr:uid="{F9461BAD-1AAA-4D6A-9EA5-D3A7C61389C3}"/>
    <cellStyle name="Totale 16" xfId="14138" xr:uid="{00000000-0005-0000-0000-00002D380000}"/>
    <cellStyle name="Totale 16 2" xfId="14139" xr:uid="{00000000-0005-0000-0000-00002E380000}"/>
    <cellStyle name="Totale 16 2 2" xfId="14140" xr:uid="{00000000-0005-0000-0000-00002F380000}"/>
    <cellStyle name="Totale 16 2 2 2" xfId="24974" xr:uid="{5001CD89-DF2F-4661-AF6E-2877F1EE1A6C}"/>
    <cellStyle name="Totale 16 2 3" xfId="14141" xr:uid="{00000000-0005-0000-0000-000030380000}"/>
    <cellStyle name="Totale 16 2 3 2" xfId="24975" xr:uid="{4796C84E-5E36-4E8D-A56D-AE017EA6CFFD}"/>
    <cellStyle name="Totale 16 2 4" xfId="24973" xr:uid="{EC778DE6-FBCE-485B-B2C6-6367B8872BD1}"/>
    <cellStyle name="Totale 16 3" xfId="14142" xr:uid="{00000000-0005-0000-0000-000031380000}"/>
    <cellStyle name="Totale 16 3 2" xfId="24976" xr:uid="{9B9EC29F-50D5-412E-868A-A5B2F9E3FC44}"/>
    <cellStyle name="Totale 16 4" xfId="14143" xr:uid="{00000000-0005-0000-0000-000032380000}"/>
    <cellStyle name="Totale 16 4 2" xfId="24977" xr:uid="{30B3C976-E967-4B41-8330-1E9E13246EE8}"/>
    <cellStyle name="Totale 16 5" xfId="24972" xr:uid="{C2E72710-BA86-4D5C-85E3-0640CA27633E}"/>
    <cellStyle name="Totale 17" xfId="14144" xr:uid="{00000000-0005-0000-0000-000033380000}"/>
    <cellStyle name="Totale 17 2" xfId="14145" xr:uid="{00000000-0005-0000-0000-000034380000}"/>
    <cellStyle name="Totale 17 2 2" xfId="24979" xr:uid="{2762068D-318A-4DE8-B72A-DB4C0E6B8166}"/>
    <cellStyle name="Totale 17 3" xfId="14146" xr:uid="{00000000-0005-0000-0000-000035380000}"/>
    <cellStyle name="Totale 17 3 2" xfId="24980" xr:uid="{2126962A-222B-4551-AC2C-3D3AB10C0664}"/>
    <cellStyle name="Totale 17 4" xfId="24978" xr:uid="{13B8A2C8-1D89-4573-9601-F7FE1A6BE384}"/>
    <cellStyle name="Totale 18" xfId="14147" xr:uid="{00000000-0005-0000-0000-000036380000}"/>
    <cellStyle name="Totale 18 2" xfId="14148" xr:uid="{00000000-0005-0000-0000-000037380000}"/>
    <cellStyle name="Totale 18 2 2" xfId="24982" xr:uid="{B0EB09ED-84A0-4C06-9694-E8F93D0F96B3}"/>
    <cellStyle name="Totale 18 3" xfId="14149" xr:uid="{00000000-0005-0000-0000-000038380000}"/>
    <cellStyle name="Totale 18 3 2" xfId="24983" xr:uid="{C1DF7524-2C15-440C-B2AF-C762622C7447}"/>
    <cellStyle name="Totale 18 4" xfId="24981" xr:uid="{A56D3B78-95C0-48C7-A909-4E1372D6AAA3}"/>
    <cellStyle name="Totale 2" xfId="14150" xr:uid="{00000000-0005-0000-0000-000039380000}"/>
    <cellStyle name="Totale 2 2" xfId="14151" xr:uid="{00000000-0005-0000-0000-00003A380000}"/>
    <cellStyle name="Totale 2 2 2" xfId="14152" xr:uid="{00000000-0005-0000-0000-00003B380000}"/>
    <cellStyle name="Totale 2 2 2 2" xfId="24986" xr:uid="{41188EC0-D2F1-4E26-94FF-2E5C9D22EAD7}"/>
    <cellStyle name="Totale 2 2 3" xfId="14153" xr:uid="{00000000-0005-0000-0000-00003C380000}"/>
    <cellStyle name="Totale 2 2 3 2" xfId="24987" xr:uid="{3AB8A959-1DD7-41AB-8285-8B25E27A139E}"/>
    <cellStyle name="Totale 2 2 4" xfId="24985" xr:uid="{FCAA2054-0733-40C1-9BD1-9318851E3D39}"/>
    <cellStyle name="Totale 2 3" xfId="14154" xr:uid="{00000000-0005-0000-0000-00003D380000}"/>
    <cellStyle name="Totale 2 3 2" xfId="24988" xr:uid="{1A445110-AE23-4214-BA98-344F3A761CC5}"/>
    <cellStyle name="Totale 2 4" xfId="14155" xr:uid="{00000000-0005-0000-0000-00003E380000}"/>
    <cellStyle name="Totale 2 4 2" xfId="24989" xr:uid="{D9C10C54-1D1B-459E-AC53-BC32C1A656A4}"/>
    <cellStyle name="Totale 2 5" xfId="24984" xr:uid="{885F674B-1B03-44EF-9D48-08BD2148428D}"/>
    <cellStyle name="Totale 3" xfId="14156" xr:uid="{00000000-0005-0000-0000-00003F380000}"/>
    <cellStyle name="Totale 3 2" xfId="14157" xr:uid="{00000000-0005-0000-0000-000040380000}"/>
    <cellStyle name="Totale 3 2 2" xfId="14158" xr:uid="{00000000-0005-0000-0000-000041380000}"/>
    <cellStyle name="Totale 3 2 2 2" xfId="24992" xr:uid="{1BAA9ADA-11EF-4F20-BE09-BE74F49FD495}"/>
    <cellStyle name="Totale 3 2 3" xfId="14159" xr:uid="{00000000-0005-0000-0000-000042380000}"/>
    <cellStyle name="Totale 3 2 3 2" xfId="24993" xr:uid="{389F4171-070D-44CD-A129-9D1B01165D98}"/>
    <cellStyle name="Totale 3 2 4" xfId="24991" xr:uid="{FE7491AE-8570-4987-BDFB-B0FC1220C5D3}"/>
    <cellStyle name="Totale 3 3" xfId="14160" xr:uid="{00000000-0005-0000-0000-000043380000}"/>
    <cellStyle name="Totale 3 3 2" xfId="24994" xr:uid="{4DD4C0F6-DA7B-45D0-B4D8-B387E335629B}"/>
    <cellStyle name="Totale 3 4" xfId="14161" xr:uid="{00000000-0005-0000-0000-000044380000}"/>
    <cellStyle name="Totale 3 4 2" xfId="24995" xr:uid="{DBDA839E-C99C-4DCC-AD51-7E21D5563753}"/>
    <cellStyle name="Totale 3 5" xfId="24990" xr:uid="{CE878DE9-19F6-4377-9E43-48D7FC7048BC}"/>
    <cellStyle name="Totale 4" xfId="14162" xr:uid="{00000000-0005-0000-0000-000045380000}"/>
    <cellStyle name="Totale 4 2" xfId="14163" xr:uid="{00000000-0005-0000-0000-000046380000}"/>
    <cellStyle name="Totale 4 2 2" xfId="14164" xr:uid="{00000000-0005-0000-0000-000047380000}"/>
    <cellStyle name="Totale 4 2 2 2" xfId="24998" xr:uid="{9CF8EE20-4D24-473E-AE8F-08462A1BC277}"/>
    <cellStyle name="Totale 4 2 3" xfId="14165" xr:uid="{00000000-0005-0000-0000-000048380000}"/>
    <cellStyle name="Totale 4 2 3 2" xfId="24999" xr:uid="{C5EF305A-CD89-4F2E-AA90-D676B9EEDEE5}"/>
    <cellStyle name="Totale 4 2 4" xfId="24997" xr:uid="{9E25FF06-1789-4B35-827C-88746366DDE7}"/>
    <cellStyle name="Totale 4 3" xfId="14166" xr:uid="{00000000-0005-0000-0000-000049380000}"/>
    <cellStyle name="Totale 4 3 2" xfId="25000" xr:uid="{5C5EFBC9-6BAC-4299-95DA-B9ED5A38A83F}"/>
    <cellStyle name="Totale 4 4" xfId="14167" xr:uid="{00000000-0005-0000-0000-00004A380000}"/>
    <cellStyle name="Totale 4 4 2" xfId="25001" xr:uid="{9C2B8AF8-A53B-47C1-81B3-A3E0C471FA31}"/>
    <cellStyle name="Totale 4 5" xfId="24996" xr:uid="{45D5A2AD-14E0-4B45-A626-1DEF1921B429}"/>
    <cellStyle name="Totale 5" xfId="14168" xr:uid="{00000000-0005-0000-0000-00004B380000}"/>
    <cellStyle name="Totale 5 2" xfId="14169" xr:uid="{00000000-0005-0000-0000-00004C380000}"/>
    <cellStyle name="Totale 5 2 2" xfId="14170" xr:uid="{00000000-0005-0000-0000-00004D380000}"/>
    <cellStyle name="Totale 5 2 2 2" xfId="25004" xr:uid="{B9A534ED-A5DC-4BF7-891B-B60E7B4ED0A6}"/>
    <cellStyle name="Totale 5 2 3" xfId="14171" xr:uid="{00000000-0005-0000-0000-00004E380000}"/>
    <cellStyle name="Totale 5 2 3 2" xfId="25005" xr:uid="{CE60830D-4654-46E6-A413-4ADDEE497D04}"/>
    <cellStyle name="Totale 5 2 4" xfId="25003" xr:uid="{07A2047E-9F24-4EF5-8A5F-4665AD2306D3}"/>
    <cellStyle name="Totale 5 3" xfId="14172" xr:uid="{00000000-0005-0000-0000-00004F380000}"/>
    <cellStyle name="Totale 5 3 2" xfId="25006" xr:uid="{E8A7A86E-7CD6-42DF-806F-9EEB67882A99}"/>
    <cellStyle name="Totale 5 4" xfId="14173" xr:uid="{00000000-0005-0000-0000-000050380000}"/>
    <cellStyle name="Totale 5 4 2" xfId="25007" xr:uid="{C910C631-F17F-4D8D-A159-0E8825E2241F}"/>
    <cellStyle name="Totale 5 5" xfId="25002" xr:uid="{133F71DB-C4EA-41F7-960D-9C49188228A4}"/>
    <cellStyle name="Totale 6" xfId="14174" xr:uid="{00000000-0005-0000-0000-000051380000}"/>
    <cellStyle name="Totale 6 2" xfId="14175" xr:uid="{00000000-0005-0000-0000-000052380000}"/>
    <cellStyle name="Totale 6 2 2" xfId="14176" xr:uid="{00000000-0005-0000-0000-000053380000}"/>
    <cellStyle name="Totale 6 2 2 2" xfId="25010" xr:uid="{10BC490D-0A25-4271-9C4B-955278E22EAA}"/>
    <cellStyle name="Totale 6 2 3" xfId="14177" xr:uid="{00000000-0005-0000-0000-000054380000}"/>
    <cellStyle name="Totale 6 2 3 2" xfId="25011" xr:uid="{39E70B60-30BA-4AD0-B020-F1B68D376D44}"/>
    <cellStyle name="Totale 6 2 4" xfId="25009" xr:uid="{4D30E54C-427D-41A5-96EB-73BFDCDCB378}"/>
    <cellStyle name="Totale 6 3" xfId="14178" xr:uid="{00000000-0005-0000-0000-000055380000}"/>
    <cellStyle name="Totale 6 3 2" xfId="25012" xr:uid="{2C7A6BD3-C0B7-4CF6-8B79-F9A51420B40D}"/>
    <cellStyle name="Totale 6 4" xfId="14179" xr:uid="{00000000-0005-0000-0000-000056380000}"/>
    <cellStyle name="Totale 6 4 2" xfId="25013" xr:uid="{7E86A7B9-966F-4C60-AE9F-5D019056AE44}"/>
    <cellStyle name="Totale 6 5" xfId="25008" xr:uid="{7AB74971-6007-4925-A84B-E8143FC29F8E}"/>
    <cellStyle name="Totale 7" xfId="14180" xr:uid="{00000000-0005-0000-0000-000057380000}"/>
    <cellStyle name="Totale 7 2" xfId="14181" xr:uid="{00000000-0005-0000-0000-000058380000}"/>
    <cellStyle name="Totale 7 2 2" xfId="14182" xr:uid="{00000000-0005-0000-0000-000059380000}"/>
    <cellStyle name="Totale 7 2 2 2" xfId="25016" xr:uid="{0A17FBA4-8DC5-4B0B-87C0-06A69D6E6891}"/>
    <cellStyle name="Totale 7 2 3" xfId="14183" xr:uid="{00000000-0005-0000-0000-00005A380000}"/>
    <cellStyle name="Totale 7 2 3 2" xfId="25017" xr:uid="{4939137E-1FED-4BD6-8EF4-61AD4FF26A27}"/>
    <cellStyle name="Totale 7 2 4" xfId="25015" xr:uid="{B731EDDB-0733-427D-B35B-920178C38118}"/>
    <cellStyle name="Totale 7 3" xfId="14184" xr:uid="{00000000-0005-0000-0000-00005B380000}"/>
    <cellStyle name="Totale 7 3 2" xfId="25018" xr:uid="{D70BBF4D-2D7B-4CA8-BF17-C2CD092E0579}"/>
    <cellStyle name="Totale 7 4" xfId="14185" xr:uid="{00000000-0005-0000-0000-00005C380000}"/>
    <cellStyle name="Totale 7 4 2" xfId="25019" xr:uid="{E511C0BF-812A-472F-B30D-FAC45195D30B}"/>
    <cellStyle name="Totale 7 5" xfId="25014" xr:uid="{B7264D44-9543-4547-9D53-1F500F6A3D54}"/>
    <cellStyle name="Totale 8" xfId="14186" xr:uid="{00000000-0005-0000-0000-00005D380000}"/>
    <cellStyle name="Totale 8 2" xfId="14187" xr:uid="{00000000-0005-0000-0000-00005E380000}"/>
    <cellStyle name="Totale 8 2 2" xfId="14188" xr:uid="{00000000-0005-0000-0000-00005F380000}"/>
    <cellStyle name="Totale 8 2 2 2" xfId="25022" xr:uid="{1C253BC6-AFF5-44CD-BAA9-FBE56C7EC878}"/>
    <cellStyle name="Totale 8 2 3" xfId="14189" xr:uid="{00000000-0005-0000-0000-000060380000}"/>
    <cellStyle name="Totale 8 2 3 2" xfId="25023" xr:uid="{19D81987-ACD7-4865-8E22-32563BE75406}"/>
    <cellStyle name="Totale 8 2 4" xfId="25021" xr:uid="{AEBBF782-4EA0-4AF3-B1DD-3DA05519E861}"/>
    <cellStyle name="Totale 8 3" xfId="14190" xr:uid="{00000000-0005-0000-0000-000061380000}"/>
    <cellStyle name="Totale 8 3 2" xfId="25024" xr:uid="{912E6F7E-BC87-4D08-B6A7-D3A400A7F82F}"/>
    <cellStyle name="Totale 8 4" xfId="14191" xr:uid="{00000000-0005-0000-0000-000062380000}"/>
    <cellStyle name="Totale 8 4 2" xfId="25025" xr:uid="{1DE97445-CADA-4BE1-BAA8-785DB5CAF6C3}"/>
    <cellStyle name="Totale 8 5" xfId="25020" xr:uid="{47F26009-4541-4C16-BA82-9577E54E76D4}"/>
    <cellStyle name="Totale 9" xfId="14192" xr:uid="{00000000-0005-0000-0000-000063380000}"/>
    <cellStyle name="Totale 9 2" xfId="14193" xr:uid="{00000000-0005-0000-0000-000064380000}"/>
    <cellStyle name="Totale 9 2 2" xfId="14194" xr:uid="{00000000-0005-0000-0000-000065380000}"/>
    <cellStyle name="Totale 9 2 2 2" xfId="25028" xr:uid="{579084C3-8BC4-4A0F-8D75-43AEF5B8C3E3}"/>
    <cellStyle name="Totale 9 2 3" xfId="14195" xr:uid="{00000000-0005-0000-0000-000066380000}"/>
    <cellStyle name="Totale 9 2 3 2" xfId="25029" xr:uid="{F00A780B-C262-4288-8D53-1FE7C977C6E0}"/>
    <cellStyle name="Totale 9 2 4" xfId="25027" xr:uid="{A5F077AA-2672-41A2-B110-1B518D7AEFC4}"/>
    <cellStyle name="Totale 9 3" xfId="14196" xr:uid="{00000000-0005-0000-0000-000067380000}"/>
    <cellStyle name="Totale 9 3 2" xfId="25030" xr:uid="{214CA96B-8FDC-4665-82D2-1BAF3470B4CD}"/>
    <cellStyle name="Totale 9 4" xfId="14197" xr:uid="{00000000-0005-0000-0000-000068380000}"/>
    <cellStyle name="Totale 9 4 2" xfId="25031" xr:uid="{E31BDC64-53C8-43F9-BDD6-916693023D8A}"/>
    <cellStyle name="Totale 9 5" xfId="25026" xr:uid="{3D4ED6B5-51F0-4E72-87E1-27E9AB313569}"/>
    <cellStyle name="Totals" xfId="14198" xr:uid="{00000000-0005-0000-0000-000069380000}"/>
    <cellStyle name="tr" xfId="14199" xr:uid="{00000000-0005-0000-0000-00006A380000}"/>
    <cellStyle name="Tulostus" xfId="14200" xr:uid="{00000000-0005-0000-0000-00006B380000}"/>
    <cellStyle name="Tulostus 10" xfId="14201" xr:uid="{00000000-0005-0000-0000-00006C380000}"/>
    <cellStyle name="Tulostus 10 2" xfId="14202" xr:uid="{00000000-0005-0000-0000-00006D380000}"/>
    <cellStyle name="Tulostus 10 2 2" xfId="14203" xr:uid="{00000000-0005-0000-0000-00006E380000}"/>
    <cellStyle name="Tulostus 10 2 2 2" xfId="25035" xr:uid="{55D50DD1-FF6D-45F8-B2B2-6A8A3B56C29B}"/>
    <cellStyle name="Tulostus 10 2 3" xfId="14204" xr:uid="{00000000-0005-0000-0000-00006F380000}"/>
    <cellStyle name="Tulostus 10 2 3 2" xfId="25036" xr:uid="{008F7E65-D656-405E-8764-5DED8605C9B2}"/>
    <cellStyle name="Tulostus 10 2 4" xfId="25034" xr:uid="{730BB753-5D42-424E-957E-8BD228E8A0F3}"/>
    <cellStyle name="Tulostus 10 3" xfId="14205" xr:uid="{00000000-0005-0000-0000-000070380000}"/>
    <cellStyle name="Tulostus 10 3 2" xfId="25037" xr:uid="{02C91EFF-B0DF-4CE8-946D-07870B7053C4}"/>
    <cellStyle name="Tulostus 10 4" xfId="14206" xr:uid="{00000000-0005-0000-0000-000071380000}"/>
    <cellStyle name="Tulostus 10 4 2" xfId="25038" xr:uid="{3A25EB45-8F97-475F-A30C-79497305E2F3}"/>
    <cellStyle name="Tulostus 10 5" xfId="25033" xr:uid="{41D3D6A7-376A-4ED5-86CF-B01FDB054CB7}"/>
    <cellStyle name="Tulostus 11" xfId="14207" xr:uid="{00000000-0005-0000-0000-000072380000}"/>
    <cellStyle name="Tulostus 11 2" xfId="14208" xr:uid="{00000000-0005-0000-0000-000073380000}"/>
    <cellStyle name="Tulostus 11 2 2" xfId="14209" xr:uid="{00000000-0005-0000-0000-000074380000}"/>
    <cellStyle name="Tulostus 11 2 2 2" xfId="25041" xr:uid="{AEDDF731-0656-4C94-B825-3BC7C35565FE}"/>
    <cellStyle name="Tulostus 11 2 3" xfId="14210" xr:uid="{00000000-0005-0000-0000-000075380000}"/>
    <cellStyle name="Tulostus 11 2 3 2" xfId="25042" xr:uid="{7AC9EE1A-F256-4021-8FAE-10C9FC3E61E3}"/>
    <cellStyle name="Tulostus 11 2 4" xfId="25040" xr:uid="{CC6FAA66-88B2-4277-959B-E0BD4CF740AA}"/>
    <cellStyle name="Tulostus 11 3" xfId="14211" xr:uid="{00000000-0005-0000-0000-000076380000}"/>
    <cellStyle name="Tulostus 11 3 2" xfId="25043" xr:uid="{7BBCD201-F428-42C1-9EFE-5C1136ACB598}"/>
    <cellStyle name="Tulostus 11 4" xfId="14212" xr:uid="{00000000-0005-0000-0000-000077380000}"/>
    <cellStyle name="Tulostus 11 4 2" xfId="25044" xr:uid="{B7412CB9-F992-41DE-A217-007F566F8427}"/>
    <cellStyle name="Tulostus 11 5" xfId="25039" xr:uid="{D90DAEB9-797E-4E20-8A8D-CE31F85448A3}"/>
    <cellStyle name="Tulostus 12" xfId="14213" xr:uid="{00000000-0005-0000-0000-000078380000}"/>
    <cellStyle name="Tulostus 12 2" xfId="14214" xr:uid="{00000000-0005-0000-0000-000079380000}"/>
    <cellStyle name="Tulostus 12 2 2" xfId="14215" xr:uid="{00000000-0005-0000-0000-00007A380000}"/>
    <cellStyle name="Tulostus 12 2 2 2" xfId="25047" xr:uid="{194F3154-F991-4708-AED0-3DB163E2FA71}"/>
    <cellStyle name="Tulostus 12 2 3" xfId="14216" xr:uid="{00000000-0005-0000-0000-00007B380000}"/>
    <cellStyle name="Tulostus 12 2 3 2" xfId="25048" xr:uid="{F683550A-B9D3-469C-9F6E-F5E394FC9C4E}"/>
    <cellStyle name="Tulostus 12 2 4" xfId="25046" xr:uid="{FBC779F0-B35D-4CD1-995A-6FE3F2D2BD92}"/>
    <cellStyle name="Tulostus 12 3" xfId="14217" xr:uid="{00000000-0005-0000-0000-00007C380000}"/>
    <cellStyle name="Tulostus 12 3 2" xfId="25049" xr:uid="{EE90DC18-1017-4C9D-8707-A98D357B7657}"/>
    <cellStyle name="Tulostus 12 4" xfId="14218" xr:uid="{00000000-0005-0000-0000-00007D380000}"/>
    <cellStyle name="Tulostus 12 4 2" xfId="25050" xr:uid="{CF9537BC-F2C6-4EF8-8478-9FE1B9273E9C}"/>
    <cellStyle name="Tulostus 12 5" xfId="25045" xr:uid="{7A75D2F1-AF92-4DF2-BDFF-7C7C160062F2}"/>
    <cellStyle name="Tulostus 13" xfId="14219" xr:uid="{00000000-0005-0000-0000-00007E380000}"/>
    <cellStyle name="Tulostus 13 2" xfId="14220" xr:uid="{00000000-0005-0000-0000-00007F380000}"/>
    <cellStyle name="Tulostus 13 2 2" xfId="14221" xr:uid="{00000000-0005-0000-0000-000080380000}"/>
    <cellStyle name="Tulostus 13 2 2 2" xfId="25053" xr:uid="{DC2518E1-DA52-43EF-8EC9-F4809EADDFB6}"/>
    <cellStyle name="Tulostus 13 2 3" xfId="14222" xr:uid="{00000000-0005-0000-0000-000081380000}"/>
    <cellStyle name="Tulostus 13 2 3 2" xfId="25054" xr:uid="{B837FC64-0285-4FBD-8D94-2E001FFCE2EC}"/>
    <cellStyle name="Tulostus 13 2 4" xfId="25052" xr:uid="{E7C1FDD6-480A-42C7-9684-AA37C1F5B1BA}"/>
    <cellStyle name="Tulostus 13 3" xfId="14223" xr:uid="{00000000-0005-0000-0000-000082380000}"/>
    <cellStyle name="Tulostus 13 3 2" xfId="25055" xr:uid="{A8045F10-6AF3-4987-B5F2-9D3C7F00495C}"/>
    <cellStyle name="Tulostus 13 4" xfId="14224" xr:uid="{00000000-0005-0000-0000-000083380000}"/>
    <cellStyle name="Tulostus 13 4 2" xfId="25056" xr:uid="{F73DCAF6-0DBE-42EF-A2E3-F81635468605}"/>
    <cellStyle name="Tulostus 13 5" xfId="25051" xr:uid="{C4642210-0279-4329-A322-3B753C9B164A}"/>
    <cellStyle name="Tulostus 14" xfId="14225" xr:uid="{00000000-0005-0000-0000-000084380000}"/>
    <cellStyle name="Tulostus 14 2" xfId="14226" xr:uid="{00000000-0005-0000-0000-000085380000}"/>
    <cellStyle name="Tulostus 14 2 2" xfId="14227" xr:uid="{00000000-0005-0000-0000-000086380000}"/>
    <cellStyle name="Tulostus 14 2 2 2" xfId="25059" xr:uid="{1FD991AE-B653-4332-85C5-49722CB848A7}"/>
    <cellStyle name="Tulostus 14 2 3" xfId="14228" xr:uid="{00000000-0005-0000-0000-000087380000}"/>
    <cellStyle name="Tulostus 14 2 3 2" xfId="25060" xr:uid="{3EC8912E-663F-43AE-B0CC-AABBC9B13595}"/>
    <cellStyle name="Tulostus 14 2 4" xfId="25058" xr:uid="{B872B194-3175-47F9-8DD3-B7606E017BB9}"/>
    <cellStyle name="Tulostus 14 3" xfId="14229" xr:uid="{00000000-0005-0000-0000-000088380000}"/>
    <cellStyle name="Tulostus 14 3 2" xfId="25061" xr:uid="{FC3EC165-A774-4822-B7B5-ADEB3D600473}"/>
    <cellStyle name="Tulostus 14 4" xfId="14230" xr:uid="{00000000-0005-0000-0000-000089380000}"/>
    <cellStyle name="Tulostus 14 4 2" xfId="25062" xr:uid="{FB2CDD9B-E02A-4ED1-B232-8A51DD2E3B01}"/>
    <cellStyle name="Tulostus 14 5" xfId="25057" xr:uid="{644E609E-39EB-43CE-BEE7-35CAE0CDDA2B}"/>
    <cellStyle name="Tulostus 15" xfId="14231" xr:uid="{00000000-0005-0000-0000-00008A380000}"/>
    <cellStyle name="Tulostus 15 2" xfId="14232" xr:uid="{00000000-0005-0000-0000-00008B380000}"/>
    <cellStyle name="Tulostus 15 2 2" xfId="14233" xr:uid="{00000000-0005-0000-0000-00008C380000}"/>
    <cellStyle name="Tulostus 15 2 2 2" xfId="25065" xr:uid="{63362693-2B9A-4107-A816-0CD37A77281E}"/>
    <cellStyle name="Tulostus 15 2 3" xfId="14234" xr:uid="{00000000-0005-0000-0000-00008D380000}"/>
    <cellStyle name="Tulostus 15 2 3 2" xfId="25066" xr:uid="{A69EA8F7-CCE6-43FE-B3E5-DA721DD6D229}"/>
    <cellStyle name="Tulostus 15 2 4" xfId="25064" xr:uid="{082024E6-4CB9-4D8A-B33B-00ADDA4FCAD5}"/>
    <cellStyle name="Tulostus 15 3" xfId="14235" xr:uid="{00000000-0005-0000-0000-00008E380000}"/>
    <cellStyle name="Tulostus 15 3 2" xfId="25067" xr:uid="{1DEA55FE-39C7-41ED-8F47-1108FE3F0067}"/>
    <cellStyle name="Tulostus 15 4" xfId="14236" xr:uid="{00000000-0005-0000-0000-00008F380000}"/>
    <cellStyle name="Tulostus 15 4 2" xfId="25068" xr:uid="{C7048BB7-8EF3-4C11-BCF6-C386E94D0031}"/>
    <cellStyle name="Tulostus 15 5" xfId="25063" xr:uid="{53D4D873-D656-46E8-A9EF-E7018A376636}"/>
    <cellStyle name="Tulostus 16" xfId="14237" xr:uid="{00000000-0005-0000-0000-000090380000}"/>
    <cellStyle name="Tulostus 16 2" xfId="25069" xr:uid="{2AE9026F-5454-4178-82A9-2A28FA77E95F}"/>
    <cellStyle name="Tulostus 17" xfId="14238" xr:uid="{00000000-0005-0000-0000-000091380000}"/>
    <cellStyle name="Tulostus 17 2" xfId="25070" xr:uid="{E0F485FB-8650-4D46-A2DB-F57AABE55563}"/>
    <cellStyle name="Tulostus 18" xfId="14239" xr:uid="{00000000-0005-0000-0000-000092380000}"/>
    <cellStyle name="Tulostus 18 2" xfId="25071" xr:uid="{A49F0C5E-2789-427F-B4F2-726E86F33F6F}"/>
    <cellStyle name="Tulostus 19" xfId="14240" xr:uid="{00000000-0005-0000-0000-000093380000}"/>
    <cellStyle name="Tulostus 19 2" xfId="25072" xr:uid="{AED05254-3607-40CA-8F02-53351FC99684}"/>
    <cellStyle name="Tulostus 2" xfId="14241" xr:uid="{00000000-0005-0000-0000-000094380000}"/>
    <cellStyle name="Tulostus 2 2" xfId="14242" xr:uid="{00000000-0005-0000-0000-000095380000}"/>
    <cellStyle name="Tulostus 2 2 2" xfId="14243" xr:uid="{00000000-0005-0000-0000-000096380000}"/>
    <cellStyle name="Tulostus 2 2 2 2" xfId="25075" xr:uid="{FFC9BD65-036F-43E8-95E8-78E0C570EB19}"/>
    <cellStyle name="Tulostus 2 2 3" xfId="14244" xr:uid="{00000000-0005-0000-0000-000097380000}"/>
    <cellStyle name="Tulostus 2 2 3 2" xfId="25076" xr:uid="{BC2DF241-0964-4621-8E91-7E9AC6F0D996}"/>
    <cellStyle name="Tulostus 2 2 4" xfId="25074" xr:uid="{C647426B-DF09-4A45-99ED-FDE2DBBA5FA5}"/>
    <cellStyle name="Tulostus 2 3" xfId="14245" xr:uid="{00000000-0005-0000-0000-000098380000}"/>
    <cellStyle name="Tulostus 2 3 2" xfId="25077" xr:uid="{0B54AFF9-B1AB-4952-B1E0-F11A2C30A772}"/>
    <cellStyle name="Tulostus 2 4" xfId="14246" xr:uid="{00000000-0005-0000-0000-000099380000}"/>
    <cellStyle name="Tulostus 2 4 2" xfId="25078" xr:uid="{CC9E5B2E-1774-4FC3-85F1-ECD583FD8129}"/>
    <cellStyle name="Tulostus 2 5" xfId="25073" xr:uid="{4EF23C65-0302-499A-8E53-13C939628758}"/>
    <cellStyle name="Tulostus 20" xfId="25032" xr:uid="{BCA4D72E-D9C8-402C-A0C0-21AE810538C2}"/>
    <cellStyle name="Tulostus 3" xfId="14247" xr:uid="{00000000-0005-0000-0000-00009A380000}"/>
    <cellStyle name="Tulostus 3 2" xfId="14248" xr:uid="{00000000-0005-0000-0000-00009B380000}"/>
    <cellStyle name="Tulostus 3 2 2" xfId="14249" xr:uid="{00000000-0005-0000-0000-00009C380000}"/>
    <cellStyle name="Tulostus 3 2 2 2" xfId="25081" xr:uid="{B3EBDB52-66CB-4AC3-8C05-1D56DC554127}"/>
    <cellStyle name="Tulostus 3 2 3" xfId="14250" xr:uid="{00000000-0005-0000-0000-00009D380000}"/>
    <cellStyle name="Tulostus 3 2 3 2" xfId="25082" xr:uid="{8BB5FDDD-CD90-43CE-A45C-83ECDB28DC85}"/>
    <cellStyle name="Tulostus 3 2 4" xfId="25080" xr:uid="{0C7AF737-2B8A-4FA7-87D7-1971CF94BB14}"/>
    <cellStyle name="Tulostus 3 3" xfId="14251" xr:uid="{00000000-0005-0000-0000-00009E380000}"/>
    <cellStyle name="Tulostus 3 3 2" xfId="25083" xr:uid="{D711C1C6-3182-43BE-B353-5D4D479BAC47}"/>
    <cellStyle name="Tulostus 3 4" xfId="14252" xr:uid="{00000000-0005-0000-0000-00009F380000}"/>
    <cellStyle name="Tulostus 3 4 2" xfId="25084" xr:uid="{33EBEA6D-16DC-4DDB-9A2C-FB0DA238AB89}"/>
    <cellStyle name="Tulostus 3 5" xfId="25079" xr:uid="{DCF1995B-3358-43A5-8CE2-DABD43A0E90C}"/>
    <cellStyle name="Tulostus 4" xfId="14253" xr:uid="{00000000-0005-0000-0000-0000A0380000}"/>
    <cellStyle name="Tulostus 4 2" xfId="14254" xr:uid="{00000000-0005-0000-0000-0000A1380000}"/>
    <cellStyle name="Tulostus 4 2 2" xfId="14255" xr:uid="{00000000-0005-0000-0000-0000A2380000}"/>
    <cellStyle name="Tulostus 4 2 2 2" xfId="25087" xr:uid="{7C0E1732-8E09-4CE7-AAD2-BAAF65D5A4AB}"/>
    <cellStyle name="Tulostus 4 2 3" xfId="14256" xr:uid="{00000000-0005-0000-0000-0000A3380000}"/>
    <cellStyle name="Tulostus 4 2 3 2" xfId="25088" xr:uid="{396A4286-5008-4C9C-9A7D-B4948FEC1915}"/>
    <cellStyle name="Tulostus 4 2 4" xfId="25086" xr:uid="{45D21B6D-8CB0-4DCA-9C85-4B9EA270DFA5}"/>
    <cellStyle name="Tulostus 4 3" xfId="14257" xr:uid="{00000000-0005-0000-0000-0000A4380000}"/>
    <cellStyle name="Tulostus 4 3 2" xfId="25089" xr:uid="{98403186-85E6-499C-A812-20219487ACB4}"/>
    <cellStyle name="Tulostus 4 4" xfId="14258" xr:uid="{00000000-0005-0000-0000-0000A5380000}"/>
    <cellStyle name="Tulostus 4 4 2" xfId="25090" xr:uid="{7CD1CD61-35DD-4093-9DF4-B513D309394D}"/>
    <cellStyle name="Tulostus 4 5" xfId="25085" xr:uid="{EE6A99FF-AF9C-4E41-9EA4-83A29E700299}"/>
    <cellStyle name="Tulostus 5" xfId="14259" xr:uid="{00000000-0005-0000-0000-0000A6380000}"/>
    <cellStyle name="Tulostus 5 2" xfId="14260" xr:uid="{00000000-0005-0000-0000-0000A7380000}"/>
    <cellStyle name="Tulostus 5 2 2" xfId="14261" xr:uid="{00000000-0005-0000-0000-0000A8380000}"/>
    <cellStyle name="Tulostus 5 2 2 2" xfId="25093" xr:uid="{365BB9EB-3CBF-467C-8433-D25E3A632643}"/>
    <cellStyle name="Tulostus 5 2 3" xfId="14262" xr:uid="{00000000-0005-0000-0000-0000A9380000}"/>
    <cellStyle name="Tulostus 5 2 3 2" xfId="25094" xr:uid="{5113FF14-1B29-4806-9E8A-3A35002F308F}"/>
    <cellStyle name="Tulostus 5 2 4" xfId="25092" xr:uid="{5E3E1D96-6618-4BEE-A791-51B3FE396C9A}"/>
    <cellStyle name="Tulostus 5 3" xfId="14263" xr:uid="{00000000-0005-0000-0000-0000AA380000}"/>
    <cellStyle name="Tulostus 5 3 2" xfId="25095" xr:uid="{506666AA-B0C6-480D-B393-6DAA25EF9B48}"/>
    <cellStyle name="Tulostus 5 4" xfId="14264" xr:uid="{00000000-0005-0000-0000-0000AB380000}"/>
    <cellStyle name="Tulostus 5 4 2" xfId="25096" xr:uid="{87C2D965-FE21-459A-A49F-641CD10971D3}"/>
    <cellStyle name="Tulostus 5 5" xfId="25091" xr:uid="{F125ACC5-2D1D-4CE2-BDDB-1170FD8008EB}"/>
    <cellStyle name="Tulostus 6" xfId="14265" xr:uid="{00000000-0005-0000-0000-0000AC380000}"/>
    <cellStyle name="Tulostus 6 2" xfId="14266" xr:uid="{00000000-0005-0000-0000-0000AD380000}"/>
    <cellStyle name="Tulostus 6 2 2" xfId="14267" xr:uid="{00000000-0005-0000-0000-0000AE380000}"/>
    <cellStyle name="Tulostus 6 2 2 2" xfId="25099" xr:uid="{5476E9F7-A782-4A9E-8756-C01011ABCE8E}"/>
    <cellStyle name="Tulostus 6 2 3" xfId="14268" xr:uid="{00000000-0005-0000-0000-0000AF380000}"/>
    <cellStyle name="Tulostus 6 2 3 2" xfId="25100" xr:uid="{A5094413-CA67-4197-9214-94B4A0A45B0C}"/>
    <cellStyle name="Tulostus 6 2 4" xfId="25098" xr:uid="{3861AEF6-6DF3-42D6-840E-2C544178A927}"/>
    <cellStyle name="Tulostus 6 3" xfId="14269" xr:uid="{00000000-0005-0000-0000-0000B0380000}"/>
    <cellStyle name="Tulostus 6 3 2" xfId="25101" xr:uid="{E3FBE496-C61E-4608-9D96-BD2BEE17C953}"/>
    <cellStyle name="Tulostus 6 4" xfId="14270" xr:uid="{00000000-0005-0000-0000-0000B1380000}"/>
    <cellStyle name="Tulostus 6 4 2" xfId="25102" xr:uid="{71FC322C-391E-4C4B-99D1-4DD202DB594C}"/>
    <cellStyle name="Tulostus 6 5" xfId="25097" xr:uid="{F31BE316-B39C-415B-8345-DB74BB9488F6}"/>
    <cellStyle name="Tulostus 7" xfId="14271" xr:uid="{00000000-0005-0000-0000-0000B2380000}"/>
    <cellStyle name="Tulostus 7 2" xfId="14272" xr:uid="{00000000-0005-0000-0000-0000B3380000}"/>
    <cellStyle name="Tulostus 7 2 2" xfId="14273" xr:uid="{00000000-0005-0000-0000-0000B4380000}"/>
    <cellStyle name="Tulostus 7 2 2 2" xfId="25105" xr:uid="{02C48580-5D0D-4113-98EC-5351FB02C99A}"/>
    <cellStyle name="Tulostus 7 2 3" xfId="14274" xr:uid="{00000000-0005-0000-0000-0000B5380000}"/>
    <cellStyle name="Tulostus 7 2 3 2" xfId="25106" xr:uid="{013D4FFF-B2AA-41A7-8953-7AD63ACFB22D}"/>
    <cellStyle name="Tulostus 7 2 4" xfId="25104" xr:uid="{8CD48A6A-8B42-4439-8A3E-BF346A6B8BAB}"/>
    <cellStyle name="Tulostus 7 3" xfId="14275" xr:uid="{00000000-0005-0000-0000-0000B6380000}"/>
    <cellStyle name="Tulostus 7 3 2" xfId="25107" xr:uid="{F9DEAAF6-2C76-4DBE-A3FF-F0C02CF010A8}"/>
    <cellStyle name="Tulostus 7 4" xfId="14276" xr:uid="{00000000-0005-0000-0000-0000B7380000}"/>
    <cellStyle name="Tulostus 7 4 2" xfId="25108" xr:uid="{E432A7C4-04F5-4D02-A737-833A9AEC674E}"/>
    <cellStyle name="Tulostus 7 5" xfId="25103" xr:uid="{D4B74AB5-CE10-44C6-9928-63910E5BDDD1}"/>
    <cellStyle name="Tulostus 8" xfId="14277" xr:uid="{00000000-0005-0000-0000-0000B8380000}"/>
    <cellStyle name="Tulostus 8 2" xfId="14278" xr:uid="{00000000-0005-0000-0000-0000B9380000}"/>
    <cellStyle name="Tulostus 8 2 2" xfId="14279" xr:uid="{00000000-0005-0000-0000-0000BA380000}"/>
    <cellStyle name="Tulostus 8 2 2 2" xfId="25111" xr:uid="{F15CC55F-9FC7-44D9-9D86-54EEE309AEAB}"/>
    <cellStyle name="Tulostus 8 2 3" xfId="14280" xr:uid="{00000000-0005-0000-0000-0000BB380000}"/>
    <cellStyle name="Tulostus 8 2 3 2" xfId="25112" xr:uid="{47E21D82-2D5B-4A44-94CB-6AB2558B24F3}"/>
    <cellStyle name="Tulostus 8 2 4" xfId="25110" xr:uid="{8AAA0443-CA98-4D00-B723-5B3FBCDB42F5}"/>
    <cellStyle name="Tulostus 8 3" xfId="14281" xr:uid="{00000000-0005-0000-0000-0000BC380000}"/>
    <cellStyle name="Tulostus 8 3 2" xfId="25113" xr:uid="{01820DC2-3C34-4B16-BDAC-FE1248BEABB6}"/>
    <cellStyle name="Tulostus 8 4" xfId="14282" xr:uid="{00000000-0005-0000-0000-0000BD380000}"/>
    <cellStyle name="Tulostus 8 4 2" xfId="25114" xr:uid="{F5B3B533-E654-4F40-A37D-5BB26DF31D92}"/>
    <cellStyle name="Tulostus 8 5" xfId="25109" xr:uid="{5F2A70DB-7E87-4D6E-A888-15ACF3261460}"/>
    <cellStyle name="Tulostus 9" xfId="14283" xr:uid="{00000000-0005-0000-0000-0000BE380000}"/>
    <cellStyle name="Tulostus 9 2" xfId="14284" xr:uid="{00000000-0005-0000-0000-0000BF380000}"/>
    <cellStyle name="Tulostus 9 2 2" xfId="14285" xr:uid="{00000000-0005-0000-0000-0000C0380000}"/>
    <cellStyle name="Tulostus 9 2 2 2" xfId="25117" xr:uid="{E75627CF-8170-4F2A-A1B3-233F41DB12B6}"/>
    <cellStyle name="Tulostus 9 2 3" xfId="14286" xr:uid="{00000000-0005-0000-0000-0000C1380000}"/>
    <cellStyle name="Tulostus 9 2 3 2" xfId="25118" xr:uid="{909959B8-F03D-4793-A179-0CD5C4CB19F1}"/>
    <cellStyle name="Tulostus 9 2 4" xfId="25116" xr:uid="{CBB59277-1734-497D-8544-545272FEBB9D}"/>
    <cellStyle name="Tulostus 9 3" xfId="14287" xr:uid="{00000000-0005-0000-0000-0000C2380000}"/>
    <cellStyle name="Tulostus 9 3 2" xfId="25119" xr:uid="{6C55E9A9-3D90-4BD4-AAEB-AE1269039C58}"/>
    <cellStyle name="Tulostus 9 4" xfId="14288" xr:uid="{00000000-0005-0000-0000-0000C3380000}"/>
    <cellStyle name="Tulostus 9 4 2" xfId="25120" xr:uid="{ACE97667-94E1-451F-9BE2-0AFD6AEF619E}"/>
    <cellStyle name="Tulostus 9 5" xfId="25115" xr:uid="{37551D96-4DBC-48A2-8B8A-9014E5BEE9B3}"/>
    <cellStyle name="Tulostus_PGM_CHECK" xfId="14869" xr:uid="{00000000-0005-0000-0000-0000C4380000}"/>
    <cellStyle name="Tusental (0)_Blad1" xfId="14289" xr:uid="{00000000-0005-0000-0000-0000C5380000}"/>
    <cellStyle name="Tusental 2" xfId="14290" xr:uid="{00000000-0005-0000-0000-0000C6380000}"/>
    <cellStyle name="Tusental 2 2" xfId="14291" xr:uid="{00000000-0005-0000-0000-0000C7380000}"/>
    <cellStyle name="Tusental 2 2 2" xfId="25122" xr:uid="{B90AA8CC-E30A-4FD0-8AD2-677E552B3260}"/>
    <cellStyle name="Tusental 2 3" xfId="25121" xr:uid="{FAFE4D92-39F3-45A4-9288-523D848E5994}"/>
    <cellStyle name="Tytuł" xfId="14292" xr:uid="{00000000-0005-0000-0000-0000C8380000}"/>
    <cellStyle name="Tytuł 2" xfId="14293" xr:uid="{00000000-0005-0000-0000-0000C9380000}"/>
    <cellStyle name="Ugyldig" xfId="14300" xr:uid="{00000000-0005-0000-0000-0000CA380000}"/>
    <cellStyle name="Under Construction Flag" xfId="14301" xr:uid="{00000000-0005-0000-0000-0000CB380000}"/>
    <cellStyle name="Under Construction Flag 2" xfId="14302" xr:uid="{00000000-0005-0000-0000-0000CC380000}"/>
    <cellStyle name="Under Construction Flag 3" xfId="14303" xr:uid="{00000000-0005-0000-0000-0000CD380000}"/>
    <cellStyle name="Unit" xfId="14304" xr:uid="{00000000-0005-0000-0000-0000CE380000}"/>
    <cellStyle name="UserInstructions" xfId="14305" xr:uid="{00000000-0005-0000-0000-0000CF380000}"/>
    <cellStyle name="Utdata" xfId="14306" xr:uid="{00000000-0005-0000-0000-0000D0380000}"/>
    <cellStyle name="Utdata 10" xfId="14307" xr:uid="{00000000-0005-0000-0000-0000D1380000}"/>
    <cellStyle name="Utdata 10 2" xfId="14308" xr:uid="{00000000-0005-0000-0000-0000D2380000}"/>
    <cellStyle name="Utdata 10 2 2" xfId="14309" xr:uid="{00000000-0005-0000-0000-0000D3380000}"/>
    <cellStyle name="Utdata 10 2 2 2" xfId="25126" xr:uid="{5C70A471-9B71-43C9-BECC-0BB5464A079A}"/>
    <cellStyle name="Utdata 10 2 3" xfId="14310" xr:uid="{00000000-0005-0000-0000-0000D4380000}"/>
    <cellStyle name="Utdata 10 2 3 2" xfId="25127" xr:uid="{6789112D-8830-4C4F-82EE-32091B278B72}"/>
    <cellStyle name="Utdata 10 2 4" xfId="25125" xr:uid="{3FADBA65-0695-42BF-A892-1D703E589161}"/>
    <cellStyle name="Utdata 10 3" xfId="14311" xr:uid="{00000000-0005-0000-0000-0000D5380000}"/>
    <cellStyle name="Utdata 10 3 2" xfId="25128" xr:uid="{B4C1069F-DBCD-484E-9D03-64E49ECB1DA2}"/>
    <cellStyle name="Utdata 10 4" xfId="14312" xr:uid="{00000000-0005-0000-0000-0000D6380000}"/>
    <cellStyle name="Utdata 10 4 2" xfId="25129" xr:uid="{0AF6F687-3439-42C7-82CF-4F65233A51D8}"/>
    <cellStyle name="Utdata 10 5" xfId="25124" xr:uid="{1CAF93F7-AB1B-48B6-95CA-A6BCB7B1D6F5}"/>
    <cellStyle name="Utdata 11" xfId="14313" xr:uid="{00000000-0005-0000-0000-0000D7380000}"/>
    <cellStyle name="Utdata 11 2" xfId="14314" xr:uid="{00000000-0005-0000-0000-0000D8380000}"/>
    <cellStyle name="Utdata 11 2 2" xfId="14315" xr:uid="{00000000-0005-0000-0000-0000D9380000}"/>
    <cellStyle name="Utdata 11 2 2 2" xfId="25132" xr:uid="{484EAD62-EC70-4084-A1CB-D1550929EFD7}"/>
    <cellStyle name="Utdata 11 2 3" xfId="14316" xr:uid="{00000000-0005-0000-0000-0000DA380000}"/>
    <cellStyle name="Utdata 11 2 3 2" xfId="25133" xr:uid="{C4A56EC0-E3DC-44D8-B090-A23ED5C98450}"/>
    <cellStyle name="Utdata 11 2 4" xfId="25131" xr:uid="{1128AEA4-F0EA-4C71-B83A-E5F7FEF44727}"/>
    <cellStyle name="Utdata 11 3" xfId="14317" xr:uid="{00000000-0005-0000-0000-0000DB380000}"/>
    <cellStyle name="Utdata 11 3 2" xfId="25134" xr:uid="{FB4F5411-7376-4856-8346-4847B1949E0F}"/>
    <cellStyle name="Utdata 11 4" xfId="14318" xr:uid="{00000000-0005-0000-0000-0000DC380000}"/>
    <cellStyle name="Utdata 11 4 2" xfId="25135" xr:uid="{33ED9FF8-084F-46FA-8799-9CA8B51C08A0}"/>
    <cellStyle name="Utdata 11 5" xfId="25130" xr:uid="{CDBD6F9A-D8A6-44C9-8523-54B31460E8AA}"/>
    <cellStyle name="Utdata 12" xfId="14319" xr:uid="{00000000-0005-0000-0000-0000DD380000}"/>
    <cellStyle name="Utdata 12 2" xfId="14320" xr:uid="{00000000-0005-0000-0000-0000DE380000}"/>
    <cellStyle name="Utdata 12 2 2" xfId="14321" xr:uid="{00000000-0005-0000-0000-0000DF380000}"/>
    <cellStyle name="Utdata 12 2 2 2" xfId="25138" xr:uid="{538E966D-8B7D-45BE-B48C-051BD900C537}"/>
    <cellStyle name="Utdata 12 2 3" xfId="14322" xr:uid="{00000000-0005-0000-0000-0000E0380000}"/>
    <cellStyle name="Utdata 12 2 3 2" xfId="25139" xr:uid="{6BA20A94-4D1A-43D8-A2D2-9DDB8EA26F7D}"/>
    <cellStyle name="Utdata 12 2 4" xfId="25137" xr:uid="{6090FD6E-FCCC-4A93-A5CA-04331E0E2EAC}"/>
    <cellStyle name="Utdata 12 3" xfId="14323" xr:uid="{00000000-0005-0000-0000-0000E1380000}"/>
    <cellStyle name="Utdata 12 3 2" xfId="25140" xr:uid="{DBFC011D-5FD5-41FC-990A-740717598AC7}"/>
    <cellStyle name="Utdata 12 4" xfId="14324" xr:uid="{00000000-0005-0000-0000-0000E2380000}"/>
    <cellStyle name="Utdata 12 4 2" xfId="25141" xr:uid="{45D3CDAF-88C4-4BB9-BE31-F03004B14C0B}"/>
    <cellStyle name="Utdata 12 5" xfId="25136" xr:uid="{2D957DA2-D6A4-4D1F-82B1-2074B3E47D87}"/>
    <cellStyle name="Utdata 13" xfId="14325" xr:uid="{00000000-0005-0000-0000-0000E3380000}"/>
    <cellStyle name="Utdata 13 2" xfId="14326" xr:uid="{00000000-0005-0000-0000-0000E4380000}"/>
    <cellStyle name="Utdata 13 2 2" xfId="14327" xr:uid="{00000000-0005-0000-0000-0000E5380000}"/>
    <cellStyle name="Utdata 13 2 2 2" xfId="25144" xr:uid="{C7C4B7E0-9B41-4FF2-83D9-19D079ED8649}"/>
    <cellStyle name="Utdata 13 2 3" xfId="14328" xr:uid="{00000000-0005-0000-0000-0000E6380000}"/>
    <cellStyle name="Utdata 13 2 3 2" xfId="25145" xr:uid="{DF1EF308-DF60-44B0-9DE0-6A8C6CA7CAEF}"/>
    <cellStyle name="Utdata 13 2 4" xfId="25143" xr:uid="{FD8A9E29-9483-46B6-8217-0C2672CA5F98}"/>
    <cellStyle name="Utdata 13 3" xfId="14329" xr:uid="{00000000-0005-0000-0000-0000E7380000}"/>
    <cellStyle name="Utdata 13 3 2" xfId="25146" xr:uid="{DD229FAD-BACE-4E8C-8DB2-5FE346744B45}"/>
    <cellStyle name="Utdata 13 4" xfId="14330" xr:uid="{00000000-0005-0000-0000-0000E8380000}"/>
    <cellStyle name="Utdata 13 4 2" xfId="25147" xr:uid="{30FD9BC7-977D-401C-A4C1-F0DCC4694035}"/>
    <cellStyle name="Utdata 13 5" xfId="25142" xr:uid="{6C93BC30-EC88-4E31-B018-754E7373E4F3}"/>
    <cellStyle name="Utdata 14" xfId="14331" xr:uid="{00000000-0005-0000-0000-0000E9380000}"/>
    <cellStyle name="Utdata 14 2" xfId="14332" xr:uid="{00000000-0005-0000-0000-0000EA380000}"/>
    <cellStyle name="Utdata 14 2 2" xfId="14333" xr:uid="{00000000-0005-0000-0000-0000EB380000}"/>
    <cellStyle name="Utdata 14 2 2 2" xfId="25150" xr:uid="{D7F12347-9D1E-40E5-8878-9BF6BDF0693F}"/>
    <cellStyle name="Utdata 14 2 3" xfId="14334" xr:uid="{00000000-0005-0000-0000-0000EC380000}"/>
    <cellStyle name="Utdata 14 2 3 2" xfId="25151" xr:uid="{2D8ED091-2469-4721-B196-CE2D4B8CA205}"/>
    <cellStyle name="Utdata 14 2 4" xfId="25149" xr:uid="{9B023233-D131-4FA2-8E77-5889200E0DF8}"/>
    <cellStyle name="Utdata 14 3" xfId="14335" xr:uid="{00000000-0005-0000-0000-0000ED380000}"/>
    <cellStyle name="Utdata 14 3 2" xfId="25152" xr:uid="{A6C50EAA-CCB6-4CB7-A007-E6B8A2B0C0D2}"/>
    <cellStyle name="Utdata 14 4" xfId="14336" xr:uid="{00000000-0005-0000-0000-0000EE380000}"/>
    <cellStyle name="Utdata 14 4 2" xfId="25153" xr:uid="{5F9B262E-0848-4773-A6D4-1B223360A7B5}"/>
    <cellStyle name="Utdata 14 5" xfId="25148" xr:uid="{34D8DF9A-9F03-47BC-8A82-077BE422DEAB}"/>
    <cellStyle name="Utdata 15" xfId="14337" xr:uid="{00000000-0005-0000-0000-0000EF380000}"/>
    <cellStyle name="Utdata 15 2" xfId="14338" xr:uid="{00000000-0005-0000-0000-0000F0380000}"/>
    <cellStyle name="Utdata 15 2 2" xfId="14339" xr:uid="{00000000-0005-0000-0000-0000F1380000}"/>
    <cellStyle name="Utdata 15 2 2 2" xfId="25156" xr:uid="{F00893D7-5116-4E99-9FDF-E2FDC7DE0086}"/>
    <cellStyle name="Utdata 15 2 3" xfId="14340" xr:uid="{00000000-0005-0000-0000-0000F2380000}"/>
    <cellStyle name="Utdata 15 2 3 2" xfId="25157" xr:uid="{441758A3-45B3-4CEE-A440-C93470A0E479}"/>
    <cellStyle name="Utdata 15 2 4" xfId="25155" xr:uid="{225C3270-C374-456F-8AC7-DCE0182256B1}"/>
    <cellStyle name="Utdata 15 3" xfId="14341" xr:uid="{00000000-0005-0000-0000-0000F3380000}"/>
    <cellStyle name="Utdata 15 3 2" xfId="25158" xr:uid="{5A78B180-F750-464A-B461-D23AEA041222}"/>
    <cellStyle name="Utdata 15 4" xfId="14342" xr:uid="{00000000-0005-0000-0000-0000F4380000}"/>
    <cellStyle name="Utdata 15 4 2" xfId="25159" xr:uid="{4E7AA5BD-D3C1-48EC-9BF2-6C86504F9236}"/>
    <cellStyle name="Utdata 15 5" xfId="25154" xr:uid="{C30B7482-4337-43BA-A6B9-6E31B0197A66}"/>
    <cellStyle name="Utdata 16" xfId="14343" xr:uid="{00000000-0005-0000-0000-0000F5380000}"/>
    <cellStyle name="Utdata 16 2" xfId="25160" xr:uid="{D14396C0-51B6-4952-8E57-9CF7ABB7F4C2}"/>
    <cellStyle name="Utdata 17" xfId="14344" xr:uid="{00000000-0005-0000-0000-0000F6380000}"/>
    <cellStyle name="Utdata 17 2" xfId="25161" xr:uid="{24392817-3ECC-4099-ABDF-A67060796B05}"/>
    <cellStyle name="Utdata 18" xfId="14345" xr:uid="{00000000-0005-0000-0000-0000F7380000}"/>
    <cellStyle name="Utdata 18 2" xfId="25162" xr:uid="{BAE001AE-5682-4158-BDA8-7B5FDC1E5C65}"/>
    <cellStyle name="Utdata 19" xfId="14346" xr:uid="{00000000-0005-0000-0000-0000F8380000}"/>
    <cellStyle name="Utdata 19 2" xfId="25163" xr:uid="{F4F286CF-29BE-494F-842E-B6BF2B6A9BD7}"/>
    <cellStyle name="Utdata 2" xfId="14347" xr:uid="{00000000-0005-0000-0000-0000F9380000}"/>
    <cellStyle name="Utdata 2 2" xfId="14348" xr:uid="{00000000-0005-0000-0000-0000FA380000}"/>
    <cellStyle name="Utdata 2 2 2" xfId="14349" xr:uid="{00000000-0005-0000-0000-0000FB380000}"/>
    <cellStyle name="Utdata 2 2 2 2" xfId="25166" xr:uid="{8CCAC1CF-A0E8-489B-970A-40B028952601}"/>
    <cellStyle name="Utdata 2 2 3" xfId="14350" xr:uid="{00000000-0005-0000-0000-0000FC380000}"/>
    <cellStyle name="Utdata 2 2 3 2" xfId="25167" xr:uid="{DF934006-FCB2-4FFB-B2E2-30EAD7DF62CB}"/>
    <cellStyle name="Utdata 2 2 4" xfId="25165" xr:uid="{56E22520-BCFD-477C-8809-BB6B815BC696}"/>
    <cellStyle name="Utdata 2 3" xfId="14351" xr:uid="{00000000-0005-0000-0000-0000FD380000}"/>
    <cellStyle name="Utdata 2 3 2" xfId="25168" xr:uid="{BC180D85-39B1-4595-8404-97C48A4D8ED6}"/>
    <cellStyle name="Utdata 2 4" xfId="14352" xr:uid="{00000000-0005-0000-0000-0000FE380000}"/>
    <cellStyle name="Utdata 2 4 2" xfId="25169" xr:uid="{0444599A-FE77-450F-B65E-9E82D9D039BB}"/>
    <cellStyle name="Utdata 2 5" xfId="25164" xr:uid="{E6317D3F-EDEF-4A38-85DC-6B267D28C034}"/>
    <cellStyle name="Utdata 20" xfId="25123" xr:uid="{BC804DF4-B6E3-4CDE-B1D1-E9F8AFC6C561}"/>
    <cellStyle name="Utdata 3" xfId="14353" xr:uid="{00000000-0005-0000-0000-0000FF380000}"/>
    <cellStyle name="Utdata 3 2" xfId="14354" xr:uid="{00000000-0005-0000-0000-000000390000}"/>
    <cellStyle name="Utdata 3 2 2" xfId="14355" xr:uid="{00000000-0005-0000-0000-000001390000}"/>
    <cellStyle name="Utdata 3 2 2 2" xfId="25172" xr:uid="{4E3C6DFA-2998-4D7E-A039-CA7192522370}"/>
    <cellStyle name="Utdata 3 2 3" xfId="14356" xr:uid="{00000000-0005-0000-0000-000002390000}"/>
    <cellStyle name="Utdata 3 2 3 2" xfId="25173" xr:uid="{CEEF878D-7596-45EB-A63A-08DA2AFAD61D}"/>
    <cellStyle name="Utdata 3 2 4" xfId="25171" xr:uid="{8C37D224-A496-4633-8BD3-79A2CC558B75}"/>
    <cellStyle name="Utdata 3 3" xfId="14357" xr:uid="{00000000-0005-0000-0000-000003390000}"/>
    <cellStyle name="Utdata 3 3 2" xfId="25174" xr:uid="{7119E7B6-A540-41F2-8AB7-1106E70359DB}"/>
    <cellStyle name="Utdata 3 4" xfId="14358" xr:uid="{00000000-0005-0000-0000-000004390000}"/>
    <cellStyle name="Utdata 3 4 2" xfId="25175" xr:uid="{1A5F21D0-2552-48A3-A1F8-E98807310236}"/>
    <cellStyle name="Utdata 3 5" xfId="25170" xr:uid="{E6811A82-C670-4123-B210-619512ADE183}"/>
    <cellStyle name="Utdata 4" xfId="14359" xr:uid="{00000000-0005-0000-0000-000005390000}"/>
    <cellStyle name="Utdata 4 2" xfId="14360" xr:uid="{00000000-0005-0000-0000-000006390000}"/>
    <cellStyle name="Utdata 4 2 2" xfId="14361" xr:uid="{00000000-0005-0000-0000-000007390000}"/>
    <cellStyle name="Utdata 4 2 2 2" xfId="25178" xr:uid="{44274ABF-B778-43A2-9B7E-94C79E8ADCFC}"/>
    <cellStyle name="Utdata 4 2 3" xfId="14362" xr:uid="{00000000-0005-0000-0000-000008390000}"/>
    <cellStyle name="Utdata 4 2 3 2" xfId="25179" xr:uid="{AE57EED9-B7ED-414F-8998-7B6BC4940799}"/>
    <cellStyle name="Utdata 4 2 4" xfId="25177" xr:uid="{4903F5E1-62AA-484D-A555-CE8032CFF295}"/>
    <cellStyle name="Utdata 4 3" xfId="14363" xr:uid="{00000000-0005-0000-0000-000009390000}"/>
    <cellStyle name="Utdata 4 3 2" xfId="25180" xr:uid="{A75A2EA2-67BB-4018-A774-067C20FAC930}"/>
    <cellStyle name="Utdata 4 4" xfId="14364" xr:uid="{00000000-0005-0000-0000-00000A390000}"/>
    <cellStyle name="Utdata 4 4 2" xfId="25181" xr:uid="{474C4FB5-4A37-4260-B16C-63E5240119B6}"/>
    <cellStyle name="Utdata 4 5" xfId="25176" xr:uid="{A3CDAEFA-121C-4C4A-B95A-C0BE7B76F155}"/>
    <cellStyle name="Utdata 5" xfId="14365" xr:uid="{00000000-0005-0000-0000-00000B390000}"/>
    <cellStyle name="Utdata 5 2" xfId="14366" xr:uid="{00000000-0005-0000-0000-00000C390000}"/>
    <cellStyle name="Utdata 5 2 2" xfId="14367" xr:uid="{00000000-0005-0000-0000-00000D390000}"/>
    <cellStyle name="Utdata 5 2 2 2" xfId="25184" xr:uid="{3CCC7A16-8FC2-4283-8587-7CE5A89B9DDC}"/>
    <cellStyle name="Utdata 5 2 3" xfId="14368" xr:uid="{00000000-0005-0000-0000-00000E390000}"/>
    <cellStyle name="Utdata 5 2 3 2" xfId="25185" xr:uid="{9D74E0BA-59A4-4426-AA91-7F23D905AF15}"/>
    <cellStyle name="Utdata 5 2 4" xfId="25183" xr:uid="{5981BB62-F809-4F00-A59B-B115062B6234}"/>
    <cellStyle name="Utdata 5 3" xfId="14369" xr:uid="{00000000-0005-0000-0000-00000F390000}"/>
    <cellStyle name="Utdata 5 3 2" xfId="25186" xr:uid="{20685179-892D-49FB-B4A8-983F358F2954}"/>
    <cellStyle name="Utdata 5 4" xfId="14370" xr:uid="{00000000-0005-0000-0000-000010390000}"/>
    <cellStyle name="Utdata 5 4 2" xfId="25187" xr:uid="{05FD7151-BD6C-4162-B404-B1121F417BA5}"/>
    <cellStyle name="Utdata 5 5" xfId="25182" xr:uid="{F615BAE4-7786-45DC-ABAE-C0ECD5913374}"/>
    <cellStyle name="Utdata 6" xfId="14371" xr:uid="{00000000-0005-0000-0000-000011390000}"/>
    <cellStyle name="Utdata 6 2" xfId="14372" xr:uid="{00000000-0005-0000-0000-000012390000}"/>
    <cellStyle name="Utdata 6 2 2" xfId="14373" xr:uid="{00000000-0005-0000-0000-000013390000}"/>
    <cellStyle name="Utdata 6 2 2 2" xfId="25190" xr:uid="{A63FF585-6FF2-4102-A09F-F76F4889A2B3}"/>
    <cellStyle name="Utdata 6 2 3" xfId="14374" xr:uid="{00000000-0005-0000-0000-000014390000}"/>
    <cellStyle name="Utdata 6 2 3 2" xfId="25191" xr:uid="{AFC6E82E-17B4-4A27-9A07-A2E101A7356B}"/>
    <cellStyle name="Utdata 6 2 4" xfId="25189" xr:uid="{E46FF458-955F-4851-8DB7-5E1E4FC15FBA}"/>
    <cellStyle name="Utdata 6 3" xfId="14375" xr:uid="{00000000-0005-0000-0000-000015390000}"/>
    <cellStyle name="Utdata 6 3 2" xfId="25192" xr:uid="{F6F3E335-2695-45D2-AC72-9BF053DBBC25}"/>
    <cellStyle name="Utdata 6 4" xfId="14376" xr:uid="{00000000-0005-0000-0000-000016390000}"/>
    <cellStyle name="Utdata 6 4 2" xfId="25193" xr:uid="{6D5A5E84-FB90-4F35-B6B9-12BE246D7402}"/>
    <cellStyle name="Utdata 6 5" xfId="25188" xr:uid="{C2944919-9985-4A87-9635-45E6A538B27D}"/>
    <cellStyle name="Utdata 7" xfId="14377" xr:uid="{00000000-0005-0000-0000-000017390000}"/>
    <cellStyle name="Utdata 7 2" xfId="14378" xr:uid="{00000000-0005-0000-0000-000018390000}"/>
    <cellStyle name="Utdata 7 2 2" xfId="14379" xr:uid="{00000000-0005-0000-0000-000019390000}"/>
    <cellStyle name="Utdata 7 2 2 2" xfId="25196" xr:uid="{9C9475E0-1346-4D99-993F-BBB161498F7C}"/>
    <cellStyle name="Utdata 7 2 3" xfId="14380" xr:uid="{00000000-0005-0000-0000-00001A390000}"/>
    <cellStyle name="Utdata 7 2 3 2" xfId="25197" xr:uid="{A6B13A80-98FB-438A-9DBB-AD6255FC43C2}"/>
    <cellStyle name="Utdata 7 2 4" xfId="25195" xr:uid="{154A1DEF-4993-4777-8CB3-67067777328A}"/>
    <cellStyle name="Utdata 7 3" xfId="14381" xr:uid="{00000000-0005-0000-0000-00001B390000}"/>
    <cellStyle name="Utdata 7 3 2" xfId="25198" xr:uid="{8471D48E-FA88-4BE4-AA20-E6C8C847DABA}"/>
    <cellStyle name="Utdata 7 4" xfId="14382" xr:uid="{00000000-0005-0000-0000-00001C390000}"/>
    <cellStyle name="Utdata 7 4 2" xfId="25199" xr:uid="{3F48BE59-6DCB-4BD9-AE12-123B050A04CE}"/>
    <cellStyle name="Utdata 7 5" xfId="25194" xr:uid="{F4D8F598-1CA5-4F36-ADA2-8002D0EF3196}"/>
    <cellStyle name="Utdata 8" xfId="14383" xr:uid="{00000000-0005-0000-0000-00001D390000}"/>
    <cellStyle name="Utdata 8 2" xfId="14384" xr:uid="{00000000-0005-0000-0000-00001E390000}"/>
    <cellStyle name="Utdata 8 2 2" xfId="14385" xr:uid="{00000000-0005-0000-0000-00001F390000}"/>
    <cellStyle name="Utdata 8 2 2 2" xfId="25202" xr:uid="{6D5D4352-247B-419A-9C39-57A91D50BAE5}"/>
    <cellStyle name="Utdata 8 2 3" xfId="14386" xr:uid="{00000000-0005-0000-0000-000020390000}"/>
    <cellStyle name="Utdata 8 2 3 2" xfId="25203" xr:uid="{10D1D19B-270F-4A07-AD0C-D437A80BCC37}"/>
    <cellStyle name="Utdata 8 2 4" xfId="25201" xr:uid="{2563ACA5-72CA-458D-AA2A-01004583EFF0}"/>
    <cellStyle name="Utdata 8 3" xfId="14387" xr:uid="{00000000-0005-0000-0000-000021390000}"/>
    <cellStyle name="Utdata 8 3 2" xfId="25204" xr:uid="{9E0EAE7C-3020-4577-A282-B0D60A633C6F}"/>
    <cellStyle name="Utdata 8 4" xfId="14388" xr:uid="{00000000-0005-0000-0000-000022390000}"/>
    <cellStyle name="Utdata 8 4 2" xfId="25205" xr:uid="{3C60CF3E-83B2-46CE-9D4E-C626D4E40FBB}"/>
    <cellStyle name="Utdata 8 5" xfId="25200" xr:uid="{F1ECDC00-2740-4907-A2C3-A37CDBA0CED0}"/>
    <cellStyle name="Utdata 9" xfId="14389" xr:uid="{00000000-0005-0000-0000-000023390000}"/>
    <cellStyle name="Utdata 9 2" xfId="14390" xr:uid="{00000000-0005-0000-0000-000024390000}"/>
    <cellStyle name="Utdata 9 2 2" xfId="14391" xr:uid="{00000000-0005-0000-0000-000025390000}"/>
    <cellStyle name="Utdata 9 2 2 2" xfId="25208" xr:uid="{4F074094-1826-47B5-8A33-B561A54E6AC6}"/>
    <cellStyle name="Utdata 9 2 3" xfId="14392" xr:uid="{00000000-0005-0000-0000-000026390000}"/>
    <cellStyle name="Utdata 9 2 3 2" xfId="25209" xr:uid="{D1FF808E-F1F2-4D70-95B9-B50269E1E261}"/>
    <cellStyle name="Utdata 9 2 4" xfId="25207" xr:uid="{F0B910E8-DF96-4DAC-A300-1AF755681E5C}"/>
    <cellStyle name="Utdata 9 3" xfId="14393" xr:uid="{00000000-0005-0000-0000-000027390000}"/>
    <cellStyle name="Utdata 9 3 2" xfId="25210" xr:uid="{B2534D25-6D9D-4C35-8557-93B7A52680A7}"/>
    <cellStyle name="Utdata 9 4" xfId="14394" xr:uid="{00000000-0005-0000-0000-000028390000}"/>
    <cellStyle name="Utdata 9 4 2" xfId="25211" xr:uid="{E281239E-6603-479A-82F2-2A4ED79AF776}"/>
    <cellStyle name="Utdata 9 5" xfId="25206" xr:uid="{D51688A8-5876-42EB-8030-E698FC3D000E}"/>
    <cellStyle name="Utdata_PGM_CHECK" xfId="14870" xr:uid="{00000000-0005-0000-0000-000029390000}"/>
    <cellStyle name="Uwaga" xfId="14395" xr:uid="{00000000-0005-0000-0000-00002A390000}"/>
    <cellStyle name="Uwaga 2" xfId="14396" xr:uid="{00000000-0005-0000-0000-00002B390000}"/>
    <cellStyle name="Uwaga 2 2" xfId="14397" xr:uid="{00000000-0005-0000-0000-00002C390000}"/>
    <cellStyle name="Uwaga 2 2 2" xfId="25214" xr:uid="{E8DA4EEB-9AC4-4EB1-8DC2-A5286547C43F}"/>
    <cellStyle name="Uwaga 2 3" xfId="14398" xr:uid="{00000000-0005-0000-0000-00002D390000}"/>
    <cellStyle name="Uwaga 2 3 2" xfId="25215" xr:uid="{4458C648-E76F-48B3-8C77-B43E707DA352}"/>
    <cellStyle name="Uwaga 2 4" xfId="25213" xr:uid="{838A1805-2A22-44F1-9C06-BF932C499D2A}"/>
    <cellStyle name="Uwaga 3" xfId="14399" xr:uid="{00000000-0005-0000-0000-00002E390000}"/>
    <cellStyle name="Uwaga 3 2" xfId="14400" xr:uid="{00000000-0005-0000-0000-00002F390000}"/>
    <cellStyle name="Uwaga 3 2 2" xfId="25217" xr:uid="{EB71004E-F7EA-4E8E-88AC-E9DF056D36F5}"/>
    <cellStyle name="Uwaga 3 3" xfId="14401" xr:uid="{00000000-0005-0000-0000-000030390000}"/>
    <cellStyle name="Uwaga 3 3 2" xfId="25218" xr:uid="{FCADC454-6EEB-454A-B593-5B1E08A6AC59}"/>
    <cellStyle name="Uwaga 3 4" xfId="25216" xr:uid="{51A6B073-6F43-4371-868F-000E702C53DA}"/>
    <cellStyle name="Uwaga 4" xfId="14402" xr:uid="{00000000-0005-0000-0000-000031390000}"/>
    <cellStyle name="Uwaga 4 2" xfId="25219" xr:uid="{E616336F-B4E3-48C4-83E8-FF83C5907BC6}"/>
    <cellStyle name="Uwaga 5" xfId="14403" xr:uid="{00000000-0005-0000-0000-000032390000}"/>
    <cellStyle name="Uwaga 5 2" xfId="25220" xr:uid="{25FC766C-DDA1-4D94-8BDE-F9DE7C306D9F}"/>
    <cellStyle name="Uwaga 6" xfId="25212" xr:uid="{98A0B868-6B3E-4B67-B703-3024D51BFC8A}"/>
    <cellStyle name="Valore non valido 2" xfId="14499" xr:uid="{00000000-0005-0000-0000-000033390000}"/>
    <cellStyle name="Valore non valido 3" xfId="14500" xr:uid="{00000000-0005-0000-0000-000034390000}"/>
    <cellStyle name="Valore valido 2" xfId="14501" xr:uid="{00000000-0005-0000-0000-000035390000}"/>
    <cellStyle name="Valore valido 3" xfId="14502" xr:uid="{00000000-0005-0000-0000-000036390000}"/>
    <cellStyle name="Value_QMS" xfId="14503" xr:uid="{00000000-0005-0000-0000-000037390000}"/>
    <cellStyle name="Valuta (0)_Blad1" xfId="14504" xr:uid="{00000000-0005-0000-0000-000038390000}"/>
    <cellStyle name="Valuta 2" xfId="14505" xr:uid="{00000000-0005-0000-0000-000039390000}"/>
    <cellStyle name="Valuta 2 2" xfId="14506" xr:uid="{00000000-0005-0000-0000-00003A390000}"/>
    <cellStyle name="Varningstext" xfId="14507" xr:uid="{00000000-0005-0000-0000-00003B390000}"/>
    <cellStyle name="Varoitusteksti" xfId="14532" xr:uid="{00000000-0005-0000-0000-00003C390000}"/>
    <cellStyle name="Vérification 2" xfId="14508" xr:uid="{00000000-0005-0000-0000-00003D390000}"/>
    <cellStyle name="Vérification 2 2" xfId="14509" xr:uid="{00000000-0005-0000-0000-00003E390000}"/>
    <cellStyle name="Vérification 2_130725 DSNA 2011 Dossier de révision initial" xfId="14510" xr:uid="{00000000-0005-0000-0000-00003F390000}"/>
    <cellStyle name="Vérification 3" xfId="14511" xr:uid="{00000000-0005-0000-0000-000040390000}"/>
    <cellStyle name="Vérification 3 2" xfId="14512" xr:uid="{00000000-0005-0000-0000-000041390000}"/>
    <cellStyle name="Vérification 4" xfId="14513" xr:uid="{00000000-0005-0000-0000-000042390000}"/>
    <cellStyle name="Vérification 5" xfId="14514" xr:uid="{00000000-0005-0000-0000-000043390000}"/>
    <cellStyle name="Vérification de cellule" xfId="14515" xr:uid="{00000000-0005-0000-0000-000044390000}"/>
    <cellStyle name="Verknüpfte Zelle" xfId="14516" xr:uid="{00000000-0005-0000-0000-000045390000}"/>
    <cellStyle name="vert" xfId="14517" xr:uid="{00000000-0005-0000-0000-000046390000}"/>
    <cellStyle name="Very Large" xfId="14518" xr:uid="{00000000-0005-0000-0000-000047390000}"/>
    <cellStyle name="Vstup" xfId="14519" xr:uid="{00000000-0005-0000-0000-000048390000}"/>
    <cellStyle name="Vstup 2" xfId="14520" xr:uid="{00000000-0005-0000-0000-000049390000}"/>
    <cellStyle name="Vstup 2 2" xfId="25317" xr:uid="{E96345E7-B1EF-44E6-A454-E88BEEB81D8B}"/>
    <cellStyle name="Vstup 3" xfId="14521" xr:uid="{00000000-0005-0000-0000-00004A390000}"/>
    <cellStyle name="Vstup 3 2" xfId="25318" xr:uid="{B47658A7-D7E0-4835-815E-DABB489B9035}"/>
    <cellStyle name="Vstup 4" xfId="25316" xr:uid="{6F48F2BA-6391-4BE7-B6D7-4633E61ABDAC}"/>
    <cellStyle name="Výpočet" xfId="14522" xr:uid="{00000000-0005-0000-0000-00004B390000}"/>
    <cellStyle name="Výpočet 2" xfId="14523" xr:uid="{00000000-0005-0000-0000-00004C390000}"/>
    <cellStyle name="Výpočet 2 2" xfId="25320" xr:uid="{5BBB7F35-F476-4977-A3DF-4BF7ED56593F}"/>
    <cellStyle name="Výpočet 3" xfId="14524" xr:uid="{00000000-0005-0000-0000-00004D390000}"/>
    <cellStyle name="Výpočet 3 2" xfId="25321" xr:uid="{2018CB2D-E576-49CE-B7B7-3449C081766B}"/>
    <cellStyle name="Výpočet 4" xfId="25319" xr:uid="{58F399D2-BD6E-4965-8DE3-CDA208A5F1B3}"/>
    <cellStyle name="Výstup" xfId="14525" xr:uid="{00000000-0005-0000-0000-00004E390000}"/>
    <cellStyle name="Výstup 2" xfId="14526" xr:uid="{00000000-0005-0000-0000-00004F390000}"/>
    <cellStyle name="Výstup 2 2" xfId="25323" xr:uid="{7B18422E-510A-45BC-A75B-671A4F19A338}"/>
    <cellStyle name="Výstup 3" xfId="14527" xr:uid="{00000000-0005-0000-0000-000050390000}"/>
    <cellStyle name="Výstup 3 2" xfId="25324" xr:uid="{88DC8237-6000-4DCF-933C-04F7561375E1}"/>
    <cellStyle name="Výstup 4" xfId="25322" xr:uid="{0F02916C-5B8C-4006-87B5-1AEEABF21DC6}"/>
    <cellStyle name="Vysvětlující text" xfId="14528" xr:uid="{00000000-0005-0000-0000-000051390000}"/>
    <cellStyle name="Väljund" xfId="14404" xr:uid="{00000000-0005-0000-0000-000052390000}"/>
    <cellStyle name="Väljund 10" xfId="14405" xr:uid="{00000000-0005-0000-0000-000053390000}"/>
    <cellStyle name="Väljund 10 2" xfId="14406" xr:uid="{00000000-0005-0000-0000-000054390000}"/>
    <cellStyle name="Väljund 10 2 2" xfId="14407" xr:uid="{00000000-0005-0000-0000-000055390000}"/>
    <cellStyle name="Väljund 10 2 2 2" xfId="25224" xr:uid="{8F0E5695-FD37-4DD9-8A53-DEB359C36BC2}"/>
    <cellStyle name="Väljund 10 2 3" xfId="14408" xr:uid="{00000000-0005-0000-0000-000056390000}"/>
    <cellStyle name="Väljund 10 2 3 2" xfId="25225" xr:uid="{07A06CD7-7B7B-4951-9F03-049D669AC393}"/>
    <cellStyle name="Väljund 10 2 4" xfId="25223" xr:uid="{85A6E7D6-392A-43ED-80E3-794A04A32C1E}"/>
    <cellStyle name="Väljund 10 3" xfId="14409" xr:uid="{00000000-0005-0000-0000-000057390000}"/>
    <cellStyle name="Väljund 10 3 2" xfId="25226" xr:uid="{A541DCD3-B765-4293-91A7-78DD0A1EB5E0}"/>
    <cellStyle name="Väljund 10 4" xfId="14410" xr:uid="{00000000-0005-0000-0000-000058390000}"/>
    <cellStyle name="Väljund 10 4 2" xfId="25227" xr:uid="{63488F7D-23C4-4AAA-BB57-BDE326D3F0EB}"/>
    <cellStyle name="Väljund 10 5" xfId="25222" xr:uid="{0B9E46D0-6CCA-4B34-8BA1-2F5EB05F6A43}"/>
    <cellStyle name="Väljund 11" xfId="14411" xr:uid="{00000000-0005-0000-0000-000059390000}"/>
    <cellStyle name="Väljund 11 2" xfId="14412" xr:uid="{00000000-0005-0000-0000-00005A390000}"/>
    <cellStyle name="Väljund 11 2 2" xfId="14413" xr:uid="{00000000-0005-0000-0000-00005B390000}"/>
    <cellStyle name="Väljund 11 2 2 2" xfId="25230" xr:uid="{093F5F6F-AB66-4A48-850F-C3BE20E95FF3}"/>
    <cellStyle name="Väljund 11 2 3" xfId="14414" xr:uid="{00000000-0005-0000-0000-00005C390000}"/>
    <cellStyle name="Väljund 11 2 3 2" xfId="25231" xr:uid="{CF4FB3F8-0D71-4D39-A27A-BCFA19EFC237}"/>
    <cellStyle name="Väljund 11 2 4" xfId="25229" xr:uid="{1D7D58A3-5ECF-40AE-A911-89E90DEE2C5D}"/>
    <cellStyle name="Väljund 11 3" xfId="14415" xr:uid="{00000000-0005-0000-0000-00005D390000}"/>
    <cellStyle name="Väljund 11 3 2" xfId="25232" xr:uid="{05A55434-33E6-4085-ADA9-1E48241F45E1}"/>
    <cellStyle name="Väljund 11 4" xfId="14416" xr:uid="{00000000-0005-0000-0000-00005E390000}"/>
    <cellStyle name="Väljund 11 4 2" xfId="25233" xr:uid="{B1A56D84-1BA1-4DF4-98D0-9D14BEE13F4F}"/>
    <cellStyle name="Väljund 11 5" xfId="25228" xr:uid="{EAD27699-39B3-43AD-98D9-3D3B30282ACA}"/>
    <cellStyle name="Väljund 12" xfId="14417" xr:uid="{00000000-0005-0000-0000-00005F390000}"/>
    <cellStyle name="Väljund 12 2" xfId="14418" xr:uid="{00000000-0005-0000-0000-000060390000}"/>
    <cellStyle name="Väljund 12 2 2" xfId="14419" xr:uid="{00000000-0005-0000-0000-000061390000}"/>
    <cellStyle name="Väljund 12 2 2 2" xfId="25236" xr:uid="{6116CDAB-7DB1-4C0E-AE67-20986140E861}"/>
    <cellStyle name="Väljund 12 2 3" xfId="14420" xr:uid="{00000000-0005-0000-0000-000062390000}"/>
    <cellStyle name="Väljund 12 2 3 2" xfId="25237" xr:uid="{5F4A4E62-4C93-4701-9F9F-522553154300}"/>
    <cellStyle name="Väljund 12 2 4" xfId="25235" xr:uid="{03BFB760-7CDA-4E49-BA73-85E8B27EFC19}"/>
    <cellStyle name="Väljund 12 3" xfId="14421" xr:uid="{00000000-0005-0000-0000-000063390000}"/>
    <cellStyle name="Väljund 12 3 2" xfId="25238" xr:uid="{CB456065-030B-4CC6-A4B5-94A5C02DAF86}"/>
    <cellStyle name="Väljund 12 4" xfId="14422" xr:uid="{00000000-0005-0000-0000-000064390000}"/>
    <cellStyle name="Väljund 12 4 2" xfId="25239" xr:uid="{50D9720B-6C7E-4032-BB1B-FA8303AC39F2}"/>
    <cellStyle name="Väljund 12 5" xfId="25234" xr:uid="{7F0F4BC9-A1D6-43C4-81E2-89F67C9091E0}"/>
    <cellStyle name="Väljund 13" xfId="14423" xr:uid="{00000000-0005-0000-0000-000065390000}"/>
    <cellStyle name="Väljund 13 2" xfId="14424" xr:uid="{00000000-0005-0000-0000-000066390000}"/>
    <cellStyle name="Väljund 13 2 2" xfId="14425" xr:uid="{00000000-0005-0000-0000-000067390000}"/>
    <cellStyle name="Väljund 13 2 2 2" xfId="25242" xr:uid="{CFF2EBB6-DD1C-4163-A05C-7CA0C9EB6286}"/>
    <cellStyle name="Väljund 13 2 3" xfId="14426" xr:uid="{00000000-0005-0000-0000-000068390000}"/>
    <cellStyle name="Väljund 13 2 3 2" xfId="25243" xr:uid="{901543ED-3B04-4A5D-A56D-B7587646121D}"/>
    <cellStyle name="Väljund 13 2 4" xfId="25241" xr:uid="{4BE2BC94-9048-4C87-8A38-128A0B0CD8D5}"/>
    <cellStyle name="Väljund 13 3" xfId="14427" xr:uid="{00000000-0005-0000-0000-000069390000}"/>
    <cellStyle name="Väljund 13 3 2" xfId="25244" xr:uid="{B21907B1-6967-4BBA-AE35-5FCCBC5E4ACF}"/>
    <cellStyle name="Väljund 13 4" xfId="14428" xr:uid="{00000000-0005-0000-0000-00006A390000}"/>
    <cellStyle name="Väljund 13 4 2" xfId="25245" xr:uid="{80B798FA-09D7-4A57-81F6-3042F5DD10B5}"/>
    <cellStyle name="Väljund 13 5" xfId="25240" xr:uid="{6F92E4B6-C3D6-46FB-9848-2C677815BAD9}"/>
    <cellStyle name="Väljund 14" xfId="14429" xr:uid="{00000000-0005-0000-0000-00006B390000}"/>
    <cellStyle name="Väljund 14 2" xfId="14430" xr:uid="{00000000-0005-0000-0000-00006C390000}"/>
    <cellStyle name="Väljund 14 2 2" xfId="14431" xr:uid="{00000000-0005-0000-0000-00006D390000}"/>
    <cellStyle name="Väljund 14 2 2 2" xfId="25248" xr:uid="{EAD06735-3FDE-4EAC-A33C-DFFBB2BE9995}"/>
    <cellStyle name="Väljund 14 2 3" xfId="14432" xr:uid="{00000000-0005-0000-0000-00006E390000}"/>
    <cellStyle name="Väljund 14 2 3 2" xfId="25249" xr:uid="{25EB26CF-2423-42AF-84D6-7828E6562213}"/>
    <cellStyle name="Väljund 14 2 4" xfId="25247" xr:uid="{9A5961A8-760D-47FD-9E30-960BDEC95488}"/>
    <cellStyle name="Väljund 14 3" xfId="14433" xr:uid="{00000000-0005-0000-0000-00006F390000}"/>
    <cellStyle name="Väljund 14 3 2" xfId="25250" xr:uid="{925F4EBB-8531-48A2-A575-D058FC200D5E}"/>
    <cellStyle name="Väljund 14 4" xfId="14434" xr:uid="{00000000-0005-0000-0000-000070390000}"/>
    <cellStyle name="Väljund 14 4 2" xfId="25251" xr:uid="{30BE24F4-7F86-49A4-8F30-4723E3F9EC13}"/>
    <cellStyle name="Väljund 14 5" xfId="25246" xr:uid="{FD99149F-5065-48BA-836A-12D7203AF9BD}"/>
    <cellStyle name="Väljund 15" xfId="14435" xr:uid="{00000000-0005-0000-0000-000071390000}"/>
    <cellStyle name="Väljund 15 2" xfId="14436" xr:uid="{00000000-0005-0000-0000-000072390000}"/>
    <cellStyle name="Väljund 15 2 2" xfId="14437" xr:uid="{00000000-0005-0000-0000-000073390000}"/>
    <cellStyle name="Väljund 15 2 2 2" xfId="25254" xr:uid="{48DE7485-DC73-4975-B09F-419169DB37DF}"/>
    <cellStyle name="Väljund 15 2 3" xfId="14438" xr:uid="{00000000-0005-0000-0000-000074390000}"/>
    <cellStyle name="Väljund 15 2 3 2" xfId="25255" xr:uid="{8B247A6B-B144-44C7-8DCC-6E8260330A96}"/>
    <cellStyle name="Väljund 15 2 4" xfId="25253" xr:uid="{3FB2C7FC-7BED-466A-A0FF-1E07EA030CA4}"/>
    <cellStyle name="Väljund 15 3" xfId="14439" xr:uid="{00000000-0005-0000-0000-000075390000}"/>
    <cellStyle name="Väljund 15 3 2" xfId="25256" xr:uid="{EF37FACF-6150-4018-9BF9-CE2EF5C35C77}"/>
    <cellStyle name="Väljund 15 4" xfId="14440" xr:uid="{00000000-0005-0000-0000-000076390000}"/>
    <cellStyle name="Väljund 15 4 2" xfId="25257" xr:uid="{5336C9CC-8BC2-4F4E-8163-D545E0C2D19C}"/>
    <cellStyle name="Väljund 15 5" xfId="25252" xr:uid="{9A300792-07C8-4294-9113-17F3C5C9A36E}"/>
    <cellStyle name="Väljund 16" xfId="14441" xr:uid="{00000000-0005-0000-0000-000077390000}"/>
    <cellStyle name="Väljund 16 2" xfId="14442" xr:uid="{00000000-0005-0000-0000-000078390000}"/>
    <cellStyle name="Väljund 16 2 2" xfId="25259" xr:uid="{A7D1CF02-93C1-4D3F-88A6-DA3FBE77613A}"/>
    <cellStyle name="Väljund 16 3" xfId="14443" xr:uid="{00000000-0005-0000-0000-000079390000}"/>
    <cellStyle name="Väljund 16 3 2" xfId="25260" xr:uid="{A7614CD9-C0F1-4973-8459-3D0798CC0E22}"/>
    <cellStyle name="Väljund 16 4" xfId="25258" xr:uid="{69FB0CF8-3DFB-4373-AA9A-59FD4BB2FBA4}"/>
    <cellStyle name="Väljund 17" xfId="14444" xr:uid="{00000000-0005-0000-0000-00007A390000}"/>
    <cellStyle name="Väljund 17 2" xfId="25261" xr:uid="{84B5FA7B-D635-4890-89B3-A848865A2B9F}"/>
    <cellStyle name="Väljund 18" xfId="14445" xr:uid="{00000000-0005-0000-0000-00007B390000}"/>
    <cellStyle name="Väljund 18 2" xfId="25262" xr:uid="{B8CB93C5-5222-4B96-94B2-CEDD1109CB74}"/>
    <cellStyle name="Väljund 19" xfId="14446" xr:uid="{00000000-0005-0000-0000-00007C390000}"/>
    <cellStyle name="Väljund 19 2" xfId="25263" xr:uid="{BDBB253C-8BBD-441E-823A-B676D7DFBB33}"/>
    <cellStyle name="Väljund 2" xfId="14447" xr:uid="{00000000-0005-0000-0000-00007D390000}"/>
    <cellStyle name="Väljund 2 2" xfId="14448" xr:uid="{00000000-0005-0000-0000-00007E390000}"/>
    <cellStyle name="Väljund 2 2 2" xfId="14449" xr:uid="{00000000-0005-0000-0000-00007F390000}"/>
    <cellStyle name="Väljund 2 2 2 2" xfId="25266" xr:uid="{9DC18B41-8B0E-4FD9-87D2-6EF507FE0632}"/>
    <cellStyle name="Väljund 2 2 3" xfId="14450" xr:uid="{00000000-0005-0000-0000-000080390000}"/>
    <cellStyle name="Väljund 2 2 3 2" xfId="25267" xr:uid="{B28F9090-79CA-4089-8E68-FEA34D7C7040}"/>
    <cellStyle name="Väljund 2 2 4" xfId="25265" xr:uid="{E8E6BA96-D9F0-4887-A5C0-D7E0ED0F28DA}"/>
    <cellStyle name="Väljund 2 3" xfId="14451" xr:uid="{00000000-0005-0000-0000-000081390000}"/>
    <cellStyle name="Väljund 2 3 2" xfId="14452" xr:uid="{00000000-0005-0000-0000-000082390000}"/>
    <cellStyle name="Väljund 2 3 2 2" xfId="25269" xr:uid="{4FA97113-7703-496B-9941-572E1850E559}"/>
    <cellStyle name="Väljund 2 3 3" xfId="14453" xr:uid="{00000000-0005-0000-0000-000083390000}"/>
    <cellStyle name="Väljund 2 3 3 2" xfId="25270" xr:uid="{C82F4821-1254-4F5D-B7C4-8555D09781AA}"/>
    <cellStyle name="Väljund 2 3 4" xfId="25268" xr:uid="{4B07FB79-146D-4371-81A7-57334AEF9C88}"/>
    <cellStyle name="Väljund 2 4" xfId="14454" xr:uid="{00000000-0005-0000-0000-000084390000}"/>
    <cellStyle name="Väljund 2 4 2" xfId="25271" xr:uid="{D3FCEB98-4A9B-427D-A567-100FF525C28E}"/>
    <cellStyle name="Väljund 2 5" xfId="14455" xr:uid="{00000000-0005-0000-0000-000085390000}"/>
    <cellStyle name="Väljund 2 5 2" xfId="25272" xr:uid="{B43A42FF-5F8D-4129-80AC-3D96F43B7229}"/>
    <cellStyle name="Väljund 2 6" xfId="25264" xr:uid="{3C14EF67-79E8-4456-B70B-40B82F7472CE}"/>
    <cellStyle name="Väljund 20" xfId="14456" xr:uid="{00000000-0005-0000-0000-000086390000}"/>
    <cellStyle name="Väljund 20 2" xfId="25273" xr:uid="{99CEB8DC-5246-4143-9A84-EAB033635848}"/>
    <cellStyle name="Väljund 21" xfId="25221" xr:uid="{01B03722-5178-40C0-BCF2-8F8A59C4B934}"/>
    <cellStyle name="Väljund 3" xfId="14457" xr:uid="{00000000-0005-0000-0000-000087390000}"/>
    <cellStyle name="Väljund 3 2" xfId="14458" xr:uid="{00000000-0005-0000-0000-000088390000}"/>
    <cellStyle name="Väljund 3 2 2" xfId="14459" xr:uid="{00000000-0005-0000-0000-000089390000}"/>
    <cellStyle name="Väljund 3 2 2 2" xfId="25276" xr:uid="{8654B3F7-C6E4-47CC-B183-D890DDBE7BF1}"/>
    <cellStyle name="Väljund 3 2 3" xfId="14460" xr:uid="{00000000-0005-0000-0000-00008A390000}"/>
    <cellStyle name="Väljund 3 2 3 2" xfId="25277" xr:uid="{CB13FDE9-D8B9-4316-9BFD-1713094A8B59}"/>
    <cellStyle name="Väljund 3 2 4" xfId="25275" xr:uid="{3E7E7701-E580-4A81-9900-33213CB4CAFD}"/>
    <cellStyle name="Väljund 3 3" xfId="14461" xr:uid="{00000000-0005-0000-0000-00008B390000}"/>
    <cellStyle name="Väljund 3 3 2" xfId="25278" xr:uid="{EDC3B6B9-2489-4FEB-842C-DAA0F7BA913B}"/>
    <cellStyle name="Väljund 3 4" xfId="14462" xr:uid="{00000000-0005-0000-0000-00008C390000}"/>
    <cellStyle name="Väljund 3 4 2" xfId="25279" xr:uid="{868C04A8-3F9F-4794-885E-B8282151C364}"/>
    <cellStyle name="Väljund 3 5" xfId="25274" xr:uid="{BFC6CA10-8529-416E-A16F-E8F3AA5FBA3B}"/>
    <cellStyle name="Väljund 4" xfId="14463" xr:uid="{00000000-0005-0000-0000-00008D390000}"/>
    <cellStyle name="Väljund 4 2" xfId="14464" xr:uid="{00000000-0005-0000-0000-00008E390000}"/>
    <cellStyle name="Väljund 4 2 2" xfId="14465" xr:uid="{00000000-0005-0000-0000-00008F390000}"/>
    <cellStyle name="Väljund 4 2 2 2" xfId="25282" xr:uid="{90CF17BE-3535-4078-BAAF-34E085399D52}"/>
    <cellStyle name="Väljund 4 2 3" xfId="14466" xr:uid="{00000000-0005-0000-0000-000090390000}"/>
    <cellStyle name="Väljund 4 2 3 2" xfId="25283" xr:uid="{1C4F9144-274B-43BB-A76A-8A7DC1F7836F}"/>
    <cellStyle name="Väljund 4 2 4" xfId="25281" xr:uid="{98CBFCC2-22BE-48D4-99D4-4BA65442F645}"/>
    <cellStyle name="Väljund 4 3" xfId="14467" xr:uid="{00000000-0005-0000-0000-000091390000}"/>
    <cellStyle name="Väljund 4 3 2" xfId="25284" xr:uid="{4DEC7706-71CE-4E86-8160-EC904801E7DB}"/>
    <cellStyle name="Väljund 4 4" xfId="14468" xr:uid="{00000000-0005-0000-0000-000092390000}"/>
    <cellStyle name="Väljund 4 4 2" xfId="25285" xr:uid="{118BAEFB-B302-4849-BB82-E2DE9C24A2B9}"/>
    <cellStyle name="Väljund 4 5" xfId="25280" xr:uid="{7A4501FD-524B-4587-92E8-AF41A92E4C00}"/>
    <cellStyle name="Väljund 5" xfId="14469" xr:uid="{00000000-0005-0000-0000-000093390000}"/>
    <cellStyle name="Väljund 5 2" xfId="14470" xr:uid="{00000000-0005-0000-0000-000094390000}"/>
    <cellStyle name="Väljund 5 2 2" xfId="14471" xr:uid="{00000000-0005-0000-0000-000095390000}"/>
    <cellStyle name="Väljund 5 2 2 2" xfId="25288" xr:uid="{0997A160-AAA8-4A91-9F9C-7ED09225E9ED}"/>
    <cellStyle name="Väljund 5 2 3" xfId="14472" xr:uid="{00000000-0005-0000-0000-000096390000}"/>
    <cellStyle name="Väljund 5 2 3 2" xfId="25289" xr:uid="{3091C993-7211-4154-8957-9CD1E4F57ACE}"/>
    <cellStyle name="Väljund 5 2 4" xfId="25287" xr:uid="{64F6BDD7-7765-43A8-8233-2E8225F30594}"/>
    <cellStyle name="Väljund 5 3" xfId="14473" xr:uid="{00000000-0005-0000-0000-000097390000}"/>
    <cellStyle name="Väljund 5 3 2" xfId="25290" xr:uid="{2458D4C1-C4AB-4CE0-ACBC-562B8EB6C7BD}"/>
    <cellStyle name="Väljund 5 4" xfId="14474" xr:uid="{00000000-0005-0000-0000-000098390000}"/>
    <cellStyle name="Väljund 5 4 2" xfId="25291" xr:uid="{F1ED7E7C-D835-46E0-B433-0AA1CC8CE7E2}"/>
    <cellStyle name="Väljund 5 5" xfId="25286" xr:uid="{F2152BC7-478B-4042-A8E4-9C97443D2CC3}"/>
    <cellStyle name="Väljund 6" xfId="14475" xr:uid="{00000000-0005-0000-0000-000099390000}"/>
    <cellStyle name="Väljund 6 2" xfId="14476" xr:uid="{00000000-0005-0000-0000-00009A390000}"/>
    <cellStyle name="Väljund 6 2 2" xfId="14477" xr:uid="{00000000-0005-0000-0000-00009B390000}"/>
    <cellStyle name="Väljund 6 2 2 2" xfId="25294" xr:uid="{C2FD2A7E-154E-4DA4-96FD-32F983FAA72D}"/>
    <cellStyle name="Väljund 6 2 3" xfId="14478" xr:uid="{00000000-0005-0000-0000-00009C390000}"/>
    <cellStyle name="Väljund 6 2 3 2" xfId="25295" xr:uid="{751D14AA-236E-4F5D-9BD2-57F3FC6F4E15}"/>
    <cellStyle name="Väljund 6 2 4" xfId="25293" xr:uid="{6C1943F5-7293-4C3B-BCB3-EB07D6259210}"/>
    <cellStyle name="Väljund 6 3" xfId="14479" xr:uid="{00000000-0005-0000-0000-00009D390000}"/>
    <cellStyle name="Väljund 6 3 2" xfId="25296" xr:uid="{88C316A4-06A0-4826-98A3-CE50171DAA56}"/>
    <cellStyle name="Väljund 6 4" xfId="14480" xr:uid="{00000000-0005-0000-0000-00009E390000}"/>
    <cellStyle name="Väljund 6 4 2" xfId="25297" xr:uid="{FE516E2E-B556-4002-9B4C-28FFC1B1EC51}"/>
    <cellStyle name="Väljund 6 5" xfId="25292" xr:uid="{AE8B02CA-82F3-4EDA-A8DB-13758C08B5C0}"/>
    <cellStyle name="Väljund 7" xfId="14481" xr:uid="{00000000-0005-0000-0000-00009F390000}"/>
    <cellStyle name="Väljund 7 2" xfId="14482" xr:uid="{00000000-0005-0000-0000-0000A0390000}"/>
    <cellStyle name="Väljund 7 2 2" xfId="14483" xr:uid="{00000000-0005-0000-0000-0000A1390000}"/>
    <cellStyle name="Väljund 7 2 2 2" xfId="25300" xr:uid="{D3E33260-2223-4CA1-A8E2-B2019EABB3CE}"/>
    <cellStyle name="Väljund 7 2 3" xfId="14484" xr:uid="{00000000-0005-0000-0000-0000A2390000}"/>
    <cellStyle name="Väljund 7 2 3 2" xfId="25301" xr:uid="{75F4F8D9-64B9-42A3-A491-8368044F511F}"/>
    <cellStyle name="Väljund 7 2 4" xfId="25299" xr:uid="{D8DF5767-E45E-4993-92B8-3F4A24C6F8AB}"/>
    <cellStyle name="Väljund 7 3" xfId="14485" xr:uid="{00000000-0005-0000-0000-0000A3390000}"/>
    <cellStyle name="Väljund 7 3 2" xfId="25302" xr:uid="{ABA6DDD9-1D21-47BB-A7A8-78081DD8F5EC}"/>
    <cellStyle name="Väljund 7 4" xfId="14486" xr:uid="{00000000-0005-0000-0000-0000A4390000}"/>
    <cellStyle name="Väljund 7 4 2" xfId="25303" xr:uid="{BA243088-AF17-4F20-B38F-FBBD73E5E619}"/>
    <cellStyle name="Väljund 7 5" xfId="25298" xr:uid="{1ED2B41D-8E9F-43A1-98FA-7C7D7E7057A8}"/>
    <cellStyle name="Väljund 8" xfId="14487" xr:uid="{00000000-0005-0000-0000-0000A5390000}"/>
    <cellStyle name="Väljund 8 2" xfId="14488" xr:uid="{00000000-0005-0000-0000-0000A6390000}"/>
    <cellStyle name="Väljund 8 2 2" xfId="14489" xr:uid="{00000000-0005-0000-0000-0000A7390000}"/>
    <cellStyle name="Väljund 8 2 2 2" xfId="25306" xr:uid="{E184AA58-2419-423B-B1FD-AB7F00FEFD33}"/>
    <cellStyle name="Väljund 8 2 3" xfId="14490" xr:uid="{00000000-0005-0000-0000-0000A8390000}"/>
    <cellStyle name="Väljund 8 2 3 2" xfId="25307" xr:uid="{8556512E-B352-4DA0-A1E4-98838441C8BD}"/>
    <cellStyle name="Väljund 8 2 4" xfId="25305" xr:uid="{A9FAD5FF-ABD1-413A-80EF-FB7D0E2395B4}"/>
    <cellStyle name="Väljund 8 3" xfId="14491" xr:uid="{00000000-0005-0000-0000-0000A9390000}"/>
    <cellStyle name="Väljund 8 3 2" xfId="25308" xr:uid="{8DAB0F4C-9B21-44E2-90B1-C52F8240E48C}"/>
    <cellStyle name="Väljund 8 4" xfId="14492" xr:uid="{00000000-0005-0000-0000-0000AA390000}"/>
    <cellStyle name="Väljund 8 4 2" xfId="25309" xr:uid="{87C1E3B8-56A0-43C2-8010-220072B977A7}"/>
    <cellStyle name="Väljund 8 5" xfId="25304" xr:uid="{5679F4D7-7845-4007-B7DD-9EC1A4538EDB}"/>
    <cellStyle name="Väljund 9" xfId="14493" xr:uid="{00000000-0005-0000-0000-0000AB390000}"/>
    <cellStyle name="Väljund 9 2" xfId="14494" xr:uid="{00000000-0005-0000-0000-0000AC390000}"/>
    <cellStyle name="Väljund 9 2 2" xfId="14495" xr:uid="{00000000-0005-0000-0000-0000AD390000}"/>
    <cellStyle name="Väljund 9 2 2 2" xfId="25312" xr:uid="{03E26A2F-9FB7-4160-8E85-6A9C7BA89BD1}"/>
    <cellStyle name="Väljund 9 2 3" xfId="14496" xr:uid="{00000000-0005-0000-0000-0000AE390000}"/>
    <cellStyle name="Väljund 9 2 3 2" xfId="25313" xr:uid="{A20D94A3-0BCD-42AC-8828-4DECEB5CDD8C}"/>
    <cellStyle name="Väljund 9 2 4" xfId="25311" xr:uid="{2287803F-E97F-446E-9633-552CA97079BA}"/>
    <cellStyle name="Väljund 9 3" xfId="14497" xr:uid="{00000000-0005-0000-0000-0000AF390000}"/>
    <cellStyle name="Väljund 9 3 2" xfId="25314" xr:uid="{EACEFF72-B3C0-42C4-BC2B-4EE5CCF8AA12}"/>
    <cellStyle name="Väljund 9 4" xfId="14498" xr:uid="{00000000-0005-0000-0000-0000B0390000}"/>
    <cellStyle name="Väljund 9 4 2" xfId="25315" xr:uid="{F28C6420-8EA5-4139-84E8-EE52C69035B6}"/>
    <cellStyle name="Väljund 9 5" xfId="25310" xr:uid="{D8E89F34-39E5-43FA-BFE5-3F6C91B09DB1}"/>
    <cellStyle name="Warnender Text" xfId="14531" xr:uid="{00000000-0005-0000-0000-0000B1390000}"/>
    <cellStyle name="Warning Text 2" xfId="14533" xr:uid="{00000000-0005-0000-0000-0000B2390000}"/>
    <cellStyle name="WingDings" xfId="14534" xr:uid="{00000000-0005-0000-0000-0000B3390000}"/>
    <cellStyle name="WingDings 2" xfId="14535" xr:uid="{00000000-0005-0000-0000-0000B4390000}"/>
    <cellStyle name="WIP" xfId="14536" xr:uid="{00000000-0005-0000-0000-0000B5390000}"/>
    <cellStyle name="WIP 2" xfId="14537" xr:uid="{00000000-0005-0000-0000-0000B6390000}"/>
    <cellStyle name="WIP 3" xfId="14538" xr:uid="{00000000-0005-0000-0000-0000B7390000}"/>
    <cellStyle name="Währung [0]_aM120029" xfId="14529" xr:uid="{00000000-0005-0000-0000-0000B8390000}"/>
    <cellStyle name="Währung_aM120029" xfId="14530" xr:uid="{00000000-0005-0000-0000-0000B9390000}"/>
    <cellStyle name="Überschrift" xfId="14294" xr:uid="{00000000-0005-0000-0000-0000BA390000}"/>
    <cellStyle name="Überschrift 1" xfId="14295" xr:uid="{00000000-0005-0000-0000-0000BB390000}"/>
    <cellStyle name="Überschrift 2" xfId="14296" xr:uid="{00000000-0005-0000-0000-0000BC390000}"/>
    <cellStyle name="Überschrift 3" xfId="14297" xr:uid="{00000000-0005-0000-0000-0000BD390000}"/>
    <cellStyle name="Überschrift 4" xfId="14298" xr:uid="{00000000-0005-0000-0000-0000BE390000}"/>
    <cellStyle name="Überschrift_CRCO_macros" xfId="14299" xr:uid="{00000000-0005-0000-0000-0000BF390000}"/>
    <cellStyle name="Year" xfId="14539" xr:uid="{00000000-0005-0000-0000-0000C0390000}"/>
    <cellStyle name="yearformat" xfId="14540" xr:uid="{00000000-0005-0000-0000-0000C1390000}"/>
    <cellStyle name="YearHeader" xfId="14541" xr:uid="{00000000-0005-0000-0000-0000C2390000}"/>
    <cellStyle name="YearHeader 2" xfId="25325" xr:uid="{4D1254E5-838A-46C5-BA63-6AE84AEB16AB}"/>
    <cellStyle name="YearHeader 3" xfId="22144" xr:uid="{06846580-40FA-49D3-A62F-2C39AE6EE8E8}"/>
    <cellStyle name="Zelle überprüfen" xfId="14542" xr:uid="{00000000-0005-0000-0000-0000C3390000}"/>
    <cellStyle name="Złe" xfId="14543" xr:uid="{00000000-0005-0000-0000-0000C4390000}"/>
    <cellStyle name="Złe 2" xfId="14544" xr:uid="{00000000-0005-0000-0000-0000C5390000}"/>
    <cellStyle name="Zvýraznění 1" xfId="14545" xr:uid="{00000000-0005-0000-0000-0000C6390000}"/>
    <cellStyle name="Zvýraznění 2" xfId="14546" xr:uid="{00000000-0005-0000-0000-0000C7390000}"/>
    <cellStyle name="Zvýraznění 3" xfId="14547" xr:uid="{00000000-0005-0000-0000-0000C8390000}"/>
    <cellStyle name="Zvýraznění 4" xfId="14548" xr:uid="{00000000-0005-0000-0000-0000C9390000}"/>
    <cellStyle name="Zvýraznění 5" xfId="14549" xr:uid="{00000000-0005-0000-0000-0000CA390000}"/>
    <cellStyle name="Zvýraznění 6" xfId="14550" xr:uid="{00000000-0005-0000-0000-0000CB390000}"/>
    <cellStyle name="Összesen 2" xfId="7873" xr:uid="{00000000-0005-0000-0000-0000CC390000}"/>
    <cellStyle name="Összesen 2 2" xfId="7874" xr:uid="{00000000-0005-0000-0000-0000CD390000}"/>
    <cellStyle name="Összesen 2 2 2" xfId="19302" xr:uid="{A85C2B18-A8D8-46A5-8800-938908BE6F07}"/>
    <cellStyle name="Összesen 2 3" xfId="7875" xr:uid="{00000000-0005-0000-0000-0000CE390000}"/>
    <cellStyle name="Összesen 2 3 2" xfId="19303" xr:uid="{FD98697B-B91F-41BD-B218-49C173564F30}"/>
    <cellStyle name="Összesen 2 4" xfId="19301" xr:uid="{95967743-D474-4C7C-A52F-0F06F5AA7B33}"/>
    <cellStyle name="Акцент1" xfId="14551" xr:uid="{00000000-0005-0000-0000-0000CF390000}"/>
    <cellStyle name="Акцент1 2" xfId="14552" xr:uid="{00000000-0005-0000-0000-0000D0390000}"/>
    <cellStyle name="Акцент1 3" xfId="14553" xr:uid="{00000000-0005-0000-0000-0000D1390000}"/>
    <cellStyle name="Акцент2" xfId="14554" xr:uid="{00000000-0005-0000-0000-0000D2390000}"/>
    <cellStyle name="Акцент2 2" xfId="14555" xr:uid="{00000000-0005-0000-0000-0000D3390000}"/>
    <cellStyle name="Акцент2 3" xfId="14556" xr:uid="{00000000-0005-0000-0000-0000D4390000}"/>
    <cellStyle name="Акцент3" xfId="14557" xr:uid="{00000000-0005-0000-0000-0000D5390000}"/>
    <cellStyle name="Акцент3 2" xfId="14558" xr:uid="{00000000-0005-0000-0000-0000D6390000}"/>
    <cellStyle name="Акцент3 3" xfId="14559" xr:uid="{00000000-0005-0000-0000-0000D7390000}"/>
    <cellStyle name="Акцент4" xfId="14560" xr:uid="{00000000-0005-0000-0000-0000D8390000}"/>
    <cellStyle name="Акцент4 2" xfId="14561" xr:uid="{00000000-0005-0000-0000-0000D9390000}"/>
    <cellStyle name="Акцент4 3" xfId="14562" xr:uid="{00000000-0005-0000-0000-0000DA390000}"/>
    <cellStyle name="Акцент5" xfId="14563" xr:uid="{00000000-0005-0000-0000-0000DB390000}"/>
    <cellStyle name="Акцент5 2" xfId="14564" xr:uid="{00000000-0005-0000-0000-0000DC390000}"/>
    <cellStyle name="Акцент5 3" xfId="14565" xr:uid="{00000000-0005-0000-0000-0000DD390000}"/>
    <cellStyle name="Акцент6" xfId="14566" xr:uid="{00000000-0005-0000-0000-0000DE390000}"/>
    <cellStyle name="Акцент6 2" xfId="14567" xr:uid="{00000000-0005-0000-0000-0000DF390000}"/>
    <cellStyle name="Акцент6 3" xfId="14568" xr:uid="{00000000-0005-0000-0000-0000E0390000}"/>
    <cellStyle name="Ввод " xfId="14569" xr:uid="{00000000-0005-0000-0000-0000E1390000}"/>
    <cellStyle name="Ввод  2" xfId="14570" xr:uid="{00000000-0005-0000-0000-0000E2390000}"/>
    <cellStyle name="Ввод  2 2" xfId="14571" xr:uid="{00000000-0005-0000-0000-0000E3390000}"/>
    <cellStyle name="Ввод  2 2 2" xfId="25328" xr:uid="{2C504843-1BEA-4C88-9EE8-E0C14FC83AB0}"/>
    <cellStyle name="Ввод  2 3" xfId="25327" xr:uid="{BDB210C8-0CCF-4822-B013-EE04FE256D53}"/>
    <cellStyle name="Ввод  3" xfId="14572" xr:uid="{00000000-0005-0000-0000-0000E4390000}"/>
    <cellStyle name="Ввод  3 2" xfId="14573" xr:uid="{00000000-0005-0000-0000-0000E5390000}"/>
    <cellStyle name="Ввод  3 2 2" xfId="25330" xr:uid="{43901964-E5D4-4E42-BAC6-3D8AF088F893}"/>
    <cellStyle name="Ввод  3 3" xfId="25329" xr:uid="{04B402D3-9A18-4656-8CB4-BD8B9D097342}"/>
    <cellStyle name="Ввод  4" xfId="14574" xr:uid="{00000000-0005-0000-0000-0000E6390000}"/>
    <cellStyle name="Ввод  4 2" xfId="25331" xr:uid="{FAEFF02E-746B-4827-B49A-E5F1B073EEF0}"/>
    <cellStyle name="Ввод  5" xfId="14575" xr:uid="{00000000-0005-0000-0000-0000E7390000}"/>
    <cellStyle name="Ввод  5 2" xfId="25332" xr:uid="{72EBCA79-9C57-4935-96F6-678D241A3083}"/>
    <cellStyle name="Ввод  6" xfId="25326" xr:uid="{FC33CD06-D558-4185-AF6B-6942C5185699}"/>
    <cellStyle name="Вывод" xfId="14576" xr:uid="{00000000-0005-0000-0000-0000E8390000}"/>
    <cellStyle name="Вывод 2" xfId="14577" xr:uid="{00000000-0005-0000-0000-0000E9390000}"/>
    <cellStyle name="Вывод 2 2" xfId="14578" xr:uid="{00000000-0005-0000-0000-0000EA390000}"/>
    <cellStyle name="Вывод 2 2 2" xfId="25335" xr:uid="{822B9205-D79F-4A48-A388-01A34369FF25}"/>
    <cellStyle name="Вывод 2 3" xfId="25334" xr:uid="{CA91EF63-BC6C-442C-B829-1E78118E1862}"/>
    <cellStyle name="Вывод 3" xfId="14579" xr:uid="{00000000-0005-0000-0000-0000EB390000}"/>
    <cellStyle name="Вывод 3 2" xfId="14580" xr:uid="{00000000-0005-0000-0000-0000EC390000}"/>
    <cellStyle name="Вывод 3 2 2" xfId="25337" xr:uid="{F1464C16-7595-4D1E-B580-5055D9FDD77C}"/>
    <cellStyle name="Вывод 3 3" xfId="25336" xr:uid="{925D4187-884D-4B53-BC72-F391BA14E64F}"/>
    <cellStyle name="Вывод 4" xfId="14581" xr:uid="{00000000-0005-0000-0000-0000ED390000}"/>
    <cellStyle name="Вывод 4 2" xfId="25338" xr:uid="{2E509BCD-0CC8-4ABE-BF8B-75BF307DC25C}"/>
    <cellStyle name="Вывод 5" xfId="14582" xr:uid="{00000000-0005-0000-0000-0000EE390000}"/>
    <cellStyle name="Вывод 5 2" xfId="25339" xr:uid="{FDA241D7-D3B3-48BC-B12B-DEE5E720ACC0}"/>
    <cellStyle name="Вывод 6" xfId="25333" xr:uid="{0F1221CB-E9F4-4470-8B2D-616AA6F28EA2}"/>
    <cellStyle name="Вычисление" xfId="14583" xr:uid="{00000000-0005-0000-0000-0000EF390000}"/>
    <cellStyle name="Вычисление 2" xfId="14584" xr:uid="{00000000-0005-0000-0000-0000F0390000}"/>
    <cellStyle name="Вычисление 2 2" xfId="14585" xr:uid="{00000000-0005-0000-0000-0000F1390000}"/>
    <cellStyle name="Вычисление 2 2 2" xfId="25342" xr:uid="{F49F1DBB-5CCA-4CBF-9441-21692EC61989}"/>
    <cellStyle name="Вычисление 2 3" xfId="25341" xr:uid="{E218D8F8-DF21-49C3-BB94-4926461C8610}"/>
    <cellStyle name="Вычисление 3" xfId="14586" xr:uid="{00000000-0005-0000-0000-0000F2390000}"/>
    <cellStyle name="Вычисление 3 2" xfId="14587" xr:uid="{00000000-0005-0000-0000-0000F3390000}"/>
    <cellStyle name="Вычисление 3 2 2" xfId="25344" xr:uid="{0544964F-7816-4D54-8E01-13363CD25F4A}"/>
    <cellStyle name="Вычисление 3 3" xfId="25343" xr:uid="{5B2C2F91-2DA9-4B43-ABB1-AE0842A74267}"/>
    <cellStyle name="Вычисление 4" xfId="14588" xr:uid="{00000000-0005-0000-0000-0000F4390000}"/>
    <cellStyle name="Вычисление 4 2" xfId="25345" xr:uid="{856C566A-3B46-429B-888C-CBD6304CC0BB}"/>
    <cellStyle name="Вычисление 5" xfId="14589" xr:uid="{00000000-0005-0000-0000-0000F5390000}"/>
    <cellStyle name="Вычисление 5 2" xfId="25346" xr:uid="{67DF76DE-C1BA-4B64-A758-6875057114FD}"/>
    <cellStyle name="Вычисление 6" xfId="25340" xr:uid="{8A6074A9-80A3-47E7-9106-78636B5DD53A}"/>
    <cellStyle name="Заголовок 1" xfId="14590" xr:uid="{00000000-0005-0000-0000-0000F6390000}"/>
    <cellStyle name="Заголовок 2" xfId="14591" xr:uid="{00000000-0005-0000-0000-0000F7390000}"/>
    <cellStyle name="Заголовок 3" xfId="14592" xr:uid="{00000000-0005-0000-0000-0000F8390000}"/>
    <cellStyle name="Заголовок 4" xfId="14593" xr:uid="{00000000-0005-0000-0000-0000F9390000}"/>
    <cellStyle name="Итог" xfId="14594" xr:uid="{00000000-0005-0000-0000-0000FA390000}"/>
    <cellStyle name="Итог 2" xfId="14595" xr:uid="{00000000-0005-0000-0000-0000FB390000}"/>
    <cellStyle name="Итог 2 2" xfId="14596" xr:uid="{00000000-0005-0000-0000-0000FC390000}"/>
    <cellStyle name="Итог 2 2 2" xfId="25349" xr:uid="{F0D8DF8D-4B18-4856-A56D-0365EF0B16D5}"/>
    <cellStyle name="Итог 2 3" xfId="25348" xr:uid="{27B01FAF-84B6-46AB-A24D-39EABD2CC2A2}"/>
    <cellStyle name="Итог 3" xfId="14597" xr:uid="{00000000-0005-0000-0000-0000FD390000}"/>
    <cellStyle name="Итог 3 2" xfId="25350" xr:uid="{F01D53E5-4FFD-4EAB-BE43-75EE3F7EB3F6}"/>
    <cellStyle name="Итог 4" xfId="14598" xr:uid="{00000000-0005-0000-0000-0000FE390000}"/>
    <cellStyle name="Итог 4 2" xfId="25351" xr:uid="{0CB15376-A133-4585-829E-352E7B1C2CED}"/>
    <cellStyle name="Итог 5" xfId="14599" xr:uid="{00000000-0005-0000-0000-0000FF390000}"/>
    <cellStyle name="Итог 5 2" xfId="25352" xr:uid="{2349A95A-B12D-4922-9ECE-486D82A20AFD}"/>
    <cellStyle name="Итог 6" xfId="25347" xr:uid="{E114374E-982E-49B5-9D94-91E5667238E3}"/>
    <cellStyle name="Контрольная ячейка" xfId="14600" xr:uid="{00000000-0005-0000-0000-0000003A0000}"/>
    <cellStyle name="Контрольная ячейка 2" xfId="14601" xr:uid="{00000000-0005-0000-0000-0000013A0000}"/>
    <cellStyle name="Контрольная ячейка 3" xfId="14602" xr:uid="{00000000-0005-0000-0000-0000023A0000}"/>
    <cellStyle name="Название" xfId="14603" xr:uid="{00000000-0005-0000-0000-0000033A0000}"/>
    <cellStyle name="Название 2" xfId="14604" xr:uid="{00000000-0005-0000-0000-0000043A0000}"/>
    <cellStyle name="Название 3" xfId="14605" xr:uid="{00000000-0005-0000-0000-0000053A0000}"/>
    <cellStyle name="Нейтральный" xfId="14606" xr:uid="{00000000-0005-0000-0000-0000063A0000}"/>
    <cellStyle name="Нейтральный 2" xfId="14607" xr:uid="{00000000-0005-0000-0000-0000073A0000}"/>
    <cellStyle name="Нейтральный 3" xfId="14608" xr:uid="{00000000-0005-0000-0000-0000083A0000}"/>
    <cellStyle name="Плохой" xfId="14609" xr:uid="{00000000-0005-0000-0000-0000093A0000}"/>
    <cellStyle name="Плохой 2" xfId="14610" xr:uid="{00000000-0005-0000-0000-00000A3A0000}"/>
    <cellStyle name="Плохой 3" xfId="14611" xr:uid="{00000000-0005-0000-0000-00000B3A0000}"/>
    <cellStyle name="Пояснение" xfId="14612" xr:uid="{00000000-0005-0000-0000-00000C3A0000}"/>
    <cellStyle name="Пояснение 2" xfId="14613" xr:uid="{00000000-0005-0000-0000-00000D3A0000}"/>
    <cellStyle name="Пояснение 3" xfId="14614" xr:uid="{00000000-0005-0000-0000-00000E3A0000}"/>
    <cellStyle name="Примечание" xfId="14615" xr:uid="{00000000-0005-0000-0000-00000F3A0000}"/>
    <cellStyle name="Примечание 2" xfId="14616" xr:uid="{00000000-0005-0000-0000-0000103A0000}"/>
    <cellStyle name="Примечание 2 2" xfId="14617" xr:uid="{00000000-0005-0000-0000-0000113A0000}"/>
    <cellStyle name="Примечание 2 2 2" xfId="25355" xr:uid="{1E9C3115-DC62-470E-B3EB-73E6619F2F04}"/>
    <cellStyle name="Примечание 2 3" xfId="25354" xr:uid="{79ADCD0E-83E5-4F29-93FD-D2281998617F}"/>
    <cellStyle name="Примечание 3" xfId="14618" xr:uid="{00000000-0005-0000-0000-0000123A0000}"/>
    <cellStyle name="Примечание 3 2" xfId="25356" xr:uid="{104CDB92-3A59-4772-84FD-FBACDEB4C949}"/>
    <cellStyle name="Примечание 4" xfId="25353" xr:uid="{E0A91AC9-8742-496E-851C-4E20AE54A812}"/>
    <cellStyle name="Связанная ячейка" xfId="14619" xr:uid="{00000000-0005-0000-0000-0000133A0000}"/>
    <cellStyle name="Связанная ячейка 2" xfId="14620" xr:uid="{00000000-0005-0000-0000-0000143A0000}"/>
    <cellStyle name="Связанная ячейка 3" xfId="14621" xr:uid="{00000000-0005-0000-0000-0000153A0000}"/>
    <cellStyle name="Текст предупреждения" xfId="14622" xr:uid="{00000000-0005-0000-0000-0000163A0000}"/>
    <cellStyle name="Текст предупреждения 2" xfId="14623" xr:uid="{00000000-0005-0000-0000-0000173A0000}"/>
    <cellStyle name="Текст предупреждения 3" xfId="14624" xr:uid="{00000000-0005-0000-0000-0000183A0000}"/>
    <cellStyle name="Хороший" xfId="14625" xr:uid="{00000000-0005-0000-0000-0000193A0000}"/>
  </cellStyles>
  <dxfs count="1393">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theme="0" tint="-0.499984740745262"/>
      </font>
      <fill>
        <patternFill>
          <bgColor rgb="FFFFFF99"/>
        </patternFill>
      </fill>
    </dxf>
    <dxf>
      <font>
        <color rgb="FFFF0000"/>
      </font>
      <fill>
        <patternFill>
          <bgColor rgb="FFFF99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ont>
        <color theme="0" tint="-0.499984740745262"/>
      </font>
      <fill>
        <patternFill>
          <bgColor theme="0"/>
        </patternFill>
      </fill>
    </dxf>
    <dxf>
      <font>
        <color rgb="FF006100"/>
      </font>
      <fill>
        <patternFill>
          <bgColor rgb="FF99FF99"/>
        </patternFill>
      </fill>
    </dxf>
    <dxf>
      <font>
        <color rgb="FFFF0000"/>
      </font>
      <fill>
        <patternFill>
          <bgColor rgb="FFFF9999"/>
        </patternFill>
      </fill>
    </dxf>
    <dxf>
      <font>
        <color theme="0" tint="-0.499984740745262"/>
      </font>
      <fill>
        <patternFill>
          <bgColor rgb="FFFFFF99"/>
        </patternFill>
      </fill>
    </dxf>
    <dxf>
      <font>
        <color rgb="FFFF0000"/>
      </font>
      <fill>
        <patternFill>
          <bgColor rgb="FFFFC000"/>
        </patternFill>
      </fill>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3" defaultTableStyle="TableStyleMedium2" defaultPivotStyle="PivotStyleMedium9">
    <tableStyle name="PivotStyleLight16 2" table="0" count="11" xr9:uid="{00000000-0011-0000-FFFF-FFFF00000000}">
      <tableStyleElement type="headerRow" dxfId="1392"/>
      <tableStyleElement type="totalRow" dxfId="1391"/>
      <tableStyleElement type="firstRowStripe" dxfId="1390"/>
      <tableStyleElement type="firstColumnStripe" dxfId="1389"/>
      <tableStyleElement type="firstSubtotalColumn" dxfId="1388"/>
      <tableStyleElement type="firstSubtotalRow" dxfId="1387"/>
      <tableStyleElement type="secondSubtotalRow" dxfId="1386"/>
      <tableStyleElement type="firstRowSubheading" dxfId="1385"/>
      <tableStyleElement type="secondRowSubheading" dxfId="1384"/>
      <tableStyleElement type="pageFieldLabels" dxfId="1383"/>
      <tableStyleElement type="pageFieldValues" dxfId="1382"/>
    </tableStyle>
    <tableStyle name="PivotStyleLight16 3" table="0" count="11" xr9:uid="{00000000-0011-0000-FFFF-FFFF01000000}">
      <tableStyleElement type="headerRow" dxfId="1381"/>
      <tableStyleElement type="totalRow" dxfId="1380"/>
      <tableStyleElement type="firstRowStripe" dxfId="1379"/>
      <tableStyleElement type="firstColumnStripe" dxfId="1378"/>
      <tableStyleElement type="firstSubtotalColumn" dxfId="1377"/>
      <tableStyleElement type="firstSubtotalRow" dxfId="1376"/>
      <tableStyleElement type="secondSubtotalRow" dxfId="1375"/>
      <tableStyleElement type="firstRowSubheading" dxfId="1374"/>
      <tableStyleElement type="secondRowSubheading" dxfId="1373"/>
      <tableStyleElement type="pageFieldLabels" dxfId="1372"/>
      <tableStyleElement type="pageFieldValues" dxfId="1371"/>
    </tableStyle>
    <tableStyle name="PivotStyleLight16 4" table="0" count="11" xr9:uid="{00000000-0011-0000-FFFF-FFFF02000000}">
      <tableStyleElement type="headerRow" dxfId="1370"/>
      <tableStyleElement type="totalRow" dxfId="1369"/>
      <tableStyleElement type="firstRowStripe" dxfId="1368"/>
      <tableStyleElement type="firstColumnStripe" dxfId="1367"/>
      <tableStyleElement type="firstSubtotalColumn" dxfId="1366"/>
      <tableStyleElement type="firstSubtotalRow" dxfId="1365"/>
      <tableStyleElement type="secondSubtotalRow" dxfId="1364"/>
      <tableStyleElement type="firstRowSubheading" dxfId="1363"/>
      <tableStyleElement type="secondRowSubheading" dxfId="1362"/>
      <tableStyleElement type="pageFieldLabels" dxfId="1361"/>
      <tableStyleElement type="pageFieldValues" dxfId="136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HBRUNA30\dgof-pru$\TEMP\ENROUTE_00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HBRUNA30\dgof-pru$\LS\A\Ae\Fakturering\&#197;rsfakturering\2008\Masterfiler%202008\Flygskolor%202008\FTO%20Faktureringsunderlag%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15-paris-dna\VOL1\TEMP\ENROUTE_00_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HBRUNA30\dgof-pru$\TEMP\unit%20rate%20tables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HBRUNA30\dgof-pru$\RRIDER\COSTBASE\2000\final\2000finalwor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
      <sheetName val="texts"/>
      <sheetName val="view"/>
      <sheetName val="exploitation"/>
      <sheetName val="base_en_route"/>
      <sheetName val="finances"/>
      <sheetName val="calcul"/>
      <sheetName val="EUR"/>
      <sheetName val="verif_99"/>
      <sheetName val="prev00_3"/>
      <sheetName val="prev01_1"/>
      <sheetName val="COL1"/>
      <sheetName val="COL2"/>
      <sheetName val="COL3"/>
      <sheetName val="COL4"/>
      <sheetName val="COL5"/>
      <sheetName val="COL6"/>
      <sheetName val="COL7"/>
      <sheetName val="COL8"/>
      <sheetName val="HYPO"/>
    </sheetNames>
    <sheetDataSet>
      <sheetData sheetId="0" refreshError="1">
        <row r="8">
          <cell r="F8">
            <v>40.3399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ways Flygutbildning Svenska "/>
      <sheetName val="Arlanda Helicopter AB"/>
      <sheetName val="BF Scand. Aviation Academy AB"/>
      <sheetName val="Flygteoriskolan Barkarby AB"/>
      <sheetName val="Flyguppdraget Backamo AB"/>
      <sheetName val="Kungsair Training AB"/>
      <sheetName val="Lid Air AB"/>
      <sheetName val="Linköpings Flygklubb"/>
      <sheetName val="Lunds Universitet Trafikflygsko"/>
      <sheetName val="Norrlandsflyg AB"/>
      <sheetName val="Proflight Nordic AB"/>
      <sheetName val="Sturup IFR AB"/>
      <sheetName val="Svenska Pilotutbildning AB"/>
      <sheetName val="Flight Crew Traning Sw AB"/>
      <sheetName val="Rikskriminalpolisen, polisflyge"/>
      <sheetName val="Nytt företag"/>
      <sheetName val="Nytt företag 2"/>
      <sheetName val="Nytt företag 3"/>
      <sheetName val="Nytt företag 4"/>
      <sheetName val="Nytt företag 5"/>
      <sheetName val="Nytt företag 6"/>
      <sheetName val="Nytt företag 7"/>
      <sheetName val="Nytt företag 8"/>
      <sheetName val="Nytt företag 9"/>
      <sheetName val="Indata Flygskolor"/>
      <sheetName val="Airways_Flygutbildning_Svenska_"/>
      <sheetName val="Arlanda_Helicopter_AB"/>
      <sheetName val="BF_Scand__Aviation_Academy_AB"/>
      <sheetName val="Flygteoriskolan_Barkarby_AB"/>
      <sheetName val="Flyguppdraget_Backamo_AB"/>
      <sheetName val="Kungsair_Training_AB"/>
      <sheetName val="Lid_Air_AB"/>
      <sheetName val="Linköpings_Flygklubb"/>
      <sheetName val="Lunds_Universitet_Trafikflygsko"/>
      <sheetName val="Norrlandsflyg_AB"/>
      <sheetName val="Proflight_Nordic_AB"/>
      <sheetName val="Sturup_IFR_AB"/>
      <sheetName val="Svenska_Pilotutbildning_AB"/>
      <sheetName val="Flight_Crew_Traning_Sw_AB"/>
      <sheetName val="Rikskriminalpolisen,_polisflyge"/>
      <sheetName val="Nytt_företag"/>
      <sheetName val="Nytt_företag_2"/>
      <sheetName val="Nytt_företag_3"/>
      <sheetName val="Nytt_företag_4"/>
      <sheetName val="Nytt_företag_5"/>
      <sheetName val="Nytt_företag_6"/>
      <sheetName val="Nytt_företag_7"/>
      <sheetName val="Nytt_företag_8"/>
      <sheetName val="Nytt_företag_9"/>
      <sheetName val="Indata_Flygsko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A6">
            <v>1</v>
          </cell>
        </row>
        <row r="7">
          <cell r="A7">
            <v>2</v>
          </cell>
        </row>
        <row r="8">
          <cell r="A8">
            <v>3</v>
          </cell>
        </row>
        <row r="9">
          <cell r="A9">
            <v>4</v>
          </cell>
        </row>
        <row r="10">
          <cell r="A10">
            <v>5</v>
          </cell>
        </row>
        <row r="11">
          <cell r="A11">
            <v>6</v>
          </cell>
        </row>
        <row r="12">
          <cell r="A12">
            <v>7</v>
          </cell>
        </row>
        <row r="13">
          <cell r="A13">
            <v>8</v>
          </cell>
        </row>
        <row r="14">
          <cell r="A14">
            <v>9</v>
          </cell>
        </row>
        <row r="15">
          <cell r="A15">
            <v>10</v>
          </cell>
        </row>
        <row r="16">
          <cell r="A16">
            <v>11</v>
          </cell>
        </row>
        <row r="17">
          <cell r="A17">
            <v>12</v>
          </cell>
        </row>
        <row r="18">
          <cell r="A18">
            <v>13</v>
          </cell>
        </row>
        <row r="19">
          <cell r="A19">
            <v>14</v>
          </cell>
        </row>
        <row r="20">
          <cell r="A20">
            <v>15</v>
          </cell>
        </row>
        <row r="21">
          <cell r="A21">
            <v>16</v>
          </cell>
        </row>
        <row r="22">
          <cell r="A22">
            <v>17</v>
          </cell>
        </row>
        <row r="23">
          <cell r="A23">
            <v>18</v>
          </cell>
        </row>
        <row r="24">
          <cell r="A24">
            <v>19</v>
          </cell>
        </row>
        <row r="25">
          <cell r="A25">
            <v>20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xts"/>
      <sheetName val="view"/>
      <sheetName val="exploitation"/>
      <sheetName val="base_en_route"/>
      <sheetName val="finances"/>
      <sheetName val="calcul"/>
      <sheetName val="EUR"/>
      <sheetName val="BEF"/>
      <sheetName val="verif_99"/>
      <sheetName val="prev00_3"/>
      <sheetName val="prev01_1"/>
      <sheetName val="COL1"/>
      <sheetName val="COL2"/>
      <sheetName val="COL3"/>
      <sheetName val="COL4"/>
      <sheetName val="COL5"/>
      <sheetName val="COL6"/>
      <sheetName val="COL7"/>
      <sheetName val="COL8"/>
      <sheetName val="HY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F8">
            <v>40.3399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inputs"/>
      <sheetName val="BEF"/>
    </sheet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control detail"/>
      <sheetName val="DETR"/>
      <sheetName val="Rate composition"/>
      <sheetName val="forecasts and actuals"/>
      <sheetName val="implied rate 2000 Qtr2"/>
      <sheetName val="implied rate 2000 Qtr2R)"/>
      <sheetName val=" rate 2000 Qtr2 readjusted"/>
      <sheetName val="IE recalculation BP"/>
      <sheetName val="IE treatment"/>
      <sheetName val="Inflation"/>
      <sheetName val="Slide 3"/>
      <sheetName val="Slide 4"/>
      <sheetName val="Schedule 1 EC paper"/>
      <sheetName val="Schedule 2 EC paper"/>
      <sheetName val="Schedule 1 cons paper "/>
      <sheetName val="Schedule 2 cons paper"/>
      <sheetName val="Summary - Schedule 3 cons"/>
      <sheetName val="1999 var cons - Schedule 4 "/>
      <sheetName val="2000 var cons - Schedule 5"/>
      <sheetName val="Summary - Schedule 3"/>
      <sheetName val="Cost bases"/>
      <sheetName val="UKATS presentation phasing"/>
      <sheetName val="Forecast"/>
      <sheetName val="Bases"/>
      <sheetName val="UKATS"/>
      <sheetName val="Summary results"/>
      <sheetName val="Agency costs data"/>
      <sheetName val="Agency costs - history"/>
      <sheetName val="Agency costs"/>
      <sheetName val="97decact"/>
      <sheetName val="98maract"/>
      <sheetName val="99marbud"/>
      <sheetName val="98decact"/>
      <sheetName val="tblMapDescriptions"/>
      <sheetName val="qry99MarEnRoute"/>
      <sheetName val="qrybudget2000"/>
      <sheetName val="timetable"/>
      <sheetName val="Forecasts and B plans"/>
      <sheetName val="Eurocontrol_detail"/>
      <sheetName val="Rate_composition"/>
      <sheetName val="forecasts_and_actuals"/>
      <sheetName val="implied_rate_2000_Qtr2"/>
      <sheetName val="implied_rate_2000_Qtr2R)"/>
      <sheetName val="_rate_2000_Qtr2_readjusted"/>
      <sheetName val="IE_recalculation_BP"/>
      <sheetName val="IE_treatment"/>
      <sheetName val="Slide_3"/>
      <sheetName val="Slide_4"/>
      <sheetName val="Schedule_1_EC_paper"/>
      <sheetName val="Schedule_2_EC_paper"/>
      <sheetName val="Schedule_1_cons_paper_"/>
      <sheetName val="Schedule_2_cons_paper"/>
      <sheetName val="Summary_-_Schedule_3_cons"/>
      <sheetName val="1999_var_cons_-_Schedule_4_"/>
      <sheetName val="2000_var_cons_-_Schedule_5"/>
      <sheetName val="Summary_-_Schedule_3"/>
      <sheetName val="Cost_bases"/>
      <sheetName val="UKATS_presentation_phasing"/>
      <sheetName val="Summary_results"/>
      <sheetName val="Agency_costs_data"/>
      <sheetName val="Agency_costs_-_history"/>
      <sheetName val="Agency_costs"/>
      <sheetName val="Forecasts_and_B_plans"/>
      <sheetName val="IV dir._Technosky_2011"/>
      <sheetName val="IV dir._Technosky_201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82">
    <tabColor rgb="FF92D050"/>
    <outlinePr summaryBelow="0"/>
    <pageSetUpPr fitToPage="1"/>
  </sheetPr>
  <dimension ref="A1:Z631"/>
  <sheetViews>
    <sheetView zoomScaleNormal="100" workbookViewId="0">
      <selection sqref="A1:C1"/>
    </sheetView>
  </sheetViews>
  <sheetFormatPr defaultColWidth="9.5703125" defaultRowHeight="15" outlineLevelRow="1"/>
  <cols>
    <col min="1" max="1" width="9.5703125" style="55" customWidth="1"/>
    <col min="2" max="2" width="5.85546875" style="56" bestFit="1" customWidth="1"/>
    <col min="3" max="3" width="140.42578125" style="2" customWidth="1"/>
    <col min="4" max="4" width="8.85546875" style="1" customWidth="1"/>
    <col min="5" max="9" width="12" style="1" hidden="1" customWidth="1"/>
    <col min="10" max="15" width="12" style="2" hidden="1" customWidth="1"/>
    <col min="16" max="16" width="2" style="2" hidden="1" customWidth="1"/>
    <col min="17" max="22" width="12" style="2" customWidth="1"/>
    <col min="23" max="16384" width="9.5703125" style="2"/>
  </cols>
  <sheetData>
    <row r="1" spans="1:26">
      <c r="A1" s="1221" t="s">
        <v>0</v>
      </c>
      <c r="B1" s="1221"/>
      <c r="C1" s="1221"/>
    </row>
    <row r="2" spans="1:26">
      <c r="A2" s="1222" t="b">
        <v>1</v>
      </c>
      <c r="B2" s="1222"/>
      <c r="C2" s="3" t="s">
        <v>1</v>
      </c>
    </row>
    <row r="3" spans="1:26">
      <c r="A3" s="1223" t="b">
        <v>1</v>
      </c>
      <c r="B3" s="1223"/>
      <c r="C3" s="3" t="s">
        <v>2</v>
      </c>
    </row>
    <row r="4" spans="1:26">
      <c r="A4" s="1224" t="b">
        <v>0</v>
      </c>
      <c r="B4" s="1224"/>
      <c r="C4" s="3" t="s">
        <v>3</v>
      </c>
    </row>
    <row r="5" spans="1:26">
      <c r="A5" s="1223" t="b">
        <v>0</v>
      </c>
      <c r="B5" s="1223"/>
      <c r="C5" s="3" t="s">
        <v>4</v>
      </c>
    </row>
    <row r="6" spans="1:26">
      <c r="A6" s="1220" t="s">
        <v>5</v>
      </c>
      <c r="B6" s="1220"/>
      <c r="C6" s="3" t="s">
        <v>6</v>
      </c>
    </row>
    <row r="7" spans="1:26">
      <c r="A7" s="1210" t="s">
        <v>7</v>
      </c>
      <c r="B7" s="1210"/>
      <c r="C7" s="3" t="s">
        <v>8</v>
      </c>
    </row>
    <row r="8" spans="1:26" ht="14.45" customHeight="1">
      <c r="A8" s="4"/>
      <c r="B8" s="5"/>
      <c r="C8" s="6"/>
      <c r="D8" s="7"/>
      <c r="E8" s="1217" t="s">
        <v>9</v>
      </c>
      <c r="F8" s="1218"/>
      <c r="G8" s="1218"/>
      <c r="H8" s="1218"/>
      <c r="I8" s="1219"/>
      <c r="J8" s="1211" t="s">
        <v>10</v>
      </c>
      <c r="K8" s="1212"/>
      <c r="L8" s="1212"/>
      <c r="M8" s="1212"/>
      <c r="N8" s="1212"/>
      <c r="O8" s="1213"/>
      <c r="Q8" s="1208" t="s">
        <v>9</v>
      </c>
      <c r="R8" s="1208"/>
      <c r="S8" s="1208"/>
      <c r="T8" s="1208"/>
      <c r="U8" s="1208"/>
      <c r="V8" s="1208"/>
    </row>
    <row r="9" spans="1:26" ht="24">
      <c r="A9" s="1214" t="s">
        <v>11</v>
      </c>
      <c r="B9" s="1214"/>
      <c r="C9" s="1214"/>
      <c r="D9" s="8" t="s">
        <v>12</v>
      </c>
      <c r="E9" s="9">
        <v>2015</v>
      </c>
      <c r="F9" s="9">
        <v>2016</v>
      </c>
      <c r="G9" s="9">
        <v>2017</v>
      </c>
      <c r="H9" s="9">
        <v>2018</v>
      </c>
      <c r="I9" s="10">
        <v>2019</v>
      </c>
      <c r="J9" s="12">
        <v>2020</v>
      </c>
      <c r="K9" s="9">
        <v>2021</v>
      </c>
      <c r="L9" s="9" t="s">
        <v>504</v>
      </c>
      <c r="M9" s="9">
        <v>2022</v>
      </c>
      <c r="N9" s="9">
        <v>2023</v>
      </c>
      <c r="O9" s="11">
        <v>2024</v>
      </c>
      <c r="Q9" s="12">
        <v>2020</v>
      </c>
      <c r="R9" s="9">
        <v>2021</v>
      </c>
      <c r="S9" s="9" t="s">
        <v>504</v>
      </c>
      <c r="T9" s="9">
        <v>2022</v>
      </c>
      <c r="U9" s="9">
        <v>2023</v>
      </c>
      <c r="V9" s="11">
        <v>2024</v>
      </c>
    </row>
    <row r="10" spans="1:26" s="18" customFormat="1" ht="21" customHeight="1">
      <c r="A10" s="13" t="s">
        <v>13</v>
      </c>
      <c r="B10" s="14" t="s">
        <v>14</v>
      </c>
      <c r="C10" s="15" t="s">
        <v>15</v>
      </c>
      <c r="D10" s="16"/>
      <c r="E10" s="17"/>
      <c r="F10" s="17"/>
      <c r="G10" s="17"/>
      <c r="H10" s="17"/>
      <c r="I10" s="17"/>
      <c r="J10" s="17"/>
      <c r="K10" s="17"/>
      <c r="L10" s="17"/>
      <c r="M10" s="17"/>
      <c r="N10" s="17"/>
      <c r="O10" s="17"/>
      <c r="P10" s="2"/>
      <c r="Q10" s="17"/>
      <c r="R10" s="17"/>
      <c r="S10" s="17"/>
      <c r="T10" s="17"/>
      <c r="U10" s="2"/>
      <c r="V10" s="2"/>
    </row>
    <row r="11" spans="1:26" s="24" customFormat="1" ht="15" customHeight="1">
      <c r="A11" s="19" t="s">
        <v>16</v>
      </c>
      <c r="B11" s="20" t="s">
        <v>17</v>
      </c>
      <c r="C11" s="21" t="s">
        <v>18</v>
      </c>
      <c r="D11" s="22">
        <v>3</v>
      </c>
      <c r="E11" s="23" t="b">
        <f>ROUND('T1'!F61,$D$11)=ROUND('T1 ANSP'!F61+'T1 MET'!F61+'T1 NSA'!F61,$D$11)</f>
        <v>1</v>
      </c>
      <c r="F11" s="23" t="b">
        <f>ROUND('T1'!G61,$D$11)=ROUND('T1 ANSP'!G61+'T1 MET'!G61+'T1 NSA'!G61,$D$11)</f>
        <v>1</v>
      </c>
      <c r="G11" s="23" t="b">
        <f>ROUND('T1'!H61,$D$11)=ROUND('T1 ANSP'!H61+'T1 MET'!H61+'T1 NSA'!H61,$D$11)</f>
        <v>1</v>
      </c>
      <c r="H11" s="23" t="b">
        <f>ROUND('T1'!I61,$D$11)=ROUND('T1 ANSP'!I61+'T1 MET'!I61+'T1 NSA'!I61,$D$11)</f>
        <v>1</v>
      </c>
      <c r="I11" s="23" t="b">
        <f>ROUND('T1'!J61,$D$11)=ROUND('T1 ANSP'!J61+'T1 MET'!J61+'T1 NSA'!J61,$D$11)</f>
        <v>1</v>
      </c>
      <c r="J11" s="23" t="b">
        <f>ROUND('T1'!K61,$D$11)=ROUND('T1 ANSP'!K61+'T1 MET'!K61+'T1 NSA'!K61,$D$11)</f>
        <v>1</v>
      </c>
      <c r="K11" s="23" t="b">
        <f>ROUND('T1'!L61,$D$11)=ROUND('T1 ANSP'!L61+'T1 MET'!L61+'T1 NSA'!L61,$D$11)</f>
        <v>1</v>
      </c>
      <c r="L11" s="23" t="b">
        <f>ROUND('T1'!M61,$D$11)=ROUND('T1 ANSP'!M61+'T1 MET'!M61+'T1 NSA'!M61,$D$11)</f>
        <v>1</v>
      </c>
      <c r="M11" s="23" t="b">
        <f>ROUND('T1'!N61,$D$11)=ROUND('T1 ANSP'!N61+'T1 MET'!N61+'T1 NSA'!N61,$D$11)</f>
        <v>1</v>
      </c>
      <c r="N11" s="23" t="b">
        <f>ROUND('T1'!O61,$D$11)=ROUND('T1 ANSP'!O61+'T1 MET'!O61+'T1 NSA'!O61,$D$11)</f>
        <v>1</v>
      </c>
      <c r="O11" s="23" t="b">
        <f>ROUND('T1'!P61,$D$11)=ROUND('T1 ANSP'!P61+'T1 MET'!P61+'T1 NSA'!P61,$D$11)</f>
        <v>1</v>
      </c>
      <c r="P11" s="2"/>
      <c r="Q11" s="23" t="b">
        <f>ROUND('T1'!R61,$D$11)=ROUND('T1 ANSP'!R61+'T1 MET'!R61+'T1 NSA'!R61,$D$11)</f>
        <v>1</v>
      </c>
      <c r="R11" s="23" t="b">
        <f>ROUND('T1'!S61,$D$11)=ROUND('T1 ANSP'!S61+'T1 MET'!S61+'T1 NSA'!S61,$D$11)</f>
        <v>1</v>
      </c>
      <c r="S11" s="23" t="b">
        <f>ROUND('T1'!T61,$D$11)=ROUND('T1 ANSP'!T61+'T1 MET'!T61+'T1 NSA'!T61,$D$11)</f>
        <v>1</v>
      </c>
      <c r="T11" s="23" t="b">
        <f>ROUND('T1'!U61,$D$11)=ROUND('T1 ANSP'!U61+'T1 MET'!U61+'T1 NSA'!U61,$D$11)</f>
        <v>1</v>
      </c>
      <c r="U11" s="2"/>
      <c r="V11" s="2"/>
    </row>
    <row r="12" spans="1:26" s="30" customFormat="1" ht="15" customHeight="1" outlineLevel="1">
      <c r="A12" s="25"/>
      <c r="B12" s="26"/>
      <c r="C12" s="27" t="s">
        <v>19</v>
      </c>
      <c r="D12" s="28"/>
      <c r="E12" s="349">
        <f>ROUND('T1'!F61,$D$11)</f>
        <v>14135.126</v>
      </c>
      <c r="F12" s="349">
        <f>ROUND('T1'!G61,$D$11)</f>
        <v>14260.526</v>
      </c>
      <c r="G12" s="349">
        <f>ROUND('T1'!H61,$D$11)</f>
        <v>16594.347000000002</v>
      </c>
      <c r="H12" s="349">
        <f>ROUND('T1'!I61,$D$11)</f>
        <v>16766.254000000001</v>
      </c>
      <c r="I12" s="349">
        <f>ROUND('T1'!J61,$D$11)</f>
        <v>17405.400000000001</v>
      </c>
      <c r="J12" s="349">
        <f>ROUND('T1'!K61,$D$11)</f>
        <v>15238.356</v>
      </c>
      <c r="K12" s="349">
        <f>ROUND('T1'!L61,$D$11)</f>
        <v>15496.155000000001</v>
      </c>
      <c r="L12" s="349">
        <f>ROUND('T1'!M61,$D$11)</f>
        <v>30734.510999999999</v>
      </c>
      <c r="M12" s="349">
        <f>ROUND('T1'!N61,$D$11)</f>
        <v>17905.259999999998</v>
      </c>
      <c r="N12" s="349">
        <f>ROUND('T1'!O61,$D$11)</f>
        <v>18937.692999999999</v>
      </c>
      <c r="O12" s="349">
        <f>ROUND('T1'!P61,$D$11)</f>
        <v>20132.957999999999</v>
      </c>
      <c r="P12" s="2"/>
      <c r="Q12" s="349">
        <f>ROUND('T1'!R61,$D$11)</f>
        <v>15238.356</v>
      </c>
      <c r="R12" s="349">
        <f>ROUND('T1'!S61,$D$11)</f>
        <v>14468.174000000001</v>
      </c>
      <c r="S12" s="349">
        <f>ROUND('T1'!T61,$D$11)</f>
        <v>29706.53</v>
      </c>
      <c r="T12" s="349">
        <f>ROUND('T1'!U61,$D$11)</f>
        <v>16610.562000000002</v>
      </c>
      <c r="U12" s="2"/>
      <c r="V12" s="2"/>
    </row>
    <row r="13" spans="1:26" s="30" customFormat="1" ht="15" customHeight="1" outlineLevel="1">
      <c r="A13" s="25"/>
      <c r="B13" s="26"/>
      <c r="C13" s="27" t="s">
        <v>20</v>
      </c>
      <c r="D13" s="28"/>
      <c r="E13" s="349">
        <f>ROUND('T1 ANSP'!F61+'T1 MET'!F61+'T1 NSA'!F61,$D$11)</f>
        <v>14135.126</v>
      </c>
      <c r="F13" s="349">
        <f>ROUND('T1 ANSP'!G61+'T1 MET'!G61+'T1 NSA'!G61,$D$11)</f>
        <v>14260.526</v>
      </c>
      <c r="G13" s="349">
        <f>ROUND('T1 ANSP'!H61+'T1 MET'!H61+'T1 NSA'!H61,$D$11)</f>
        <v>16594.347000000002</v>
      </c>
      <c r="H13" s="349">
        <f>ROUND('T1 ANSP'!I61+'T1 MET'!I61+'T1 NSA'!I61,$D$11)</f>
        <v>16766.254000000001</v>
      </c>
      <c r="I13" s="349">
        <f>ROUND('T1 ANSP'!J61+'T1 MET'!J61+'T1 NSA'!J61,$D$11)</f>
        <v>17405.400000000001</v>
      </c>
      <c r="J13" s="349">
        <f>ROUND('T1 ANSP'!K61+'T1 MET'!K61+'T1 NSA'!K61,$D$11)</f>
        <v>15238.356</v>
      </c>
      <c r="K13" s="349">
        <f>ROUND('T1 ANSP'!L61+'T1 MET'!L61+'T1 NSA'!L61,$D$11)</f>
        <v>15496.155000000001</v>
      </c>
      <c r="L13" s="349">
        <f>ROUND('T1 ANSP'!M61+'T1 MET'!M61+'T1 NSA'!M61,$D$11)</f>
        <v>30734.510999999999</v>
      </c>
      <c r="M13" s="349">
        <f>ROUND('T1 ANSP'!N61+'T1 MET'!N61+'T1 NSA'!N61,$D$11)</f>
        <v>17905.259999999998</v>
      </c>
      <c r="N13" s="349">
        <f>ROUND('T1 ANSP'!O61+'T1 MET'!O61+'T1 NSA'!O61,$D$11)</f>
        <v>18937.692999999999</v>
      </c>
      <c r="O13" s="349">
        <f>ROUND('T1 ANSP'!P61+'T1 MET'!P61+'T1 NSA'!P61,$D$11)</f>
        <v>20132.957999999999</v>
      </c>
      <c r="P13" s="2"/>
      <c r="Q13" s="349">
        <f>ROUND('T1 ANSP'!R61+'T1 MET'!R61+'T1 NSA'!R61,$D$11)</f>
        <v>15238.356</v>
      </c>
      <c r="R13" s="349">
        <f>ROUND('T1 ANSP'!S61+'T1 MET'!S61+'T1 NSA'!S61,$D$11)</f>
        <v>14468.174000000001</v>
      </c>
      <c r="S13" s="349">
        <f>ROUND('T1 ANSP'!T61+'T1 MET'!T61+'T1 NSA'!T61,$D$11)</f>
        <v>29706.53</v>
      </c>
      <c r="T13" s="349">
        <f>ROUND('T1 ANSP'!U61+'T1 MET'!U61+'T1 NSA'!U61,$D$11)</f>
        <v>16610.562000000002</v>
      </c>
      <c r="U13" s="2"/>
      <c r="V13" s="2"/>
    </row>
    <row r="14" spans="1:26" s="24" customFormat="1" ht="15" customHeight="1">
      <c r="A14" s="19" t="s">
        <v>21</v>
      </c>
      <c r="B14" s="20" t="s">
        <v>22</v>
      </c>
      <c r="C14" s="21" t="s">
        <v>23</v>
      </c>
      <c r="D14" s="22">
        <v>3</v>
      </c>
      <c r="E14" s="23" t="b">
        <f>ROUND('T1'!F18,$D$14)=ROUND(('T1'!F12+SUM('T1'!F14:F17)),$D$14)</f>
        <v>1</v>
      </c>
      <c r="F14" s="23" t="b">
        <f>ROUND('T1'!G18,$D$14)=ROUND(('T1'!G12+SUM('T1'!G14:G17)),$D$14)</f>
        <v>1</v>
      </c>
      <c r="G14" s="23" t="b">
        <f>ROUND('T1'!H18,$D$14)=ROUND(('T1'!H12+SUM('T1'!H14:H17)),$D$14)</f>
        <v>1</v>
      </c>
      <c r="H14" s="23" t="b">
        <f>ROUND('T1'!I18,$D$14)=ROUND(('T1'!I12+SUM('T1'!I14:I17)),$D$14)</f>
        <v>1</v>
      </c>
      <c r="I14" s="23" t="b">
        <f>ROUND('T1'!J18,$D$14)=ROUND(('T1'!J12+SUM('T1'!J14:J17)),$D$14)</f>
        <v>1</v>
      </c>
      <c r="J14" s="23" t="b">
        <f>ROUND('T1'!K18,$D$14)=ROUND(('T1'!K12+SUM('T1'!K14:K17)),$D$14)</f>
        <v>1</v>
      </c>
      <c r="K14" s="23" t="b">
        <f>ROUND('T1'!L18,$D$14)=ROUND(('T1'!L12+SUM('T1'!L14:L17)),$D$14)</f>
        <v>1</v>
      </c>
      <c r="L14" s="23" t="b">
        <f>ROUND('T1'!M18,$D$14)=ROUND(('T1'!M12+SUM('T1'!M14:M17)),$D$14)</f>
        <v>1</v>
      </c>
      <c r="M14" s="23" t="b">
        <f>ROUND('T1'!N18,$D$14)=ROUND(('T1'!N12+SUM('T1'!N14:N17)),$D$14)</f>
        <v>1</v>
      </c>
      <c r="N14" s="23" t="b">
        <f>ROUND('T1'!O18,$D$14)=ROUND(('T1'!O12+SUM('T1'!O14:O17)),$D$14)</f>
        <v>1</v>
      </c>
      <c r="O14" s="23" t="b">
        <f>ROUND('T1'!P18,$D$14)=ROUND(('T1'!P12+SUM('T1'!P14:P17)),$D$14)</f>
        <v>1</v>
      </c>
      <c r="P14" s="2"/>
      <c r="Q14" s="23" t="b">
        <f>ROUND('T1'!R18,$D$14)=ROUND(('T1'!R12+SUM('T1'!R14:R17)),$D$14)</f>
        <v>1</v>
      </c>
      <c r="R14" s="23" t="b">
        <f>ROUND('T1'!S18,$D$14)=ROUND(('T1'!S12+SUM('T1'!S14:S17)),$D$14)</f>
        <v>1</v>
      </c>
      <c r="S14" s="23" t="b">
        <f>ROUND('T1'!T18,$D$14)=ROUND(('T1'!T12+SUM('T1'!T14:T17)),$D$14)</f>
        <v>1</v>
      </c>
      <c r="T14" s="23" t="b">
        <f>ROUND('T1'!U18,$D$14)=ROUND(('T1'!U12+SUM('T1'!U14:U17)),$D$14)</f>
        <v>1</v>
      </c>
      <c r="U14" s="2"/>
      <c r="V14" s="2"/>
    </row>
    <row r="15" spans="1:26" s="30" customFormat="1" ht="15" customHeight="1" outlineLevel="1">
      <c r="A15" s="25"/>
      <c r="B15" s="26"/>
      <c r="C15" s="27" t="s">
        <v>24</v>
      </c>
      <c r="D15" s="28"/>
      <c r="E15" s="349">
        <f>ROUND('T1'!F18,$D$14)</f>
        <v>14162.626</v>
      </c>
      <c r="F15" s="349">
        <f>ROUND('T1'!G18,$D$14)</f>
        <v>14288.626</v>
      </c>
      <c r="G15" s="349">
        <f>ROUND('T1'!H18,$D$14)</f>
        <v>16617.347000000002</v>
      </c>
      <c r="H15" s="349">
        <f>ROUND('T1'!I18,$D$14)</f>
        <v>16790.254000000001</v>
      </c>
      <c r="I15" s="349">
        <f>ROUND('T1'!J18,$D$14)</f>
        <v>17428.400000000001</v>
      </c>
      <c r="J15" s="349">
        <f>ROUND('T1'!K18,$D$14)</f>
        <v>15238.356</v>
      </c>
      <c r="K15" s="349">
        <f>ROUND('T1'!L18,$D$14)</f>
        <v>15496.155000000001</v>
      </c>
      <c r="L15" s="349">
        <f>ROUND('T1'!M18,$D$14)</f>
        <v>30734.510999999999</v>
      </c>
      <c r="M15" s="349">
        <f>ROUND('T1'!N18,$D$14)</f>
        <v>17905.259999999998</v>
      </c>
      <c r="N15" s="349">
        <f>ROUND('T1'!O18,$D$14)</f>
        <v>18937.692999999999</v>
      </c>
      <c r="O15" s="349">
        <f>ROUND('T1'!P18,$D$14)</f>
        <v>20132.957999999999</v>
      </c>
      <c r="P15" s="2"/>
      <c r="Q15" s="349">
        <f>ROUND('T1'!R18,$D$14)</f>
        <v>15238.356</v>
      </c>
      <c r="R15" s="349">
        <f>ROUND('T1'!S18,$D$14)</f>
        <v>14468.174000000001</v>
      </c>
      <c r="S15" s="349">
        <f>ROUND('T1'!T18,$D$14)</f>
        <v>29706.53</v>
      </c>
      <c r="T15" s="349">
        <f>ROUND('T1'!U18,$D$14)</f>
        <v>16610.562000000002</v>
      </c>
      <c r="U15" s="2"/>
      <c r="V15" s="2"/>
      <c r="W15" s="24"/>
      <c r="X15" s="24"/>
      <c r="Y15" s="24"/>
      <c r="Z15" s="24"/>
    </row>
    <row r="16" spans="1:26" s="30" customFormat="1" ht="15" customHeight="1" outlineLevel="1">
      <c r="A16" s="25"/>
      <c r="B16" s="26"/>
      <c r="C16" s="27" t="s">
        <v>25</v>
      </c>
      <c r="D16" s="28"/>
      <c r="E16" s="349">
        <f>ROUND(('T1'!F12+SUM('T1'!F14:F17)),$D$14)</f>
        <v>14162.626</v>
      </c>
      <c r="F16" s="349">
        <f>ROUND(('T1'!G12+SUM('T1'!G14:G17)),$D$14)</f>
        <v>14288.626</v>
      </c>
      <c r="G16" s="349">
        <f>ROUND(('T1'!H12+SUM('T1'!H14:H17)),$D$14)</f>
        <v>16617.347000000002</v>
      </c>
      <c r="H16" s="349">
        <f>ROUND(('T1'!I12+SUM('T1'!I14:I17)),$D$14)</f>
        <v>16790.254000000001</v>
      </c>
      <c r="I16" s="349">
        <f>ROUND(('T1'!J12+SUM('T1'!J14:J17)),$D$14)</f>
        <v>17428.400000000001</v>
      </c>
      <c r="J16" s="349">
        <f>ROUND(('T1'!K12+SUM('T1'!K14:K17)),$D$14)</f>
        <v>15238.356</v>
      </c>
      <c r="K16" s="349">
        <f>ROUND(('T1'!L12+SUM('T1'!L14:L17)),$D$14)</f>
        <v>15496.155000000001</v>
      </c>
      <c r="L16" s="349">
        <f>ROUND(('T1'!M12+SUM('T1'!M14:M17)),$D$14)</f>
        <v>30734.510999999999</v>
      </c>
      <c r="M16" s="349">
        <f>ROUND(('T1'!N12+SUM('T1'!N14:N17)),$D$14)</f>
        <v>17905.259999999998</v>
      </c>
      <c r="N16" s="349">
        <f>ROUND(('T1'!O12+SUM('T1'!O14:O17)),$D$14)</f>
        <v>18937.692999999999</v>
      </c>
      <c r="O16" s="349">
        <f>ROUND(('T1'!P12+SUM('T1'!P14:P17)),$D$14)</f>
        <v>20132.957999999999</v>
      </c>
      <c r="P16" s="2"/>
      <c r="Q16" s="349">
        <f>ROUND(('T1'!R12+SUM('T1'!R14:R17)),$D$14)</f>
        <v>15238.356</v>
      </c>
      <c r="R16" s="349">
        <f>ROUND(('T1'!S12+SUM('T1'!S14:S17)),$D$14)</f>
        <v>14468.174000000001</v>
      </c>
      <c r="S16" s="349">
        <f>ROUND(('T1'!T12+SUM('T1'!T14:T17)),$D$14)</f>
        <v>29706.53</v>
      </c>
      <c r="T16" s="349">
        <f>ROUND(('T1'!U12+SUM('T1'!U14:U17)),$D$14)</f>
        <v>16610.562000000002</v>
      </c>
      <c r="U16" s="2"/>
      <c r="V16" s="2"/>
      <c r="W16" s="24"/>
      <c r="X16" s="24"/>
      <c r="Y16" s="24"/>
      <c r="Z16" s="24"/>
    </row>
    <row r="17" spans="1:26" s="24" customFormat="1" ht="15" customHeight="1">
      <c r="A17" s="19" t="s">
        <v>26</v>
      </c>
      <c r="B17" s="20" t="s">
        <v>27</v>
      </c>
      <c r="C17" s="21" t="s">
        <v>28</v>
      </c>
      <c r="D17" s="22">
        <v>3</v>
      </c>
      <c r="E17" s="23" t="b">
        <f>ROUND('T1'!F31,$D$17)=ROUND(SUM('T1'!F22:F30),$D$17)</f>
        <v>1</v>
      </c>
      <c r="F17" s="23" t="b">
        <f>ROUND('T1'!G31,$D$17)=ROUND(SUM('T1'!G22:G30),$D$17)</f>
        <v>1</v>
      </c>
      <c r="G17" s="23" t="b">
        <f>ROUND('T1'!H31,$D$17)=ROUND(SUM('T1'!H22:H30),$D$17)</f>
        <v>1</v>
      </c>
      <c r="H17" s="23" t="b">
        <f>ROUND('T1'!I31,$D$17)=ROUND(SUM('T1'!I22:I30),$D$17)</f>
        <v>1</v>
      </c>
      <c r="I17" s="23" t="b">
        <f>ROUND('T1'!J31,$D$17)=ROUND(SUM('T1'!J22:J30),$D$17)</f>
        <v>1</v>
      </c>
      <c r="J17" s="23" t="b">
        <f>ROUND('T1'!K31,$D$17)=ROUND(SUM('T1'!K22:K30),$D$17)</f>
        <v>1</v>
      </c>
      <c r="K17" s="23" t="b">
        <f>ROUND('T1'!L31,$D$17)=ROUND(SUM('T1'!L22:L30),$D$17)</f>
        <v>1</v>
      </c>
      <c r="L17" s="23" t="b">
        <f>ROUND('T1'!M31,$D$17)=ROUND(SUM('T1'!M22:M30),$D$17)</f>
        <v>1</v>
      </c>
      <c r="M17" s="23" t="b">
        <f>ROUND('T1'!N31,$D$17)=ROUND(SUM('T1'!N22:N30),$D$17)</f>
        <v>1</v>
      </c>
      <c r="N17" s="23" t="b">
        <f>ROUND('T1'!O31,$D$17)=ROUND(SUM('T1'!O22:O30),$D$17)</f>
        <v>1</v>
      </c>
      <c r="O17" s="23" t="b">
        <f>ROUND('T1'!P31,$D$17)=ROUND(SUM('T1'!P22:P30),$D$17)</f>
        <v>1</v>
      </c>
      <c r="P17" s="2"/>
      <c r="Q17" s="23" t="b">
        <f>ROUND('T1'!R31,$D$17)=ROUND(SUM('T1'!R22:R30),$D$17)</f>
        <v>1</v>
      </c>
      <c r="R17" s="23" t="b">
        <f>ROUND('T1'!S31,$D$17)=ROUND(SUM('T1'!S22:S30),$D$17)</f>
        <v>1</v>
      </c>
      <c r="S17" s="23" t="b">
        <f>ROUND('T1'!T31,$D$17)=ROUND(SUM('T1'!T22:T30),$D$17)</f>
        <v>1</v>
      </c>
      <c r="T17" s="23" t="b">
        <f>ROUND('T1'!U31,$D$17)=ROUND(SUM('T1'!U22:U30),$D$17)</f>
        <v>1</v>
      </c>
      <c r="U17" s="2"/>
      <c r="V17" s="2"/>
    </row>
    <row r="18" spans="1:26" s="30" customFormat="1" ht="15" customHeight="1" outlineLevel="1">
      <c r="A18" s="25"/>
      <c r="B18" s="26"/>
      <c r="C18" s="27" t="s">
        <v>29</v>
      </c>
      <c r="D18" s="28"/>
      <c r="E18" s="349">
        <f>ROUND('T1'!F31,$D$17)</f>
        <v>14162.626</v>
      </c>
      <c r="F18" s="349">
        <f>ROUND('T1'!G31,$D$17)</f>
        <v>14288.626</v>
      </c>
      <c r="G18" s="349">
        <f>ROUND('T1'!H31,$D$17)</f>
        <v>16617.347000000002</v>
      </c>
      <c r="H18" s="349">
        <f>ROUND('T1'!I31,$D$17)</f>
        <v>16790.254000000001</v>
      </c>
      <c r="I18" s="349">
        <f>ROUND('T1'!J31,$D$17)</f>
        <v>17428.400000000001</v>
      </c>
      <c r="J18" s="349">
        <f>ROUND('T1'!K31,$D$17)</f>
        <v>15238.356</v>
      </c>
      <c r="K18" s="349">
        <f>ROUND('T1'!L31,$D$17)</f>
        <v>15496.155000000001</v>
      </c>
      <c r="L18" s="349">
        <f>ROUND('T1'!M31,$D$17)</f>
        <v>30734.510999999999</v>
      </c>
      <c r="M18" s="349">
        <f>ROUND('T1'!N31,$D$17)</f>
        <v>17905.259999999998</v>
      </c>
      <c r="N18" s="349">
        <f>ROUND('T1'!O31,$D$17)</f>
        <v>18937.692999999999</v>
      </c>
      <c r="O18" s="349">
        <f>ROUND('T1'!P31,$D$17)</f>
        <v>20132.957999999999</v>
      </c>
      <c r="P18" s="2"/>
      <c r="Q18" s="349">
        <f>ROUND('T1'!R31,$D$17)</f>
        <v>15238.356</v>
      </c>
      <c r="R18" s="349">
        <f>ROUND('T1'!S31,$D$17)</f>
        <v>14468.174000000001</v>
      </c>
      <c r="S18" s="349">
        <f>ROUND('T1'!T31,$D$17)</f>
        <v>29706.53</v>
      </c>
      <c r="T18" s="349">
        <f>ROUND('T1'!U31,$D$17)</f>
        <v>16610.562000000002</v>
      </c>
      <c r="U18" s="2"/>
      <c r="V18" s="2"/>
      <c r="W18" s="24"/>
      <c r="X18" s="24"/>
      <c r="Y18" s="24"/>
      <c r="Z18" s="24"/>
    </row>
    <row r="19" spans="1:26" s="30" customFormat="1" ht="15" customHeight="1" outlineLevel="1">
      <c r="A19" s="25"/>
      <c r="B19" s="26"/>
      <c r="C19" s="27" t="s">
        <v>30</v>
      </c>
      <c r="D19" s="28"/>
      <c r="E19" s="349">
        <f>ROUND(SUM('T1'!F22:F30),$D$17)</f>
        <v>14162.626</v>
      </c>
      <c r="F19" s="349">
        <f>ROUND(SUM('T1'!G22:G30),$D$17)</f>
        <v>14288.626</v>
      </c>
      <c r="G19" s="349">
        <f>ROUND(SUM('T1'!H22:H30),$D$17)</f>
        <v>16617.347000000002</v>
      </c>
      <c r="H19" s="349">
        <f>ROUND(SUM('T1'!I22:I30),$D$17)</f>
        <v>16790.254000000001</v>
      </c>
      <c r="I19" s="349">
        <f>ROUND(SUM('T1'!J22:J30),$D$17)</f>
        <v>17428.400000000001</v>
      </c>
      <c r="J19" s="349">
        <f>ROUND(SUM('T1'!K22:K30),$D$17)</f>
        <v>15238.356</v>
      </c>
      <c r="K19" s="349">
        <f>ROUND(SUM('T1'!L22:L30),$D$17)</f>
        <v>15496.155000000001</v>
      </c>
      <c r="L19" s="349">
        <f>ROUND(SUM('T1'!M22:M30),$D$17)</f>
        <v>30734.510999999999</v>
      </c>
      <c r="M19" s="349">
        <f>ROUND(SUM('T1'!N22:N30),$D$17)</f>
        <v>17905.259999999998</v>
      </c>
      <c r="N19" s="349">
        <f>ROUND(SUM('T1'!O22:O30),$D$17)</f>
        <v>18937.692999999999</v>
      </c>
      <c r="O19" s="349">
        <f>ROUND(SUM('T1'!P22:P30),$D$17)</f>
        <v>20132.957999999999</v>
      </c>
      <c r="P19" s="2"/>
      <c r="Q19" s="349">
        <f>ROUND(SUM('T1'!R22:R30),$D$17)</f>
        <v>15238.356</v>
      </c>
      <c r="R19" s="349">
        <f>ROUND(SUM('T1'!S22:S30),$D$17)</f>
        <v>14468.174000000001</v>
      </c>
      <c r="S19" s="349">
        <f>ROUND(SUM('T1'!T22:T30),$D$17)</f>
        <v>29706.53</v>
      </c>
      <c r="T19" s="349">
        <f>ROUND(SUM('T1'!U22:U30),$D$17)</f>
        <v>16610.562000000002</v>
      </c>
      <c r="U19" s="2"/>
      <c r="V19" s="2"/>
      <c r="W19" s="24"/>
      <c r="X19" s="24"/>
      <c r="Y19" s="24"/>
      <c r="Z19" s="24"/>
    </row>
    <row r="20" spans="1:26" s="24" customFormat="1" ht="15" customHeight="1">
      <c r="A20" s="19" t="s">
        <v>31</v>
      </c>
      <c r="B20" s="20" t="s">
        <v>27</v>
      </c>
      <c r="C20" s="21" t="s">
        <v>32</v>
      </c>
      <c r="D20" s="22">
        <v>3</v>
      </c>
      <c r="E20" s="23" t="b">
        <f>ROUND('T1'!F18,$D$20)=ROUND('T1'!F31,$D$20)</f>
        <v>1</v>
      </c>
      <c r="F20" s="23" t="b">
        <f>ROUND('T1'!G18,$D$20)=ROUND('T1'!G31,$D$20)</f>
        <v>1</v>
      </c>
      <c r="G20" s="23" t="b">
        <f>ROUND('T1'!H18,$D$20)=ROUND('T1'!H31,$D$20)</f>
        <v>1</v>
      </c>
      <c r="H20" s="23" t="b">
        <f>ROUND('T1'!I18,$D$20)=ROUND('T1'!I31,$D$20)</f>
        <v>1</v>
      </c>
      <c r="I20" s="23" t="b">
        <f>ROUND('T1'!J18,$D$20)=ROUND('T1'!J31,$D$20)</f>
        <v>1</v>
      </c>
      <c r="J20" s="23" t="b">
        <f>ROUND('T1'!K18,$D$20)=ROUND('T1'!K31,$D$20)</f>
        <v>1</v>
      </c>
      <c r="K20" s="23" t="b">
        <f>ROUND('T1'!L18,$D$20)=ROUND('T1'!L31,$D$20)</f>
        <v>1</v>
      </c>
      <c r="L20" s="23" t="b">
        <f>ROUND('T1'!M18,$D$20)=ROUND('T1'!M31,$D$20)</f>
        <v>1</v>
      </c>
      <c r="M20" s="23" t="b">
        <f>ROUND('T1'!N18,$D$20)=ROUND('T1'!N31,$D$20)</f>
        <v>1</v>
      </c>
      <c r="N20" s="23" t="b">
        <f>ROUND('T1'!O18,$D$20)=ROUND('T1'!O31,$D$20)</f>
        <v>1</v>
      </c>
      <c r="O20" s="23" t="b">
        <f>ROUND('T1'!P18,$D$20)=ROUND('T1'!P31,$D$20)</f>
        <v>1</v>
      </c>
      <c r="P20" s="2"/>
      <c r="Q20" s="23" t="b">
        <f>ROUND('T1'!R18,$D$20)=ROUND('T1'!R31,$D$20)</f>
        <v>1</v>
      </c>
      <c r="R20" s="23" t="b">
        <f>ROUND('T1'!S18,$D$20)=ROUND('T1'!S31,$D$20)</f>
        <v>1</v>
      </c>
      <c r="S20" s="23" t="b">
        <f>ROUND('T1'!T18,$D$20)=ROUND('T1'!T31,$D$20)</f>
        <v>1</v>
      </c>
      <c r="T20" s="23" t="b">
        <f>ROUND('T1'!U18,$D$20)=ROUND('T1'!U31,$D$20)</f>
        <v>1</v>
      </c>
      <c r="U20" s="2"/>
      <c r="V20" s="2"/>
    </row>
    <row r="21" spans="1:26" s="30" customFormat="1" ht="15" customHeight="1" outlineLevel="1">
      <c r="A21" s="25"/>
      <c r="B21" s="26"/>
      <c r="C21" s="27" t="s">
        <v>24</v>
      </c>
      <c r="D21" s="31"/>
      <c r="E21" s="349">
        <f>ROUND('T1'!F18,$D$20)</f>
        <v>14162.626</v>
      </c>
      <c r="F21" s="349">
        <f>ROUND('T1'!G18,$D$20)</f>
        <v>14288.626</v>
      </c>
      <c r="G21" s="349">
        <f>ROUND('T1'!H18,$D$20)</f>
        <v>16617.347000000002</v>
      </c>
      <c r="H21" s="349">
        <f>ROUND('T1'!I18,$D$20)</f>
        <v>16790.254000000001</v>
      </c>
      <c r="I21" s="349">
        <f>ROUND('T1'!J18,$D$20)</f>
        <v>17428.400000000001</v>
      </c>
      <c r="J21" s="349">
        <f>ROUND('T1'!K18,$D$20)</f>
        <v>15238.356</v>
      </c>
      <c r="K21" s="349">
        <f>ROUND('T1'!L18,$D$20)</f>
        <v>15496.155000000001</v>
      </c>
      <c r="L21" s="349">
        <f>ROUND('T1'!M18,$D$20)</f>
        <v>30734.510999999999</v>
      </c>
      <c r="M21" s="349">
        <f>ROUND('T1'!N18,$D$20)</f>
        <v>17905.259999999998</v>
      </c>
      <c r="N21" s="349">
        <f>ROUND('T1'!O18,$D$20)</f>
        <v>18937.692999999999</v>
      </c>
      <c r="O21" s="349">
        <f>ROUND('T1'!P18,$D$20)</f>
        <v>20132.957999999999</v>
      </c>
      <c r="P21" s="2"/>
      <c r="Q21" s="349">
        <f>ROUND('T1'!R18,$D$20)</f>
        <v>15238.356</v>
      </c>
      <c r="R21" s="349">
        <f>ROUND('T1'!S18,$D$20)</f>
        <v>14468.174000000001</v>
      </c>
      <c r="S21" s="349">
        <f>ROUND('T1'!T18,$D$20)</f>
        <v>29706.53</v>
      </c>
      <c r="T21" s="349">
        <f>ROUND('T1'!U18,$D$20)</f>
        <v>16610.562000000002</v>
      </c>
      <c r="U21" s="2"/>
      <c r="V21" s="2"/>
      <c r="W21" s="24"/>
      <c r="X21" s="24"/>
      <c r="Y21" s="24"/>
      <c r="Z21" s="24"/>
    </row>
    <row r="22" spans="1:26" s="30" customFormat="1" ht="15" customHeight="1" outlineLevel="1">
      <c r="A22" s="25"/>
      <c r="B22" s="26"/>
      <c r="C22" s="27" t="s">
        <v>29</v>
      </c>
      <c r="D22" s="31"/>
      <c r="E22" s="349">
        <f>ROUND('T1'!F31,$D$20)</f>
        <v>14162.626</v>
      </c>
      <c r="F22" s="349">
        <f>ROUND('T1'!G31,$D$20)</f>
        <v>14288.626</v>
      </c>
      <c r="G22" s="349">
        <f>ROUND('T1'!H31,$D$20)</f>
        <v>16617.347000000002</v>
      </c>
      <c r="H22" s="349">
        <f>ROUND('T1'!I31,$D$20)</f>
        <v>16790.254000000001</v>
      </c>
      <c r="I22" s="349">
        <f>ROUND('T1'!J31,$D$20)</f>
        <v>17428.400000000001</v>
      </c>
      <c r="J22" s="349">
        <f>ROUND('T1'!K31,$D$20)</f>
        <v>15238.356</v>
      </c>
      <c r="K22" s="349">
        <f>ROUND('T1'!L31,$D$20)</f>
        <v>15496.155000000001</v>
      </c>
      <c r="L22" s="349">
        <f>ROUND('T1'!M31,$D$20)</f>
        <v>30734.510999999999</v>
      </c>
      <c r="M22" s="349">
        <f>ROUND('T1'!N31,$D$20)</f>
        <v>17905.259999999998</v>
      </c>
      <c r="N22" s="349">
        <f>ROUND('T1'!O31,$D$20)</f>
        <v>18937.692999999999</v>
      </c>
      <c r="O22" s="349">
        <f>ROUND('T1'!P31,$D$20)</f>
        <v>20132.957999999999</v>
      </c>
      <c r="P22" s="2"/>
      <c r="Q22" s="349">
        <f>ROUND('T1'!R31,$D$20)</f>
        <v>15238.356</v>
      </c>
      <c r="R22" s="349">
        <f>ROUND('T1'!S31,$D$20)</f>
        <v>14468.174000000001</v>
      </c>
      <c r="S22" s="349">
        <f>ROUND('T1'!T31,$D$20)</f>
        <v>29706.53</v>
      </c>
      <c r="T22" s="349">
        <f>ROUND('T1'!U31,$D$20)</f>
        <v>16610.562000000002</v>
      </c>
      <c r="U22" s="2"/>
      <c r="V22" s="2"/>
      <c r="W22" s="24"/>
      <c r="X22" s="24"/>
      <c r="Y22" s="24"/>
      <c r="Z22" s="24"/>
    </row>
    <row r="23" spans="1:26" s="24" customFormat="1" ht="15" customHeight="1">
      <c r="A23" s="19" t="s">
        <v>33</v>
      </c>
      <c r="B23" s="20" t="s">
        <v>34</v>
      </c>
      <c r="C23" s="21" t="s">
        <v>35</v>
      </c>
      <c r="D23" s="22">
        <v>3</v>
      </c>
      <c r="H23" s="23" t="b">
        <f>'T1'!I64&gt;=0</f>
        <v>1</v>
      </c>
      <c r="I23" s="23" t="b">
        <f>'T1'!J64&gt;=0</f>
        <v>1</v>
      </c>
      <c r="J23" s="23" t="b">
        <f>'T1'!K64&gt;=0</f>
        <v>1</v>
      </c>
      <c r="K23" s="23" t="b">
        <f>'T1'!L64&gt;=0</f>
        <v>1</v>
      </c>
      <c r="L23" s="2"/>
      <c r="M23" s="23" t="b">
        <f>'T1'!N64&gt;=0</f>
        <v>1</v>
      </c>
      <c r="N23" s="23" t="b">
        <f>'T1'!O64&gt;=0</f>
        <v>1</v>
      </c>
      <c r="O23" s="23" t="b">
        <f>'T1'!P64&gt;=0</f>
        <v>1</v>
      </c>
      <c r="P23" s="2"/>
      <c r="Q23" s="23" t="b">
        <f>'T1'!R64&gt;=0</f>
        <v>1</v>
      </c>
      <c r="R23" s="23" t="b">
        <f>'T1'!S64&gt;=0</f>
        <v>1</v>
      </c>
      <c r="S23" s="2"/>
      <c r="T23" s="23" t="b">
        <f>'T1'!U64&gt;=0</f>
        <v>1</v>
      </c>
      <c r="U23" s="2"/>
      <c r="V23" s="2"/>
    </row>
    <row r="24" spans="1:26" s="30" customFormat="1" ht="15" customHeight="1" outlineLevel="1">
      <c r="A24" s="32"/>
      <c r="B24" s="26"/>
      <c r="C24" s="27" t="s">
        <v>36</v>
      </c>
      <c r="D24" s="31"/>
      <c r="H24" s="33">
        <f>'T1'!I64</f>
        <v>1.2E-2</v>
      </c>
      <c r="I24" s="33">
        <f>'T1'!J64</f>
        <v>1.0999999999999999E-2</v>
      </c>
      <c r="J24" s="33">
        <f>'T1'!K64</f>
        <v>4.0000000000000001E-3</v>
      </c>
      <c r="K24" s="33">
        <f>'T1'!L64</f>
        <v>1.4200000000000001E-2</v>
      </c>
      <c r="L24" s="2"/>
      <c r="M24" s="33">
        <f>'T1'!N64</f>
        <v>1.4999999999999999E-2</v>
      </c>
      <c r="N24" s="33">
        <f>'T1'!O64</f>
        <v>1.6E-2</v>
      </c>
      <c r="O24" s="33">
        <f>'T1'!P64</f>
        <v>1.7600000000000001E-2</v>
      </c>
      <c r="P24" s="2"/>
      <c r="Q24" s="33">
        <f>'T1'!R64</f>
        <v>4.0000000000000001E-3</v>
      </c>
      <c r="R24" s="33">
        <f>'T1'!S64</f>
        <v>2.1000000000000001E-2</v>
      </c>
      <c r="S24" s="2"/>
      <c r="T24" s="33">
        <f>'T1'!U64</f>
        <v>7.1999999999999995E-2</v>
      </c>
      <c r="U24" s="2"/>
      <c r="V24" s="2"/>
      <c r="W24" s="24"/>
      <c r="X24" s="24"/>
      <c r="Y24" s="24"/>
      <c r="Z24" s="24"/>
    </row>
    <row r="25" spans="1:26" s="24" customFormat="1" ht="15" customHeight="1">
      <c r="A25" s="19" t="s">
        <v>37</v>
      </c>
      <c r="B25" s="20" t="s">
        <v>38</v>
      </c>
      <c r="C25" s="21" t="s">
        <v>39</v>
      </c>
      <c r="D25" s="22">
        <v>2</v>
      </c>
      <c r="E25" s="23" t="b">
        <f>ROUND('T1'!G65/(1+'T1'!G64),$D$25)=ROUND('T1'!F65,$D$25)</f>
        <v>1</v>
      </c>
      <c r="F25" s="23" t="b">
        <f>ROUND('T1'!F65*(1+'T1'!G64),$D$25)=ROUND('T1'!G65,$D$25)</f>
        <v>1</v>
      </c>
      <c r="G25" s="23" t="b">
        <f>ROUND('T1'!G65*(1+'T1'!H64),$D$25)=ROUND('T1'!H65,$D$25)</f>
        <v>1</v>
      </c>
      <c r="H25" s="23" t="b">
        <f>ROUND('T1'!H65*(1+'T1'!I64),$D$25)=ROUND('T1'!I65,$D$25)</f>
        <v>1</v>
      </c>
      <c r="I25" s="23" t="b">
        <f>ROUND('T1'!I65*(1+'T1'!J64),$D$25)=ROUND('T1'!J65,$D$25)</f>
        <v>1</v>
      </c>
      <c r="J25" s="23" t="b">
        <f>ROUND('T1'!J65*(1+'T1'!K64),$D$25)=ROUND('T1'!K65,$D$25)</f>
        <v>1</v>
      </c>
      <c r="K25" s="23" t="b">
        <f>ROUND('T1'!K65*(1+'T1'!L64),$D$25)=ROUND('T1'!L65,$D$25)</f>
        <v>1</v>
      </c>
      <c r="L25" s="2"/>
      <c r="M25" s="23" t="b">
        <f>ROUND('T1'!L65*(1+'T1'!N64),$D$25)=ROUND('T1'!N65,$D$25)</f>
        <v>1</v>
      </c>
      <c r="N25" s="23" t="b">
        <f>ROUND('T1'!N65*(1+'T1'!O64),$D$25)=ROUND('T1'!O65,$D$25)</f>
        <v>1</v>
      </c>
      <c r="O25" s="23" t="b">
        <f>ROUND('T1'!O65*(1+'T1'!P64),$D$25)=ROUND('T1'!P65,$D$25)</f>
        <v>1</v>
      </c>
      <c r="P25" s="2"/>
      <c r="Q25" s="23" t="b">
        <f>ROUND('T1'!J65*(1+'T1'!R64),$D$25)=ROUND('T1'!R65,$D$25)</f>
        <v>1</v>
      </c>
      <c r="R25" s="23" t="b">
        <f>ROUND('T1'!R65*(1+'T1'!S64),$D$25)=ROUND('T1'!S65,$D$25)</f>
        <v>1</v>
      </c>
      <c r="S25" s="2"/>
      <c r="T25" s="23" t="b">
        <f>ROUND('T1'!S65*(1+'T1'!U64),$D$25)=ROUND('T1'!U65,$D$25)</f>
        <v>1</v>
      </c>
      <c r="U25" s="2"/>
      <c r="V25" s="2"/>
    </row>
    <row r="26" spans="1:26" s="30" customFormat="1" ht="15" customHeight="1" outlineLevel="1">
      <c r="A26" s="25"/>
      <c r="B26" s="26"/>
      <c r="C26" s="27" t="s">
        <v>40</v>
      </c>
      <c r="D26" s="31"/>
      <c r="E26" s="34">
        <f>ROUND('T1'!G65/(1+'T1'!G64),$D$25)</f>
        <v>98.81</v>
      </c>
      <c r="F26" s="34">
        <f>ROUND('T1'!F65*(1+'T1'!G64),$D$25)</f>
        <v>99.21</v>
      </c>
      <c r="G26" s="34">
        <f>ROUND('T1'!G65*(1+'T1'!H64),$D$25)</f>
        <v>100</v>
      </c>
      <c r="H26" s="34">
        <f>ROUND('T1'!H65*(1+'T1'!I64),$D$25)</f>
        <v>101.2</v>
      </c>
      <c r="I26" s="34">
        <f>ROUND('T1'!I65*(1+'T1'!J64),$D$25)</f>
        <v>102.31</v>
      </c>
      <c r="J26" s="34">
        <f>ROUND('T1'!J65*(1+'T1'!K64),$D$25)</f>
        <v>102.72</v>
      </c>
      <c r="K26" s="34">
        <f>ROUND('T1'!K65*(1+'T1'!L64),$D$25)</f>
        <v>104.18</v>
      </c>
      <c r="L26" s="2"/>
      <c r="M26" s="34">
        <f>ROUND('T1'!L65*(1+'T1'!N64),$D$25)</f>
        <v>105.74</v>
      </c>
      <c r="N26" s="34">
        <f>ROUND('T1'!N65*(1+'T1'!O64),$D$25)</f>
        <v>107.44</v>
      </c>
      <c r="O26" s="34">
        <f>ROUND('T1'!O65*(1+'T1'!P64),$D$25)</f>
        <v>109.33</v>
      </c>
      <c r="P26" s="2"/>
      <c r="Q26" s="34">
        <f>ROUND('T1'!J65*(1+'T1'!R64),$D$25)</f>
        <v>102.72</v>
      </c>
      <c r="R26" s="34">
        <f>ROUND('T1'!R65*(1+'T1'!S64),$D$25)</f>
        <v>104.88</v>
      </c>
      <c r="S26" s="2"/>
      <c r="T26" s="34">
        <f>ROUND('T1'!S65*(1+'T1'!U64),$D$25)</f>
        <v>112.43</v>
      </c>
      <c r="U26" s="2"/>
      <c r="V26" s="2"/>
      <c r="W26" s="24"/>
      <c r="X26" s="24"/>
      <c r="Y26" s="24"/>
      <c r="Z26" s="24"/>
    </row>
    <row r="27" spans="1:26" s="30" customFormat="1" ht="15" customHeight="1" outlineLevel="1">
      <c r="A27" s="25"/>
      <c r="B27" s="26"/>
      <c r="C27" s="27" t="s">
        <v>41</v>
      </c>
      <c r="D27" s="31"/>
      <c r="E27" s="34">
        <f>ROUND('T1'!F65,$D$25)</f>
        <v>98.81</v>
      </c>
      <c r="F27" s="34">
        <f>ROUND('T1'!G65,$D$25)</f>
        <v>99.21</v>
      </c>
      <c r="G27" s="34">
        <f>ROUND('T1'!H65,$D$25)</f>
        <v>100</v>
      </c>
      <c r="H27" s="34">
        <f>ROUND('T1'!I65,$D$25)</f>
        <v>101.2</v>
      </c>
      <c r="I27" s="34">
        <f>ROUND('T1'!J65,$D$25)</f>
        <v>102.31</v>
      </c>
      <c r="J27" s="34">
        <f>ROUND('T1'!K65,$D$25)</f>
        <v>102.72</v>
      </c>
      <c r="K27" s="34">
        <f>ROUND('T1'!L65,$D$25)</f>
        <v>104.18</v>
      </c>
      <c r="L27" s="2"/>
      <c r="M27" s="34">
        <f>ROUND('T1'!N65,$D$25)</f>
        <v>105.74</v>
      </c>
      <c r="N27" s="34">
        <f>ROUND('T1'!O65,$D$25)</f>
        <v>107.44</v>
      </c>
      <c r="O27" s="34">
        <f>ROUND('T1'!P65,$D$25)</f>
        <v>109.33</v>
      </c>
      <c r="P27" s="2"/>
      <c r="Q27" s="34">
        <f>ROUND('T1'!R65,$D$25)</f>
        <v>102.72</v>
      </c>
      <c r="R27" s="34">
        <f>ROUND('T1'!S65,$D$25)</f>
        <v>104.88</v>
      </c>
      <c r="S27" s="2"/>
      <c r="T27" s="34">
        <f>ROUND('T1'!U65,$D$25)</f>
        <v>112.43</v>
      </c>
      <c r="U27" s="2"/>
      <c r="V27" s="2"/>
    </row>
    <row r="28" spans="1:26" s="24" customFormat="1" ht="15" customHeight="1">
      <c r="A28" s="19" t="s">
        <v>42</v>
      </c>
      <c r="B28" s="20" t="s">
        <v>43</v>
      </c>
      <c r="C28" s="21" t="s">
        <v>61</v>
      </c>
      <c r="D28" s="22">
        <v>2</v>
      </c>
      <c r="E28" s="23" t="b">
        <f>ROUND(('T1'!F66/'T1'!F68),$D$28)=ROUND('T1'!F70,$D$28)</f>
        <v>1</v>
      </c>
      <c r="F28" s="23" t="b">
        <f>ROUND(('T1'!G66/'T1'!G68),$D$28)=ROUND('T1'!G70,$D$28)</f>
        <v>1</v>
      </c>
      <c r="G28" s="23" t="b">
        <f>ROUND(('T1'!H66/'T1'!H68),$D$28)=ROUND('T1'!H70,$D$28)</f>
        <v>1</v>
      </c>
      <c r="H28" s="23" t="b">
        <f>ROUND(('T1'!I66/'T1'!I68),$D$28)=ROUND('T1'!I70,$D$28)</f>
        <v>1</v>
      </c>
      <c r="I28" s="23" t="b">
        <f>ROUND(('T1'!J66/'T1'!J68),$D$28)=ROUND('T1'!J70,$D$28)</f>
        <v>1</v>
      </c>
      <c r="J28" s="23" t="b">
        <f>ROUND(('T1'!K66/'T1'!K68),$D$28)=ROUND('T1'!K70,$D$28)</f>
        <v>1</v>
      </c>
      <c r="K28" s="23" t="b">
        <f>ROUND(('T1'!L66/'T1'!L68),$D$28)=ROUND('T1'!L70,$D$28)</f>
        <v>1</v>
      </c>
      <c r="L28" s="23" t="b">
        <f>ROUND(('T1'!M66/'T1'!M68),$D$28)=ROUND('T1'!M70,$D$28)</f>
        <v>1</v>
      </c>
      <c r="M28" s="23" t="b">
        <f>ROUND(('T1'!N66/'T1'!N68),$D$28)=ROUND('T1'!N70,$D$28)</f>
        <v>1</v>
      </c>
      <c r="N28" s="23" t="b">
        <f>ROUND(('T1'!O66/'T1'!O68),$D$28)=ROUND('T1'!O70,$D$28)</f>
        <v>1</v>
      </c>
      <c r="O28" s="23" t="b">
        <f>ROUND(('T1'!P66/'T1'!P68),$D$28)=ROUND('T1'!P70,$D$28)</f>
        <v>1</v>
      </c>
      <c r="P28" s="2"/>
      <c r="Q28" s="23" t="b">
        <f>ROUND(('T1'!R66/'T1'!R68),$D$28)=ROUND('T1'!R70,$D$28)</f>
        <v>1</v>
      </c>
      <c r="R28" s="23" t="b">
        <f>ROUND(('T1'!S66/'T1'!S68),$D$28)=ROUND('T1'!S70,$D$28)</f>
        <v>1</v>
      </c>
      <c r="S28" s="23" t="b">
        <f>ROUND(('T1'!T66/'T1'!T68),$D$28)=ROUND('T1'!T70,$D$28)</f>
        <v>1</v>
      </c>
      <c r="T28" s="23" t="b">
        <f>ROUND(('T1'!U66/'T1'!U68),$D$28)=ROUND('T1'!U70,$D$28)</f>
        <v>1</v>
      </c>
      <c r="U28" s="2"/>
      <c r="V28" s="2"/>
    </row>
    <row r="29" spans="1:26" s="30" customFormat="1" ht="15" customHeight="1" outlineLevel="1">
      <c r="A29" s="25"/>
      <c r="B29" s="26"/>
      <c r="C29" s="27" t="s">
        <v>44</v>
      </c>
      <c r="D29" s="31"/>
      <c r="E29" s="34">
        <f>ROUND(('T1'!F66/'T1'!F68),$D$28)</f>
        <v>142.09</v>
      </c>
      <c r="F29" s="34">
        <f>ROUND(('T1'!G66/'T1'!G68),$D$28)</f>
        <v>139.88999999999999</v>
      </c>
      <c r="G29" s="34">
        <f>ROUND(('T1'!H66/'T1'!H68),$D$28)</f>
        <v>152.54</v>
      </c>
      <c r="H29" s="34">
        <f>ROUND(('T1'!I66/'T1'!I68),$D$28)</f>
        <v>137.13</v>
      </c>
      <c r="I29" s="34">
        <f>ROUND(('T1'!J66/'T1'!J68),$D$28)</f>
        <v>136.33000000000001</v>
      </c>
      <c r="J29" s="34">
        <f>ROUND(('T1'!K66/'T1'!K68),$D$28)</f>
        <v>337.01</v>
      </c>
      <c r="K29" s="34">
        <f>ROUND(('T1'!L66/'T1'!L68),$D$28)</f>
        <v>402.93</v>
      </c>
      <c r="L29" s="34">
        <f>ROUND(('T1'!M66/'T1'!M68),$D$28)</f>
        <v>367.09</v>
      </c>
      <c r="M29" s="34">
        <f>ROUND(('T1'!N66/'T1'!N68),$D$28)</f>
        <v>157.04</v>
      </c>
      <c r="N29" s="34">
        <f>ROUND(('T1'!O66/'T1'!O68),$D$28)</f>
        <v>145.91999999999999</v>
      </c>
      <c r="O29" s="34">
        <f>ROUND(('T1'!P66/'T1'!P68),$D$28)</f>
        <v>143.03</v>
      </c>
      <c r="P29" s="2"/>
      <c r="Q29" s="34">
        <f>ROUND(('T1'!R66/'T1'!R68),$D$28)</f>
        <v>337.01</v>
      </c>
      <c r="R29" s="34">
        <f>ROUND(('T1'!S66/'T1'!S68),$D$28)</f>
        <v>338.85</v>
      </c>
      <c r="S29" s="34">
        <f>ROUND(('T1'!T66/'T1'!T68),$D$28)</f>
        <v>337.89</v>
      </c>
      <c r="T29" s="34">
        <f>ROUND(('T1'!U66/'T1'!U68),$D$28)</f>
        <v>182.39</v>
      </c>
      <c r="U29" s="2"/>
      <c r="V29" s="2"/>
    </row>
    <row r="30" spans="1:26" s="30" customFormat="1" ht="15" customHeight="1" outlineLevel="1">
      <c r="A30" s="25"/>
      <c r="B30" s="26"/>
      <c r="C30" s="27" t="s">
        <v>45</v>
      </c>
      <c r="D30" s="31"/>
      <c r="E30" s="34">
        <f>ROUND('T1'!F70,$D$28)</f>
        <v>142.09</v>
      </c>
      <c r="F30" s="34">
        <f>ROUND('T1'!G70,$D$28)</f>
        <v>139.88999999999999</v>
      </c>
      <c r="G30" s="34">
        <f>ROUND('T1'!H70,$D$28)</f>
        <v>152.54</v>
      </c>
      <c r="H30" s="34">
        <f>ROUND('T1'!I70,$D$28)</f>
        <v>137.13</v>
      </c>
      <c r="I30" s="34">
        <f>ROUND('T1'!J70,$D$28)</f>
        <v>136.33000000000001</v>
      </c>
      <c r="J30" s="34">
        <f>ROUND('T1'!K70,$D$28)</f>
        <v>337.01</v>
      </c>
      <c r="K30" s="34">
        <f>ROUND('T1'!L70,$D$28)</f>
        <v>402.93</v>
      </c>
      <c r="L30" s="34">
        <f>ROUND('T1'!M70,$D$28)</f>
        <v>367.09</v>
      </c>
      <c r="M30" s="34">
        <f>ROUND('T1'!N70,$D$28)</f>
        <v>157.04</v>
      </c>
      <c r="N30" s="34">
        <f>ROUND('T1'!O70,$D$28)</f>
        <v>145.91999999999999</v>
      </c>
      <c r="O30" s="34">
        <f>ROUND('T1'!P70,$D$28)</f>
        <v>143.03</v>
      </c>
      <c r="P30" s="2"/>
      <c r="Q30" s="34">
        <f>ROUND('T1'!R70,$D$28)</f>
        <v>337.01</v>
      </c>
      <c r="R30" s="34">
        <f>ROUND('T1'!S70,$D$28)</f>
        <v>338.85</v>
      </c>
      <c r="S30" s="34">
        <f>ROUND('T1'!T70,$D$28)</f>
        <v>337.89</v>
      </c>
      <c r="T30" s="34">
        <f>ROUND('T1'!U70,$D$28)</f>
        <v>182.39</v>
      </c>
      <c r="U30" s="2"/>
      <c r="V30" s="2"/>
    </row>
    <row r="31" spans="1:26" s="24" customFormat="1" ht="15" customHeight="1">
      <c r="A31" s="19" t="s">
        <v>46</v>
      </c>
      <c r="B31" s="20" t="s">
        <v>17</v>
      </c>
      <c r="C31" s="21" t="s">
        <v>47</v>
      </c>
      <c r="D31" s="22">
        <v>3</v>
      </c>
      <c r="E31" s="23" t="b">
        <f>ROUND('T1'!F61,$D$31)=ROUND('T1'!F18-'T1'!F60,$D$31)</f>
        <v>1</v>
      </c>
      <c r="F31" s="23" t="b">
        <f>ROUND('T1'!G61,$D$31)=ROUND('T1'!G18-'T1'!G60,$D$31)</f>
        <v>1</v>
      </c>
      <c r="G31" s="23" t="b">
        <f>ROUND('T1'!H61,$D$31)=ROUND('T1'!H18-'T1'!H60,$D$31)</f>
        <v>1</v>
      </c>
      <c r="H31" s="23" t="b">
        <f>ROUND('T1'!I61,$D$31)=ROUND('T1'!I18-'T1'!I60,$D$31)</f>
        <v>1</v>
      </c>
      <c r="I31" s="23" t="b">
        <f>ROUND('T1'!J61,$D$31)=ROUND('T1'!J18-'T1'!J60,$D$31)</f>
        <v>1</v>
      </c>
      <c r="J31" s="23" t="b">
        <f>ROUND('T1'!K61,$D$31)=ROUND('T1'!K18-'T1'!K60,$D$31)</f>
        <v>1</v>
      </c>
      <c r="K31" s="23" t="b">
        <f>ROUND('T1'!L61,$D$31)=ROUND('T1'!L18-'T1'!L60,$D$31)</f>
        <v>1</v>
      </c>
      <c r="L31" s="23" t="b">
        <f>ROUND('T1'!M61,$D$31)=ROUND('T1'!M18-'T1'!M60,$D$31)</f>
        <v>1</v>
      </c>
      <c r="M31" s="23" t="b">
        <f>ROUND('T1'!N61,$D$31)=ROUND('T1'!N18-'T1'!N60,$D$31)</f>
        <v>1</v>
      </c>
      <c r="N31" s="23" t="b">
        <f>ROUND('T1'!O61,$D$31)=ROUND('T1'!O18-'T1'!O60,$D$31)</f>
        <v>1</v>
      </c>
      <c r="O31" s="23" t="b">
        <f>ROUND('T1'!P61,$D$31)=ROUND('T1'!P18-'T1'!P60,$D$31)</f>
        <v>1</v>
      </c>
      <c r="P31" s="2"/>
      <c r="Q31" s="23" t="b">
        <f>ROUND('T1'!R61,$D$31)=ROUND('T1'!R18-'T1'!R60,$D$31)</f>
        <v>1</v>
      </c>
      <c r="R31" s="23" t="b">
        <f>ROUND('T1'!S61,$D$31)=ROUND('T1'!S18-'T1'!S60,$D$31)</f>
        <v>1</v>
      </c>
      <c r="S31" s="23" t="b">
        <f>ROUND('T1'!T61,$D$31)=ROUND('T1'!T18-'T1'!T60,$D$31)</f>
        <v>1</v>
      </c>
      <c r="T31" s="23" t="b">
        <f>ROUND('T1'!U61,$D$31)=ROUND('T1'!U18-'T1'!U60,$D$31)</f>
        <v>1</v>
      </c>
      <c r="U31" s="2"/>
      <c r="V31" s="2"/>
    </row>
    <row r="32" spans="1:26" s="30" customFormat="1" ht="15" customHeight="1" outlineLevel="1">
      <c r="A32" s="25"/>
      <c r="B32" s="26"/>
      <c r="C32" s="27" t="s">
        <v>48</v>
      </c>
      <c r="D32" s="31"/>
      <c r="E32" s="349">
        <f>ROUND('T1'!F61,$D$31)</f>
        <v>14135.126</v>
      </c>
      <c r="F32" s="349">
        <f>ROUND('T1'!G61,$D$31)</f>
        <v>14260.526</v>
      </c>
      <c r="G32" s="349">
        <f>ROUND('T1'!H61,$D$31)</f>
        <v>16594.347000000002</v>
      </c>
      <c r="H32" s="349">
        <f>ROUND('T1'!I61,$D$31)</f>
        <v>16766.254000000001</v>
      </c>
      <c r="I32" s="349">
        <f>ROUND('T1'!J61,$D$31)</f>
        <v>17405.400000000001</v>
      </c>
      <c r="J32" s="349">
        <f>ROUND('T1'!K61,$D$31)</f>
        <v>15238.356</v>
      </c>
      <c r="K32" s="349">
        <f>ROUND('T1'!L61,$D$31)</f>
        <v>15496.155000000001</v>
      </c>
      <c r="L32" s="349">
        <f>ROUND('T1'!M61,$D$31)</f>
        <v>30734.510999999999</v>
      </c>
      <c r="M32" s="349">
        <f>ROUND('T1'!N61,$D$31)</f>
        <v>17905.259999999998</v>
      </c>
      <c r="N32" s="349">
        <f>ROUND('T1'!O61,$D$31)</f>
        <v>18937.692999999999</v>
      </c>
      <c r="O32" s="349">
        <f>ROUND('T1'!P61,$D$31)</f>
        <v>20132.957999999999</v>
      </c>
      <c r="P32" s="2"/>
      <c r="Q32" s="349">
        <f>ROUND('T1'!R61,$D$31)</f>
        <v>15238.356</v>
      </c>
      <c r="R32" s="349">
        <f>ROUND('T1'!S61,$D$31)</f>
        <v>14468.174000000001</v>
      </c>
      <c r="S32" s="349">
        <f>ROUND('T1'!T61,$D$31)</f>
        <v>29706.53</v>
      </c>
      <c r="T32" s="349">
        <f>ROUND('T1'!U61,$D$31)</f>
        <v>16610.562000000002</v>
      </c>
      <c r="U32" s="2"/>
      <c r="V32" s="2"/>
    </row>
    <row r="33" spans="1:25" s="30" customFormat="1" ht="15" customHeight="1" outlineLevel="1">
      <c r="A33" s="25"/>
      <c r="B33" s="26"/>
      <c r="C33" s="27" t="s">
        <v>49</v>
      </c>
      <c r="D33" s="31"/>
      <c r="E33" s="349">
        <f>ROUND('T1'!F18-'T1'!F60,$D$31)</f>
        <v>14135.126</v>
      </c>
      <c r="F33" s="349">
        <f>ROUND('T1'!G18-'T1'!G60,$D$31)</f>
        <v>14260.526</v>
      </c>
      <c r="G33" s="349">
        <f>ROUND('T1'!H18-'T1'!H60,$D$31)</f>
        <v>16594.347000000002</v>
      </c>
      <c r="H33" s="349">
        <f>ROUND('T1'!I18-'T1'!I60,$D$31)</f>
        <v>16766.254000000001</v>
      </c>
      <c r="I33" s="349">
        <f>ROUND('T1'!J18-'T1'!J60,$D$31)</f>
        <v>17405.400000000001</v>
      </c>
      <c r="J33" s="349">
        <f>ROUND('T1'!K18-'T1'!K60,$D$31)</f>
        <v>15238.356</v>
      </c>
      <c r="K33" s="349">
        <f>ROUND('T1'!L18-'T1'!L60,$D$31)</f>
        <v>15496.155000000001</v>
      </c>
      <c r="L33" s="349">
        <f>ROUND('T1'!M18-'T1'!M60,$D$31)</f>
        <v>30734.510999999999</v>
      </c>
      <c r="M33" s="349">
        <f>ROUND('T1'!N18-'T1'!N60,$D$31)</f>
        <v>17905.259999999998</v>
      </c>
      <c r="N33" s="349">
        <f>ROUND('T1'!O18-'T1'!O60,$D$31)</f>
        <v>18937.692999999999</v>
      </c>
      <c r="O33" s="349">
        <f>ROUND('T1'!P18-'T1'!P60,$D$31)</f>
        <v>20132.957999999999</v>
      </c>
      <c r="P33" s="2"/>
      <c r="Q33" s="349">
        <f>ROUND('T1'!R18-'T1'!R60,$D$31)</f>
        <v>15238.356</v>
      </c>
      <c r="R33" s="349">
        <f>ROUND('T1'!S18-'T1'!S60,$D$31)</f>
        <v>14468.174000000001</v>
      </c>
      <c r="S33" s="349">
        <f>ROUND('T1'!T18-'T1'!T60,$D$31)</f>
        <v>29706.53</v>
      </c>
      <c r="T33" s="349">
        <f>ROUND('T1'!U18-'T1'!U60,$D$31)</f>
        <v>16610.562000000002</v>
      </c>
      <c r="U33" s="2"/>
      <c r="V33" s="2"/>
    </row>
    <row r="34" spans="1:25" s="605" customFormat="1">
      <c r="A34" s="19" t="s">
        <v>575</v>
      </c>
      <c r="B34" s="20" t="s">
        <v>17</v>
      </c>
      <c r="C34" s="21" t="s">
        <v>576</v>
      </c>
      <c r="D34" s="603">
        <v>3</v>
      </c>
      <c r="E34" s="23" t="b">
        <f>ROUND('T1'!F61,$D$34)=ROUND('T1 EFHK'!F61,$D$34)</f>
        <v>1</v>
      </c>
      <c r="F34" s="23" t="b">
        <f>ROUND('T1'!G61,$D$34)=ROUND('T1 EFHK'!G61,$D$34)</f>
        <v>1</v>
      </c>
      <c r="G34" s="23" t="b">
        <f>ROUND('T1'!H61,$D$34)=ROUND('T1 EFHK'!H61,$D$34)</f>
        <v>1</v>
      </c>
      <c r="H34" s="23" t="b">
        <f>ROUND('T1'!I61,$D$34)=ROUND('T1 EFHK'!I61,$D$34)</f>
        <v>1</v>
      </c>
      <c r="I34" s="23" t="b">
        <f>ROUND('T1'!J61,$D$34)=ROUND('T1 EFHK'!J61,$D$34)</f>
        <v>1</v>
      </c>
      <c r="J34" s="23" t="b">
        <f>ROUND('T1'!K61,$D$34)=ROUND('T1 EFHK'!K61,$D$34)</f>
        <v>1</v>
      </c>
      <c r="K34" s="23" t="b">
        <f>ROUND('T1'!L61,$D$34)=ROUND('T1 EFHK'!L61,$D$34)</f>
        <v>1</v>
      </c>
      <c r="L34" s="23" t="b">
        <f>ROUND('T1'!M61,$D$34)=ROUND('T1 EFHK'!M61,$D$34)</f>
        <v>1</v>
      </c>
      <c r="M34" s="23" t="b">
        <f>ROUND('T1'!N61,$D$34)=ROUND('T1 EFHK'!N61,$D$34)</f>
        <v>1</v>
      </c>
      <c r="N34" s="23" t="b">
        <f>ROUND('T1'!O61,$D$34)=ROUND('T1 EFHK'!O61,$D$34)</f>
        <v>1</v>
      </c>
      <c r="O34" s="23" t="b">
        <f>ROUND('T1'!P61,$D$34)=ROUND('T1 EFHK'!P61,$D$34)</f>
        <v>1</v>
      </c>
      <c r="P34" s="604"/>
      <c r="Q34" s="23" t="b">
        <f>ROUND('T1'!R61,$D$34)=ROUND('T1 EFHK'!R61,$D$34)</f>
        <v>1</v>
      </c>
      <c r="R34" s="23" t="b">
        <f>ROUND('T1'!S61,$D$34)=ROUND('T1 EFHK'!S61,$D$34)</f>
        <v>1</v>
      </c>
      <c r="S34" s="23" t="b">
        <f>ROUND('T1'!T61,$D$34)=ROUND('T1 EFHK'!T61,$D$34)</f>
        <v>1</v>
      </c>
      <c r="T34" s="23" t="b">
        <f>ROUND('T1'!U61,$D$34)=ROUND('T1 EFHK'!U61,$D$34)</f>
        <v>1</v>
      </c>
      <c r="U34" s="604"/>
      <c r="V34" s="604"/>
      <c r="W34" s="604"/>
      <c r="X34" s="604"/>
      <c r="Y34" s="604"/>
    </row>
    <row r="35" spans="1:25" s="605" customFormat="1" outlineLevel="1">
      <c r="A35" s="25"/>
      <c r="B35" s="26"/>
      <c r="C35" s="27" t="s">
        <v>577</v>
      </c>
      <c r="D35" s="606"/>
      <c r="E35" s="349">
        <f>ROUND('T1'!F61,$D$34)</f>
        <v>14135.126</v>
      </c>
      <c r="F35" s="349">
        <f>ROUND('T1'!G61,$D$34)</f>
        <v>14260.526</v>
      </c>
      <c r="G35" s="349">
        <f>ROUND('T1'!H61,$D$34)</f>
        <v>16594.347000000002</v>
      </c>
      <c r="H35" s="349">
        <f>ROUND('T1'!I61,$D$34)</f>
        <v>16766.254000000001</v>
      </c>
      <c r="I35" s="349">
        <f>ROUND('T1'!J61,$D$34)</f>
        <v>17405.400000000001</v>
      </c>
      <c r="J35" s="349">
        <f>ROUND('T1'!K61,$D$34)</f>
        <v>15238.356</v>
      </c>
      <c r="K35" s="349">
        <f>ROUND('T1'!L61,$D$34)</f>
        <v>15496.155000000001</v>
      </c>
      <c r="L35" s="349">
        <f>ROUND('T1'!M61,$D$34)</f>
        <v>30734.510999999999</v>
      </c>
      <c r="M35" s="349">
        <f>ROUND('T1'!N61,$D$34)</f>
        <v>17905.259999999998</v>
      </c>
      <c r="N35" s="349">
        <f>ROUND('T1'!O61,$D$34)</f>
        <v>18937.692999999999</v>
      </c>
      <c r="O35" s="349">
        <f>ROUND('T1'!P61,$D$34)</f>
        <v>20132.957999999999</v>
      </c>
      <c r="P35" s="604"/>
      <c r="Q35" s="349">
        <f>ROUND('T1'!R61,$D$34)</f>
        <v>15238.356</v>
      </c>
      <c r="R35" s="349">
        <f>ROUND('T1'!S61,$D$34)</f>
        <v>14468.174000000001</v>
      </c>
      <c r="S35" s="349">
        <f>ROUND('T1'!T61,$D$34)</f>
        <v>29706.53</v>
      </c>
      <c r="T35" s="349">
        <f>ROUND('T1'!U61,$D$34)</f>
        <v>16610.562000000002</v>
      </c>
      <c r="U35" s="604"/>
      <c r="V35" s="604"/>
      <c r="W35" s="604"/>
      <c r="X35" s="604"/>
      <c r="Y35" s="604"/>
    </row>
    <row r="36" spans="1:25" s="605" customFormat="1" outlineLevel="1">
      <c r="A36" s="25"/>
      <c r="B36" s="26"/>
      <c r="C36" s="27" t="s">
        <v>578</v>
      </c>
      <c r="D36" s="606"/>
      <c r="E36" s="349">
        <f>ROUND('T1 EFHK'!F61,$D$34)</f>
        <v>14135.126</v>
      </c>
      <c r="F36" s="349">
        <f>ROUND('T1 EFHK'!G61,$D$34)</f>
        <v>14260.526</v>
      </c>
      <c r="G36" s="349">
        <f>ROUND('T1 EFHK'!H61,$D$34)</f>
        <v>16594.347000000002</v>
      </c>
      <c r="H36" s="349">
        <f>ROUND('T1 EFHK'!I61,$D$34)</f>
        <v>16766.254000000001</v>
      </c>
      <c r="I36" s="349">
        <f>ROUND('T1 EFHK'!J61,$D$34)</f>
        <v>17405.400000000001</v>
      </c>
      <c r="J36" s="349">
        <f>ROUND('T1 EFHK'!K61,$D$34)</f>
        <v>15238.356</v>
      </c>
      <c r="K36" s="349">
        <f>ROUND('T1 EFHK'!L61,$D$34)</f>
        <v>15496.155000000001</v>
      </c>
      <c r="L36" s="349">
        <f>ROUND('T1 EFHK'!M61,$D$34)</f>
        <v>30734.510999999999</v>
      </c>
      <c r="M36" s="349">
        <f>ROUND('T1 EFHK'!N61,$D$34)</f>
        <v>17905.259999999998</v>
      </c>
      <c r="N36" s="349">
        <f>ROUND('T1 EFHK'!O61,$D$34)</f>
        <v>18937.692999999999</v>
      </c>
      <c r="O36" s="349">
        <f>ROUND('T1 EFHK'!P61,$D$34)</f>
        <v>20132.957999999999</v>
      </c>
      <c r="P36" s="604"/>
      <c r="Q36" s="349">
        <f>ROUND('T1 EFHK'!R61,$D$34)</f>
        <v>15238.356</v>
      </c>
      <c r="R36" s="349">
        <f>ROUND('T1 EFHK'!S61,$D$34)</f>
        <v>14468.174000000001</v>
      </c>
      <c r="S36" s="349">
        <f>ROUND('T1 EFHK'!T61,$D$34)</f>
        <v>29706.53</v>
      </c>
      <c r="T36" s="349">
        <f>ROUND('T1 EFHK'!U61,$D$34)</f>
        <v>16610.562000000002</v>
      </c>
      <c r="U36" s="604"/>
      <c r="V36" s="604"/>
      <c r="W36" s="604"/>
      <c r="X36" s="604"/>
      <c r="Y36" s="604"/>
    </row>
    <row r="37" spans="1:25" s="605" customFormat="1">
      <c r="A37" s="19" t="s">
        <v>579</v>
      </c>
      <c r="B37" s="20" t="s">
        <v>368</v>
      </c>
      <c r="C37" s="21" t="s">
        <v>580</v>
      </c>
      <c r="D37" s="603">
        <v>3</v>
      </c>
      <c r="E37" s="23" t="b">
        <f>ROUND('T1'!F12,$D$37)=ROUND('T1 EFHK'!F12,$D$37)</f>
        <v>1</v>
      </c>
      <c r="F37" s="23" t="b">
        <f>ROUND('T1'!G12,$D$37)=ROUND('T1 EFHK'!G12,$D$37)</f>
        <v>1</v>
      </c>
      <c r="G37" s="23" t="b">
        <f>ROUND('T1'!H12,$D$37)=ROUND('T1 EFHK'!H12,$D$37)</f>
        <v>1</v>
      </c>
      <c r="H37" s="23" t="b">
        <f>ROUND('T1'!I12,$D$37)=ROUND('T1 EFHK'!I12,$D$37)</f>
        <v>1</v>
      </c>
      <c r="I37" s="23" t="b">
        <f>ROUND('T1'!J12,$D$37)=ROUND('T1 EFHK'!J12,$D$37)</f>
        <v>1</v>
      </c>
      <c r="J37" s="23" t="b">
        <f>ROUND('T1'!K12,$D$37)=ROUND('T1 EFHK'!K12,$D$37)</f>
        <v>1</v>
      </c>
      <c r="K37" s="23" t="b">
        <f>ROUND('T1'!L12,$D$37)=ROUND('T1 EFHK'!L12,$D$37)</f>
        <v>1</v>
      </c>
      <c r="L37" s="23" t="b">
        <f>ROUND('T1'!M12,$D$37)=ROUND('T1 EFHK'!M12,$D$37)</f>
        <v>1</v>
      </c>
      <c r="M37" s="23" t="b">
        <f>ROUND('T1'!N12,$D$37)=ROUND('T1 EFHK'!N12,$D$37)</f>
        <v>1</v>
      </c>
      <c r="N37" s="23" t="b">
        <f>ROUND('T1'!O12,$D$37)=ROUND('T1 EFHK'!O12,$D$37)</f>
        <v>1</v>
      </c>
      <c r="O37" s="23" t="b">
        <f>ROUND('T1'!P12,$D$37)=ROUND('T1 EFHK'!P12,$D$37)</f>
        <v>1</v>
      </c>
      <c r="P37" s="604"/>
      <c r="Q37" s="23" t="b">
        <f>ROUND('T1'!R12,$D$37)=ROUND('T1 EFHK'!R12,$D$37)</f>
        <v>1</v>
      </c>
      <c r="R37" s="23" t="b">
        <f>ROUND('T1'!S12,$D$37)=ROUND('T1 EFHK'!S12,$D$37)</f>
        <v>1</v>
      </c>
      <c r="S37" s="23" t="b">
        <f>ROUND('T1'!T12,$D$37)=ROUND('T1 EFHK'!T12,$D$37)</f>
        <v>1</v>
      </c>
      <c r="T37" s="23" t="b">
        <f>ROUND('T1'!U12,$D$37)=ROUND('T1 EFHK'!U12,$D$37)</f>
        <v>1</v>
      </c>
      <c r="U37" s="604"/>
      <c r="V37" s="604"/>
      <c r="W37" s="604"/>
      <c r="X37" s="604"/>
      <c r="Y37" s="604"/>
    </row>
    <row r="38" spans="1:25" s="605" customFormat="1" outlineLevel="1">
      <c r="A38" s="25"/>
      <c r="B38" s="26"/>
      <c r="C38" s="27" t="s">
        <v>581</v>
      </c>
      <c r="D38" s="606"/>
      <c r="E38" s="349">
        <f>ROUND('T1'!F12,$D$37)</f>
        <v>7981.4380000000001</v>
      </c>
      <c r="F38" s="349">
        <f>ROUND('T1'!G12,$D$37)</f>
        <v>8141.4380000000001</v>
      </c>
      <c r="G38" s="349">
        <f>ROUND('T1'!H12,$D$37)</f>
        <v>9602.3269999999993</v>
      </c>
      <c r="H38" s="349">
        <f>ROUND('T1'!I12,$D$37)</f>
        <v>9845.3799999999992</v>
      </c>
      <c r="I38" s="349">
        <f>ROUND('T1'!J12,$D$37)</f>
        <v>10342.379999999999</v>
      </c>
      <c r="J38" s="349">
        <f>ROUND('T1'!K12,$D$37)</f>
        <v>8706.0460000000003</v>
      </c>
      <c r="K38" s="349">
        <f>ROUND('T1'!L12,$D$37)</f>
        <v>8543.5159999999996</v>
      </c>
      <c r="L38" s="349">
        <f>ROUND('T1'!M12,$D$37)</f>
        <v>17249.561000000002</v>
      </c>
      <c r="M38" s="349">
        <f>ROUND('T1'!N12,$D$37)</f>
        <v>10409.191000000001</v>
      </c>
      <c r="N38" s="349">
        <f>ROUND('T1'!O12,$D$37)</f>
        <v>11103.694</v>
      </c>
      <c r="O38" s="349">
        <f>ROUND('T1'!P12,$D$37)</f>
        <v>11855.839</v>
      </c>
      <c r="P38" s="604"/>
      <c r="Q38" s="349">
        <f>ROUND('T1'!R12,$D$37)</f>
        <v>8706.0460000000003</v>
      </c>
      <c r="R38" s="349">
        <f>ROUND('T1'!S12,$D$37)</f>
        <v>7969.192</v>
      </c>
      <c r="S38" s="349">
        <f>ROUND('T1'!T12,$D$37)</f>
        <v>16675.238000000001</v>
      </c>
      <c r="T38" s="349">
        <f>ROUND('T1'!U12,$D$37)</f>
        <v>9683.4760000000006</v>
      </c>
      <c r="U38" s="604"/>
      <c r="V38" s="604"/>
      <c r="W38" s="604"/>
      <c r="X38" s="604"/>
      <c r="Y38" s="604"/>
    </row>
    <row r="39" spans="1:25" s="605" customFormat="1" outlineLevel="1">
      <c r="A39" s="25"/>
      <c r="B39" s="26"/>
      <c r="C39" s="27" t="s">
        <v>582</v>
      </c>
      <c r="D39" s="606"/>
      <c r="E39" s="349">
        <f>ROUND('T1 EFHK'!F12,$D$37)</f>
        <v>7981.4380000000001</v>
      </c>
      <c r="F39" s="349">
        <f>ROUND('T1 EFHK'!G12,$D$37)</f>
        <v>8141.4380000000001</v>
      </c>
      <c r="G39" s="349">
        <f>ROUND('T1 EFHK'!H12,$D$37)</f>
        <v>9602.3269999999993</v>
      </c>
      <c r="H39" s="349">
        <f>ROUND('T1 EFHK'!I12,$D$37)</f>
        <v>9845.3799999999992</v>
      </c>
      <c r="I39" s="349">
        <f>ROUND('T1 EFHK'!J12,$D$37)</f>
        <v>10342.379999999999</v>
      </c>
      <c r="J39" s="349">
        <f>ROUND('T1 EFHK'!K12,$D$37)</f>
        <v>8706.0460000000003</v>
      </c>
      <c r="K39" s="349">
        <f>ROUND('T1 EFHK'!L12,$D$37)</f>
        <v>8543.5159999999996</v>
      </c>
      <c r="L39" s="349">
        <f>ROUND('T1 EFHK'!M12,$D$37)</f>
        <v>17249.561000000002</v>
      </c>
      <c r="M39" s="349">
        <f>ROUND('T1 EFHK'!N12,$D$37)</f>
        <v>10409.191000000001</v>
      </c>
      <c r="N39" s="349">
        <f>ROUND('T1 EFHK'!O12,$D$37)</f>
        <v>11103.694</v>
      </c>
      <c r="O39" s="349">
        <f>ROUND('T1 EFHK'!P12,$D$37)</f>
        <v>11855.839</v>
      </c>
      <c r="P39" s="604"/>
      <c r="Q39" s="349">
        <f>ROUND('T1 EFHK'!R12,$D$37)</f>
        <v>8706.0460000000003</v>
      </c>
      <c r="R39" s="349">
        <f>ROUND('T1 EFHK'!S12,$D$37)</f>
        <v>7969.192</v>
      </c>
      <c r="S39" s="349">
        <f>ROUND('T1 EFHK'!T12,$D$37)</f>
        <v>16675.238000000001</v>
      </c>
      <c r="T39" s="349">
        <f>ROUND('T1 EFHK'!U12,$D$37)</f>
        <v>9683.4760000000006</v>
      </c>
      <c r="U39" s="604"/>
      <c r="V39" s="604"/>
      <c r="W39" s="604"/>
      <c r="X39" s="604"/>
      <c r="Y39" s="604"/>
    </row>
    <row r="40" spans="1:25" s="605" customFormat="1">
      <c r="A40" s="19" t="s">
        <v>583</v>
      </c>
      <c r="B40" s="20" t="s">
        <v>584</v>
      </c>
      <c r="C40" s="21" t="s">
        <v>585</v>
      </c>
      <c r="D40" s="603">
        <v>3</v>
      </c>
      <c r="E40" s="23" t="b">
        <f>ROUND('T1'!F14,$D$40)=ROUND('T1 EFHK'!F14,$D$40)</f>
        <v>1</v>
      </c>
      <c r="F40" s="23" t="b">
        <f>ROUND('T1'!G14,$D$40)=ROUND('T1 EFHK'!G14,$D$40)</f>
        <v>1</v>
      </c>
      <c r="G40" s="23" t="b">
        <f>ROUND('T1'!H14,$D$40)=ROUND('T1 EFHK'!H14,$D$40)</f>
        <v>1</v>
      </c>
      <c r="H40" s="23" t="b">
        <f>ROUND('T1'!I14,$D$40)=ROUND('T1 EFHK'!I14,$D$40)</f>
        <v>1</v>
      </c>
      <c r="I40" s="23" t="b">
        <f>ROUND('T1'!J14,$D$40)=ROUND('T1 EFHK'!J14,$D$40)</f>
        <v>1</v>
      </c>
      <c r="J40" s="23" t="b">
        <f>ROUND('T1'!K14,$D$40)=ROUND('T1 EFHK'!K14,$D$40)</f>
        <v>1</v>
      </c>
      <c r="K40" s="23" t="b">
        <f>ROUND('T1'!L14,$D$40)=ROUND('T1 EFHK'!L14,$D$40)</f>
        <v>1</v>
      </c>
      <c r="L40" s="23" t="b">
        <f>ROUND('T1'!M14,$D$40)=ROUND('T1 EFHK'!M14,$D$40)</f>
        <v>1</v>
      </c>
      <c r="M40" s="23" t="b">
        <f>ROUND('T1'!N14,$D$40)=ROUND('T1 EFHK'!N14,$D$40)</f>
        <v>1</v>
      </c>
      <c r="N40" s="23" t="b">
        <f>ROUND('T1'!O14,$D$40)=ROUND('T1 EFHK'!O14,$D$40)</f>
        <v>1</v>
      </c>
      <c r="O40" s="23" t="b">
        <f>ROUND('T1'!P14,$D$40)=ROUND('T1 EFHK'!P14,$D$40)</f>
        <v>1</v>
      </c>
      <c r="P40" s="604"/>
      <c r="Q40" s="23" t="b">
        <f>ROUND('T1'!R14,$D$40)=ROUND('T1 EFHK'!R14,$D$40)</f>
        <v>1</v>
      </c>
      <c r="R40" s="23" t="b">
        <f>ROUND('T1'!S14,$D$40)=ROUND('T1 EFHK'!S14,$D$40)</f>
        <v>1</v>
      </c>
      <c r="S40" s="23" t="b">
        <f>ROUND('T1'!T14,$D$40)=ROUND('T1 EFHK'!T14,$D$40)</f>
        <v>1</v>
      </c>
      <c r="T40" s="23" t="b">
        <f>ROUND('T1'!U14,$D$40)=ROUND('T1 EFHK'!U14,$D$40)</f>
        <v>1</v>
      </c>
      <c r="U40" s="604"/>
      <c r="V40" s="604"/>
      <c r="W40" s="604"/>
      <c r="X40" s="604"/>
      <c r="Y40" s="604"/>
    </row>
    <row r="41" spans="1:25" s="605" customFormat="1" outlineLevel="1">
      <c r="A41" s="25"/>
      <c r="B41" s="26"/>
      <c r="C41" s="27" t="s">
        <v>586</v>
      </c>
      <c r="D41" s="606"/>
      <c r="E41" s="349">
        <f>ROUND('T1'!F14,$D$40)</f>
        <v>4196.1880000000001</v>
      </c>
      <c r="F41" s="349">
        <f>ROUND('T1'!G14,$D$40)</f>
        <v>4233.1880000000001</v>
      </c>
      <c r="G41" s="349">
        <f>ROUND('T1'!H14,$D$40)</f>
        <v>6010.02</v>
      </c>
      <c r="H41" s="349">
        <f>ROUND('T1'!I14,$D$40)</f>
        <v>5943.02</v>
      </c>
      <c r="I41" s="349">
        <f>ROUND('T1'!J14,$D$40)</f>
        <v>6365.02</v>
      </c>
      <c r="J41" s="349">
        <f>ROUND('T1'!K14,$D$40)</f>
        <v>5719.2950000000001</v>
      </c>
      <c r="K41" s="349">
        <f>ROUND('T1'!L14,$D$40)</f>
        <v>6169.5249999999996</v>
      </c>
      <c r="L41" s="349">
        <f>ROUND('T1'!M14,$D$40)</f>
        <v>11888.82</v>
      </c>
      <c r="M41" s="349">
        <f>ROUND('T1'!N14,$D$40)</f>
        <v>7062.44</v>
      </c>
      <c r="N41" s="349">
        <f>ROUND('T1'!O14,$D$40)</f>
        <v>7485.4279999999999</v>
      </c>
      <c r="O41" s="349">
        <f>ROUND('T1'!P14,$D$40)</f>
        <v>7931.6170000000002</v>
      </c>
      <c r="P41" s="604"/>
      <c r="Q41" s="349">
        <f>ROUND('T1'!R14,$D$40)</f>
        <v>5719.2950000000001</v>
      </c>
      <c r="R41" s="349">
        <f>ROUND('T1'!S14,$D$40)</f>
        <v>5704.826</v>
      </c>
      <c r="S41" s="349">
        <f>ROUND('T1'!T14,$D$40)</f>
        <v>11424.120999999999</v>
      </c>
      <c r="T41" s="349">
        <f>ROUND('T1'!U14,$D$40)</f>
        <v>6501.549</v>
      </c>
      <c r="U41" s="604"/>
      <c r="V41" s="604"/>
      <c r="W41" s="604"/>
      <c r="X41" s="604"/>
      <c r="Y41" s="604"/>
    </row>
    <row r="42" spans="1:25" s="605" customFormat="1" outlineLevel="1">
      <c r="A42" s="25"/>
      <c r="B42" s="26"/>
      <c r="C42" s="27" t="s">
        <v>587</v>
      </c>
      <c r="D42" s="606"/>
      <c r="E42" s="349">
        <f>ROUND('T1 EFHK'!F14,$D$40)</f>
        <v>4196.1880000000001</v>
      </c>
      <c r="F42" s="349">
        <f>ROUND('T1 EFHK'!G14,$D$40)</f>
        <v>4233.1880000000001</v>
      </c>
      <c r="G42" s="349">
        <f>ROUND('T1 EFHK'!H14,$D$40)</f>
        <v>6010.02</v>
      </c>
      <c r="H42" s="349">
        <f>ROUND('T1 EFHK'!I14,$D$40)</f>
        <v>5943.02</v>
      </c>
      <c r="I42" s="349">
        <f>ROUND('T1 EFHK'!J14,$D$40)</f>
        <v>6365.02</v>
      </c>
      <c r="J42" s="349">
        <f>ROUND('T1 EFHK'!K14,$D$40)</f>
        <v>5719.2950000000001</v>
      </c>
      <c r="K42" s="349">
        <f>ROUND('T1 EFHK'!L14,$D$40)</f>
        <v>6169.5249999999996</v>
      </c>
      <c r="L42" s="349">
        <f>ROUND('T1 EFHK'!M14,$D$40)</f>
        <v>11888.82</v>
      </c>
      <c r="M42" s="349">
        <f>ROUND('T1 EFHK'!N14,$D$40)</f>
        <v>7062.44</v>
      </c>
      <c r="N42" s="349">
        <f>ROUND('T1 EFHK'!O14,$D$40)</f>
        <v>7485.4279999999999</v>
      </c>
      <c r="O42" s="349">
        <f>ROUND('T1 EFHK'!P14,$D$40)</f>
        <v>7931.6170000000002</v>
      </c>
      <c r="P42" s="604"/>
      <c r="Q42" s="349">
        <f>ROUND('T1 EFHK'!R14,$D$40)</f>
        <v>5719.2950000000001</v>
      </c>
      <c r="R42" s="349">
        <f>ROUND('T1 EFHK'!S14,$D$40)</f>
        <v>5704.826</v>
      </c>
      <c r="S42" s="349">
        <f>ROUND('T1 EFHK'!T14,$D$40)</f>
        <v>11424.120999999999</v>
      </c>
      <c r="T42" s="349">
        <f>ROUND('T1 EFHK'!U14,$D$40)</f>
        <v>6501.549</v>
      </c>
      <c r="U42" s="604"/>
      <c r="V42" s="604"/>
      <c r="W42" s="604"/>
      <c r="X42" s="604"/>
      <c r="Y42" s="604"/>
    </row>
    <row r="43" spans="1:25" s="605" customFormat="1">
      <c r="A43" s="19" t="s">
        <v>588</v>
      </c>
      <c r="B43" s="20" t="s">
        <v>589</v>
      </c>
      <c r="C43" s="21" t="s">
        <v>590</v>
      </c>
      <c r="D43" s="603">
        <v>3</v>
      </c>
      <c r="E43" s="23" t="b">
        <f>ROUND('T1'!F15,$D$43)=ROUND('T1 EFHK'!F15,$D$43)</f>
        <v>1</v>
      </c>
      <c r="F43" s="23" t="b">
        <f>ROUND('T1'!G15,$D$43)=ROUND('T1 EFHK'!G15,$D$43)</f>
        <v>1</v>
      </c>
      <c r="G43" s="23" t="b">
        <f>ROUND('T1'!H15,$D$43)=ROUND('T1 EFHK'!H15,$D$43)</f>
        <v>1</v>
      </c>
      <c r="H43" s="23" t="b">
        <f>ROUND('T1'!I15,$D$43)=ROUND('T1 EFHK'!I15,$D$43)</f>
        <v>1</v>
      </c>
      <c r="I43" s="23" t="b">
        <f>ROUND('T1'!J15,$D$43)=ROUND('T1 EFHK'!J15,$D$43)</f>
        <v>1</v>
      </c>
      <c r="J43" s="23" t="b">
        <f>ROUND('T1'!K15,$D$43)=ROUND('T1 EFHK'!K15,$D$43)</f>
        <v>1</v>
      </c>
      <c r="K43" s="23" t="b">
        <f>ROUND('T1'!L15,$D$43)=ROUND('T1 EFHK'!L15,$D$43)</f>
        <v>1</v>
      </c>
      <c r="L43" s="23" t="b">
        <f>ROUND('T1'!M15,$D$43)=ROUND('T1 EFHK'!M15,$D$43)</f>
        <v>1</v>
      </c>
      <c r="M43" s="23" t="b">
        <f>ROUND('T1'!N15,$D$43)=ROUND('T1 EFHK'!N15,$D$43)</f>
        <v>1</v>
      </c>
      <c r="N43" s="23" t="b">
        <f>ROUND('T1'!O15,$D$43)=ROUND('T1 EFHK'!O15,$D$43)</f>
        <v>1</v>
      </c>
      <c r="O43" s="23" t="b">
        <f>ROUND('T1'!P15,$D$43)=ROUND('T1 EFHK'!P15,$D$43)</f>
        <v>1</v>
      </c>
      <c r="P43" s="604"/>
      <c r="Q43" s="23" t="b">
        <f>ROUND('T1'!R15,$D$43)=ROUND('T1 EFHK'!R15,$D$43)</f>
        <v>1</v>
      </c>
      <c r="R43" s="23" t="b">
        <f>ROUND('T1'!S15,$D$43)=ROUND('T1 EFHK'!S15,$D$43)</f>
        <v>1</v>
      </c>
      <c r="S43" s="23" t="b">
        <f>ROUND('T1'!T15,$D$43)=ROUND('T1 EFHK'!T15,$D$43)</f>
        <v>1</v>
      </c>
      <c r="T43" s="23" t="b">
        <f>ROUND('T1'!U15,$D$43)=ROUND('T1 EFHK'!U15,$D$43)</f>
        <v>1</v>
      </c>
      <c r="U43" s="604"/>
      <c r="V43" s="604"/>
      <c r="W43" s="604"/>
      <c r="X43" s="604"/>
      <c r="Y43" s="604"/>
    </row>
    <row r="44" spans="1:25" s="605" customFormat="1" outlineLevel="1">
      <c r="A44" s="25"/>
      <c r="B44" s="26"/>
      <c r="C44" s="27" t="s">
        <v>591</v>
      </c>
      <c r="D44" s="606"/>
      <c r="E44" s="349">
        <f>ROUND('T1'!F15,$D$43)</f>
        <v>1360</v>
      </c>
      <c r="F44" s="349">
        <f>ROUND('T1'!G15,$D$43)</f>
        <v>1405</v>
      </c>
      <c r="G44" s="349">
        <f>ROUND('T1'!H15,$D$43)</f>
        <v>839</v>
      </c>
      <c r="H44" s="349">
        <f>ROUND('T1'!I15,$D$43)</f>
        <v>856</v>
      </c>
      <c r="I44" s="349">
        <f>ROUND('T1'!J15,$D$43)</f>
        <v>614</v>
      </c>
      <c r="J44" s="349">
        <f>ROUND('T1'!K15,$D$43)</f>
        <v>623.01800000000003</v>
      </c>
      <c r="K44" s="349">
        <f>ROUND('T1'!L15,$D$43)</f>
        <v>651.94899999999996</v>
      </c>
      <c r="L44" s="349">
        <f>ROUND('T1'!M15,$D$43)</f>
        <v>1274.9680000000001</v>
      </c>
      <c r="M44" s="349">
        <f>ROUND('T1'!N15,$D$43)</f>
        <v>312.75700000000001</v>
      </c>
      <c r="N44" s="349">
        <f>ROUND('T1'!O15,$D$43)</f>
        <v>228.16499999999999</v>
      </c>
      <c r="O44" s="349">
        <f>ROUND('T1'!P15,$D$43)</f>
        <v>224.565</v>
      </c>
      <c r="P44" s="604"/>
      <c r="Q44" s="349">
        <f>ROUND('T1'!R15,$D$43)</f>
        <v>623.01800000000003</v>
      </c>
      <c r="R44" s="349">
        <f>ROUND('T1'!S15,$D$43)</f>
        <v>667.22799999999995</v>
      </c>
      <c r="S44" s="349">
        <f>ROUND('T1'!T15,$D$43)</f>
        <v>1290.2460000000001</v>
      </c>
      <c r="T44" s="349">
        <f>ROUND('T1'!U15,$D$43)</f>
        <v>304.904</v>
      </c>
      <c r="U44" s="604"/>
      <c r="V44" s="604"/>
      <c r="W44" s="604"/>
      <c r="X44" s="604"/>
      <c r="Y44" s="604"/>
    </row>
    <row r="45" spans="1:25" s="605" customFormat="1" outlineLevel="1">
      <c r="A45" s="25"/>
      <c r="B45" s="26"/>
      <c r="C45" s="27" t="s">
        <v>592</v>
      </c>
      <c r="D45" s="606"/>
      <c r="E45" s="349">
        <f>ROUND('T1 EFHK'!F15,$D$43)</f>
        <v>1360</v>
      </c>
      <c r="F45" s="349">
        <f>ROUND('T1 EFHK'!G15,$D$43)</f>
        <v>1405</v>
      </c>
      <c r="G45" s="349">
        <f>ROUND('T1 EFHK'!H15,$D$43)</f>
        <v>839</v>
      </c>
      <c r="H45" s="349">
        <f>ROUND('T1 EFHK'!I15,$D$43)</f>
        <v>856</v>
      </c>
      <c r="I45" s="349">
        <f>ROUND('T1 EFHK'!J15,$D$43)</f>
        <v>614</v>
      </c>
      <c r="J45" s="349">
        <f>ROUND('T1 EFHK'!K15,$D$43)</f>
        <v>623.01800000000003</v>
      </c>
      <c r="K45" s="349">
        <f>ROUND('T1 EFHK'!L15,$D$43)</f>
        <v>651.94899999999996</v>
      </c>
      <c r="L45" s="349">
        <f>ROUND('T1 EFHK'!M15,$D$43)</f>
        <v>1274.9680000000001</v>
      </c>
      <c r="M45" s="349">
        <f>ROUND('T1 EFHK'!N15,$D$43)</f>
        <v>312.75700000000001</v>
      </c>
      <c r="N45" s="349">
        <f>ROUND('T1 EFHK'!O15,$D$43)</f>
        <v>228.16499999999999</v>
      </c>
      <c r="O45" s="349">
        <f>ROUND('T1 EFHK'!P15,$D$43)</f>
        <v>224.565</v>
      </c>
      <c r="P45" s="604"/>
      <c r="Q45" s="349">
        <f>ROUND('T1 EFHK'!R15,$D$43)</f>
        <v>623.01800000000003</v>
      </c>
      <c r="R45" s="349">
        <f>ROUND('T1 EFHK'!S15,$D$43)</f>
        <v>667.22799999999995</v>
      </c>
      <c r="S45" s="349">
        <f>ROUND('T1 EFHK'!T15,$D$43)</f>
        <v>1290.2460000000001</v>
      </c>
      <c r="T45" s="349">
        <f>ROUND('T1 EFHK'!U15,$D$43)</f>
        <v>304.904</v>
      </c>
      <c r="U45" s="604"/>
      <c r="V45" s="604"/>
      <c r="W45" s="604"/>
      <c r="X45" s="604"/>
      <c r="Y45" s="604"/>
    </row>
    <row r="46" spans="1:25" s="605" customFormat="1">
      <c r="A46" s="19" t="s">
        <v>593</v>
      </c>
      <c r="B46" s="20" t="s">
        <v>594</v>
      </c>
      <c r="C46" s="21" t="s">
        <v>595</v>
      </c>
      <c r="D46" s="603">
        <v>3</v>
      </c>
      <c r="E46" s="23" t="b">
        <f>ROUND('T1'!F16,$D$46)=ROUND('T1 EFHK'!F16,$D$46)</f>
        <v>1</v>
      </c>
      <c r="F46" s="23" t="b">
        <f>ROUND('T1'!G16,$D$46)=ROUND('T1 EFHK'!G16,$D$46)</f>
        <v>1</v>
      </c>
      <c r="G46" s="23" t="b">
        <f>ROUND('T1'!H16,$D$46)=ROUND('T1 EFHK'!H16,$D$46)</f>
        <v>1</v>
      </c>
      <c r="H46" s="23" t="b">
        <f>ROUND('T1'!I16,$D$46)=ROUND('T1 EFHK'!I16,$D$46)</f>
        <v>1</v>
      </c>
      <c r="I46" s="23" t="b">
        <f>ROUND('T1'!J16,$D$46)=ROUND('T1 EFHK'!J16,$D$46)</f>
        <v>1</v>
      </c>
      <c r="J46" s="23" t="b">
        <f>ROUND('T1'!K16,$D$46)=ROUND('T1 EFHK'!K16,$D$46)</f>
        <v>1</v>
      </c>
      <c r="K46" s="23" t="b">
        <f>ROUND('T1'!L16,$D$46)=ROUND('T1 EFHK'!L16,$D$46)</f>
        <v>1</v>
      </c>
      <c r="L46" s="23" t="b">
        <f>ROUND('T1'!M16,$D$46)=ROUND('T1 EFHK'!M16,$D$46)</f>
        <v>1</v>
      </c>
      <c r="M46" s="23" t="b">
        <f>ROUND('T1'!N16,$D$46)=ROUND('T1 EFHK'!N16,$D$46)</f>
        <v>1</v>
      </c>
      <c r="N46" s="23" t="b">
        <f>ROUND('T1'!O16,$D$46)=ROUND('T1 EFHK'!O16,$D$46)</f>
        <v>1</v>
      </c>
      <c r="O46" s="23" t="b">
        <f>ROUND('T1'!P16,$D$46)=ROUND('T1 EFHK'!P16,$D$46)</f>
        <v>1</v>
      </c>
      <c r="P46" s="604"/>
      <c r="Q46" s="23" t="b">
        <f>ROUND('T1'!R16,$D$46)=ROUND('T1 EFHK'!R16,$D$46)</f>
        <v>1</v>
      </c>
      <c r="R46" s="23" t="b">
        <f>ROUND('T1'!S16,$D$46)=ROUND('T1 EFHK'!S16,$D$46)</f>
        <v>1</v>
      </c>
      <c r="S46" s="23" t="b">
        <f>ROUND('T1'!T16,$D$46)=ROUND('T1 EFHK'!T16,$D$46)</f>
        <v>1</v>
      </c>
      <c r="T46" s="23" t="b">
        <f>ROUND('T1'!U16,$D$46)=ROUND('T1 EFHK'!U16,$D$46)</f>
        <v>1</v>
      </c>
      <c r="U46" s="604"/>
      <c r="V46" s="604"/>
      <c r="W46" s="604"/>
      <c r="X46" s="604"/>
      <c r="Y46" s="604"/>
    </row>
    <row r="47" spans="1:25" s="605" customFormat="1" outlineLevel="1">
      <c r="A47" s="25"/>
      <c r="B47" s="26"/>
      <c r="C47" s="27" t="s">
        <v>596</v>
      </c>
      <c r="D47" s="606"/>
      <c r="E47" s="349">
        <f>ROUND('T1'!F16,$D$46)</f>
        <v>625</v>
      </c>
      <c r="F47" s="349">
        <f>ROUND('T1'!G16,$D$46)</f>
        <v>509</v>
      </c>
      <c r="G47" s="349">
        <f>ROUND('T1'!H16,$D$46)</f>
        <v>166</v>
      </c>
      <c r="H47" s="349">
        <f>ROUND('T1'!I16,$D$46)</f>
        <v>145.85400000000001</v>
      </c>
      <c r="I47" s="349">
        <f>ROUND('T1'!J16,$D$46)</f>
        <v>107</v>
      </c>
      <c r="J47" s="349">
        <f>ROUND('T1'!K16,$D$46)</f>
        <v>189.99700000000001</v>
      </c>
      <c r="K47" s="349">
        <f>ROUND('T1'!L16,$D$46)</f>
        <v>131.16399999999999</v>
      </c>
      <c r="L47" s="349">
        <f>ROUND('T1'!M16,$D$46)</f>
        <v>321.161</v>
      </c>
      <c r="M47" s="349">
        <f>ROUND('T1'!N16,$D$46)</f>
        <v>120.872</v>
      </c>
      <c r="N47" s="349">
        <f>ROUND('T1'!O16,$D$46)</f>
        <v>120.407</v>
      </c>
      <c r="O47" s="349">
        <f>ROUND('T1'!P16,$D$46)</f>
        <v>120.93600000000001</v>
      </c>
      <c r="P47" s="604"/>
      <c r="Q47" s="349">
        <f>ROUND('T1'!R16,$D$46)</f>
        <v>189.99700000000001</v>
      </c>
      <c r="R47" s="349">
        <f>ROUND('T1'!S16,$D$46)</f>
        <v>126.928</v>
      </c>
      <c r="S47" s="349">
        <f>ROUND('T1'!T16,$D$46)</f>
        <v>316.92500000000001</v>
      </c>
      <c r="T47" s="349">
        <f>ROUND('T1'!U16,$D$46)</f>
        <v>120.63200000000001</v>
      </c>
      <c r="U47" s="604"/>
      <c r="V47" s="604"/>
      <c r="W47" s="604"/>
      <c r="X47" s="604"/>
      <c r="Y47" s="604"/>
    </row>
    <row r="48" spans="1:25" s="605" customFormat="1" outlineLevel="1">
      <c r="A48" s="25"/>
      <c r="B48" s="26"/>
      <c r="C48" s="27" t="s">
        <v>597</v>
      </c>
      <c r="D48" s="606"/>
      <c r="E48" s="349">
        <f>ROUND('T1 EFHK'!F16,$D$46)</f>
        <v>625</v>
      </c>
      <c r="F48" s="349">
        <f>ROUND('T1 EFHK'!G16,$D$46)</f>
        <v>509</v>
      </c>
      <c r="G48" s="349">
        <f>ROUND('T1 EFHK'!H16,$D$46)</f>
        <v>166</v>
      </c>
      <c r="H48" s="349">
        <f>ROUND('T1 EFHK'!I16,$D$46)</f>
        <v>145.85400000000001</v>
      </c>
      <c r="I48" s="349">
        <f>ROUND('T1 EFHK'!J16,$D$46)</f>
        <v>107</v>
      </c>
      <c r="J48" s="349">
        <f>ROUND('T1 EFHK'!K16,$D$46)</f>
        <v>189.99700000000001</v>
      </c>
      <c r="K48" s="349">
        <f>ROUND('T1 EFHK'!L16,$D$46)</f>
        <v>131.16399999999999</v>
      </c>
      <c r="L48" s="349">
        <f>ROUND('T1 EFHK'!M16,$D$46)</f>
        <v>321.161</v>
      </c>
      <c r="M48" s="349">
        <f>ROUND('T1 EFHK'!N16,$D$46)</f>
        <v>120.872</v>
      </c>
      <c r="N48" s="349">
        <f>ROUND('T1 EFHK'!O16,$D$46)</f>
        <v>120.407</v>
      </c>
      <c r="O48" s="349">
        <f>ROUND('T1 EFHK'!P16,$D$46)</f>
        <v>120.93600000000001</v>
      </c>
      <c r="P48" s="604"/>
      <c r="Q48" s="349">
        <f>ROUND('T1 EFHK'!R16,$D$46)</f>
        <v>189.99700000000001</v>
      </c>
      <c r="R48" s="349">
        <f>ROUND('T1 EFHK'!S16,$D$46)</f>
        <v>126.928</v>
      </c>
      <c r="S48" s="349">
        <f>ROUND('T1 EFHK'!T16,$D$46)</f>
        <v>316.92500000000001</v>
      </c>
      <c r="T48" s="349">
        <f>ROUND('T1 EFHK'!U16,$D$46)</f>
        <v>120.63200000000001</v>
      </c>
      <c r="U48" s="604"/>
      <c r="V48" s="604"/>
      <c r="W48" s="604"/>
      <c r="X48" s="604"/>
      <c r="Y48" s="604"/>
    </row>
    <row r="49" spans="1:25" s="605" customFormat="1">
      <c r="A49" s="19" t="s">
        <v>598</v>
      </c>
      <c r="B49" s="20" t="s">
        <v>599</v>
      </c>
      <c r="C49" s="21" t="s">
        <v>600</v>
      </c>
      <c r="D49" s="603">
        <v>3</v>
      </c>
      <c r="E49" s="23" t="b">
        <f>ROUND('T1'!F17,$D$49)=ROUND('T1 EFHK'!F17,$D$49)</f>
        <v>1</v>
      </c>
      <c r="F49" s="23" t="b">
        <f>ROUND('T1'!G17,$D$49)=ROUND('T1 EFHK'!G17,$D$49)</f>
        <v>1</v>
      </c>
      <c r="G49" s="23" t="b">
        <f>ROUND('T1'!H17,$D$49)=ROUND('T1 EFHK'!H17,$D$49)</f>
        <v>1</v>
      </c>
      <c r="H49" s="23" t="b">
        <f>ROUND('T1'!I17,$D$49)=ROUND('T1 EFHK'!I17,$D$49)</f>
        <v>1</v>
      </c>
      <c r="I49" s="23" t="b">
        <f>ROUND('T1'!J17,$D$49)=ROUND('T1 EFHK'!J17,$D$49)</f>
        <v>1</v>
      </c>
      <c r="J49" s="23" t="b">
        <f>ROUND('T1'!K17,$D$49)=ROUND('T1 EFHK'!K17,$D$49)</f>
        <v>1</v>
      </c>
      <c r="K49" s="23" t="b">
        <f>ROUND('T1'!L17,$D$49)=ROUND('T1 EFHK'!L17,$D$49)</f>
        <v>1</v>
      </c>
      <c r="L49" s="23" t="b">
        <f>ROUND('T1'!M17,$D$49)=ROUND('T1 EFHK'!M17,$D$49)</f>
        <v>1</v>
      </c>
      <c r="M49" s="23" t="b">
        <f>ROUND('T1'!N17,$D$49)=ROUND('T1 EFHK'!N17,$D$49)</f>
        <v>1</v>
      </c>
      <c r="N49" s="23" t="b">
        <f>ROUND('T1'!O17,$D$49)=ROUND('T1 EFHK'!O17,$D$49)</f>
        <v>1</v>
      </c>
      <c r="O49" s="23" t="b">
        <f>ROUND('T1'!P17,$D$49)=ROUND('T1 EFHK'!P17,$D$49)</f>
        <v>1</v>
      </c>
      <c r="P49" s="604"/>
      <c r="Q49" s="23" t="b">
        <f>ROUND('T1'!R17,$D$49)=ROUND('T1 EFHK'!R17,$D$49)</f>
        <v>1</v>
      </c>
      <c r="R49" s="23" t="b">
        <f>ROUND('T1'!S17,$D$49)=ROUND('T1 EFHK'!S17,$D$49)</f>
        <v>1</v>
      </c>
      <c r="S49" s="23" t="b">
        <f>ROUND('T1'!T17,$D$49)=ROUND('T1 EFHK'!T17,$D$49)</f>
        <v>1</v>
      </c>
      <c r="T49" s="23" t="b">
        <f>ROUND('T1'!U17,$D$49)=ROUND('T1 EFHK'!U17,$D$49)</f>
        <v>1</v>
      </c>
      <c r="U49" s="604"/>
      <c r="V49" s="604"/>
      <c r="W49" s="604"/>
      <c r="X49" s="604"/>
      <c r="Y49" s="604"/>
    </row>
    <row r="50" spans="1:25" s="605" customFormat="1" outlineLevel="1">
      <c r="A50" s="25"/>
      <c r="B50" s="26"/>
      <c r="C50" s="27" t="s">
        <v>601</v>
      </c>
      <c r="D50" s="606"/>
      <c r="E50" s="349">
        <f>ROUND('T1'!F17,$D$49)</f>
        <v>0</v>
      </c>
      <c r="F50" s="349">
        <f>ROUND('T1'!G17,$D$49)</f>
        <v>0</v>
      </c>
      <c r="G50" s="349">
        <f>ROUND('T1'!H17,$D$49)</f>
        <v>0</v>
      </c>
      <c r="H50" s="349">
        <f>ROUND('T1'!I17,$D$49)</f>
        <v>0</v>
      </c>
      <c r="I50" s="349">
        <f>ROUND('T1'!J17,$D$49)</f>
        <v>0</v>
      </c>
      <c r="J50" s="349">
        <f>ROUND('T1'!K17,$D$49)</f>
        <v>0</v>
      </c>
      <c r="K50" s="349">
        <f>ROUND('T1'!L17,$D$49)</f>
        <v>0</v>
      </c>
      <c r="L50" s="349">
        <f>ROUND('T1'!M17,$D$49)</f>
        <v>0</v>
      </c>
      <c r="M50" s="349">
        <f>ROUND('T1'!N17,$D$49)</f>
        <v>0</v>
      </c>
      <c r="N50" s="349">
        <f>ROUND('T1'!O17,$D$49)</f>
        <v>0</v>
      </c>
      <c r="O50" s="349">
        <f>ROUND('T1'!P17,$D$49)</f>
        <v>0</v>
      </c>
      <c r="P50" s="604"/>
      <c r="Q50" s="349">
        <f>ROUND('T1'!R17,$D$49)</f>
        <v>0</v>
      </c>
      <c r="R50" s="349">
        <f>ROUND('T1'!S17,$D$49)</f>
        <v>0</v>
      </c>
      <c r="S50" s="349">
        <f>ROUND('T1'!T17,$D$49)</f>
        <v>0</v>
      </c>
      <c r="T50" s="349">
        <f>ROUND('T1'!U17,$D$49)</f>
        <v>0</v>
      </c>
      <c r="U50" s="604"/>
      <c r="V50" s="604"/>
      <c r="W50" s="604"/>
      <c r="X50" s="604"/>
      <c r="Y50" s="604"/>
    </row>
    <row r="51" spans="1:25" s="605" customFormat="1" outlineLevel="1">
      <c r="A51" s="25"/>
      <c r="B51" s="26"/>
      <c r="C51" s="27" t="s">
        <v>602</v>
      </c>
      <c r="D51" s="606"/>
      <c r="E51" s="349">
        <f>ROUND('T1 EFHK'!F17,$D$49)</f>
        <v>0</v>
      </c>
      <c r="F51" s="349">
        <f>ROUND('T1 EFHK'!G17,$D$49)</f>
        <v>0</v>
      </c>
      <c r="G51" s="349">
        <f>ROUND('T1 EFHK'!H17,$D$49)</f>
        <v>0</v>
      </c>
      <c r="H51" s="349">
        <f>ROUND('T1 EFHK'!I17,$D$49)</f>
        <v>0</v>
      </c>
      <c r="I51" s="349">
        <f>ROUND('T1 EFHK'!J17,$D$49)</f>
        <v>0</v>
      </c>
      <c r="J51" s="349">
        <f>ROUND('T1 EFHK'!K17,$D$49)</f>
        <v>0</v>
      </c>
      <c r="K51" s="349">
        <f>ROUND('T1 EFHK'!L17,$D$49)</f>
        <v>0</v>
      </c>
      <c r="L51" s="349">
        <f>ROUND('T1 EFHK'!M17,$D$49)</f>
        <v>0</v>
      </c>
      <c r="M51" s="349">
        <f>ROUND('T1 EFHK'!N17,$D$49)</f>
        <v>0</v>
      </c>
      <c r="N51" s="349">
        <f>ROUND('T1 EFHK'!O17,$D$49)</f>
        <v>0</v>
      </c>
      <c r="O51" s="349">
        <f>ROUND('T1 EFHK'!P17,$D$49)</f>
        <v>0</v>
      </c>
      <c r="P51" s="604"/>
      <c r="Q51" s="349">
        <f>ROUND('T1 EFHK'!R17,$D$49)</f>
        <v>0</v>
      </c>
      <c r="R51" s="349">
        <f>ROUND('T1 EFHK'!S17,$D$49)</f>
        <v>0</v>
      </c>
      <c r="S51" s="349">
        <f>ROUND('T1 EFHK'!T17,$D$49)</f>
        <v>0</v>
      </c>
      <c r="T51" s="349">
        <f>ROUND('T1 EFHK'!U17,$D$49)</f>
        <v>0</v>
      </c>
      <c r="U51" s="604"/>
      <c r="V51" s="604"/>
      <c r="W51" s="604"/>
      <c r="X51" s="604"/>
      <c r="Y51" s="604"/>
    </row>
    <row r="52" spans="1:25" s="605" customFormat="1">
      <c r="A52" s="19" t="s">
        <v>603</v>
      </c>
      <c r="B52" s="20" t="s">
        <v>51</v>
      </c>
      <c r="C52" s="21" t="s">
        <v>604</v>
      </c>
      <c r="D52" s="603">
        <v>3</v>
      </c>
      <c r="E52" s="23" t="b">
        <f>ROUND('T1'!F22,$D$52)=ROUND('T1 EFHK'!F22,$D$52)</f>
        <v>1</v>
      </c>
      <c r="F52" s="23" t="b">
        <f>ROUND('T1'!G22,$D$52)=ROUND('T1 EFHK'!G22,$D$52)</f>
        <v>1</v>
      </c>
      <c r="G52" s="23" t="b">
        <f>ROUND('T1'!H22,$D$52)=ROUND('T1 EFHK'!H22,$D$52)</f>
        <v>1</v>
      </c>
      <c r="H52" s="23" t="b">
        <f>ROUND('T1'!I22,$D$52)=ROUND('T1 EFHK'!I22,$D$52)</f>
        <v>1</v>
      </c>
      <c r="I52" s="23" t="b">
        <f>ROUND('T1'!J22,$D$52)=ROUND('T1 EFHK'!J22,$D$52)</f>
        <v>1</v>
      </c>
      <c r="J52" s="23" t="b">
        <f>ROUND('T1'!K22,$D$52)=ROUND('T1 EFHK'!K22,$D$52)</f>
        <v>1</v>
      </c>
      <c r="K52" s="23" t="b">
        <f>ROUND('T1'!L22,$D$52)=ROUND('T1 EFHK'!L22,$D$52)</f>
        <v>1</v>
      </c>
      <c r="L52" s="23" t="b">
        <f>ROUND('T1'!M22,$D$52)=ROUND('T1 EFHK'!M22,$D$52)</f>
        <v>1</v>
      </c>
      <c r="M52" s="23" t="b">
        <f>ROUND('T1'!N22,$D$52)=ROUND('T1 EFHK'!N22,$D$52)</f>
        <v>1</v>
      </c>
      <c r="N52" s="23" t="b">
        <f>ROUND('T1'!O22,$D$52)=ROUND('T1 EFHK'!O22,$D$52)</f>
        <v>1</v>
      </c>
      <c r="O52" s="23" t="b">
        <f>ROUND('T1'!P22,$D$52)=ROUND('T1 EFHK'!P22,$D$52)</f>
        <v>1</v>
      </c>
      <c r="P52" s="604"/>
      <c r="Q52" s="23" t="b">
        <f>ROUND('T1'!R22,$D$52)=ROUND('T1 EFHK'!R22,$D$52)</f>
        <v>1</v>
      </c>
      <c r="R52" s="23" t="b">
        <f>ROUND('T1'!S22,$D$52)=ROUND('T1 EFHK'!S22,$D$52)</f>
        <v>1</v>
      </c>
      <c r="S52" s="23" t="b">
        <f>ROUND('T1'!T22,$D$52)=ROUND('T1 EFHK'!T22,$D$52)</f>
        <v>1</v>
      </c>
      <c r="T52" s="23" t="b">
        <f>ROUND('T1'!U22,$D$52)=ROUND('T1 EFHK'!U22,$D$52)</f>
        <v>1</v>
      </c>
      <c r="U52" s="604"/>
      <c r="V52" s="604"/>
      <c r="W52" s="604"/>
      <c r="X52" s="604"/>
      <c r="Y52" s="604"/>
    </row>
    <row r="53" spans="1:25" s="605" customFormat="1" outlineLevel="1">
      <c r="A53" s="25"/>
      <c r="B53" s="26"/>
      <c r="C53" s="27" t="s">
        <v>605</v>
      </c>
      <c r="D53" s="606"/>
      <c r="E53" s="349">
        <f>ROUND('T1'!F22,$D$52)</f>
        <v>9614</v>
      </c>
      <c r="F53" s="349">
        <f>ROUND('T1'!G22,$D$52)</f>
        <v>10172</v>
      </c>
      <c r="G53" s="349">
        <f>ROUND('T1'!H22,$D$52)</f>
        <v>11960</v>
      </c>
      <c r="H53" s="349">
        <f>ROUND('T1'!I22,$D$52)</f>
        <v>12124.853999999999</v>
      </c>
      <c r="I53" s="349">
        <f>ROUND('T1'!J22,$D$52)</f>
        <v>13036</v>
      </c>
      <c r="J53" s="349">
        <f>ROUND('T1'!K22,$D$52)</f>
        <v>11285.636</v>
      </c>
      <c r="K53" s="349">
        <f>ROUND('T1'!L22,$D$52)</f>
        <v>11429.058000000001</v>
      </c>
      <c r="L53" s="349">
        <f>ROUND('T1'!M22,$D$52)</f>
        <v>22714.695</v>
      </c>
      <c r="M53" s="349">
        <f>ROUND('T1'!N22,$D$52)</f>
        <v>13277.165999999999</v>
      </c>
      <c r="N53" s="349">
        <f>ROUND('T1'!O22,$D$52)</f>
        <v>14104.444</v>
      </c>
      <c r="O53" s="349">
        <f>ROUND('T1'!P22,$D$52)</f>
        <v>15081.517</v>
      </c>
      <c r="P53" s="604"/>
      <c r="Q53" s="349">
        <f>ROUND('T1'!R22,$D$52)</f>
        <v>11285.636</v>
      </c>
      <c r="R53" s="349">
        <f>ROUND('T1'!S22,$D$52)</f>
        <v>10679.522999999999</v>
      </c>
      <c r="S53" s="349">
        <f>ROUND('T1'!T22,$D$52)</f>
        <v>21965.159</v>
      </c>
      <c r="T53" s="349">
        <f>ROUND('T1'!U22,$D$52)</f>
        <v>12273.45</v>
      </c>
      <c r="U53" s="604"/>
      <c r="V53" s="604"/>
      <c r="W53" s="604"/>
      <c r="X53" s="604"/>
      <c r="Y53" s="604"/>
    </row>
    <row r="54" spans="1:25" s="605" customFormat="1" outlineLevel="1">
      <c r="A54" s="25"/>
      <c r="B54" s="26"/>
      <c r="C54" s="27" t="s">
        <v>606</v>
      </c>
      <c r="D54" s="606"/>
      <c r="E54" s="349">
        <f>ROUND('T1 EFHK'!F22,$D$52)</f>
        <v>9614</v>
      </c>
      <c r="F54" s="349">
        <f>ROUND('T1 EFHK'!G22,$D$52)</f>
        <v>10172</v>
      </c>
      <c r="G54" s="349">
        <f>ROUND('T1 EFHK'!H22,$D$52)</f>
        <v>11960</v>
      </c>
      <c r="H54" s="349">
        <f>ROUND('T1 EFHK'!I22,$D$52)</f>
        <v>12124.853999999999</v>
      </c>
      <c r="I54" s="349">
        <f>ROUND('T1 EFHK'!J22,$D$52)</f>
        <v>13036</v>
      </c>
      <c r="J54" s="349">
        <f>ROUND('T1 EFHK'!K22,$D$52)</f>
        <v>11285.636</v>
      </c>
      <c r="K54" s="349">
        <f>ROUND('T1 EFHK'!L22,$D$52)</f>
        <v>11429.058000000001</v>
      </c>
      <c r="L54" s="349">
        <f>ROUND('T1 EFHK'!M22,$D$52)</f>
        <v>22714.695</v>
      </c>
      <c r="M54" s="349">
        <f>ROUND('T1 EFHK'!N22,$D$52)</f>
        <v>13277.165999999999</v>
      </c>
      <c r="N54" s="349">
        <f>ROUND('T1 EFHK'!O22,$D$52)</f>
        <v>14104.444</v>
      </c>
      <c r="O54" s="349">
        <f>ROUND('T1 EFHK'!P22,$D$52)</f>
        <v>15081.517</v>
      </c>
      <c r="P54" s="604"/>
      <c r="Q54" s="349">
        <f>ROUND('T1 EFHK'!R22,$D$52)</f>
        <v>11285.636</v>
      </c>
      <c r="R54" s="349">
        <f>ROUND('T1 EFHK'!S22,$D$52)</f>
        <v>10679.522999999999</v>
      </c>
      <c r="S54" s="349">
        <f>ROUND('T1 EFHK'!T22,$D$52)</f>
        <v>21965.159</v>
      </c>
      <c r="T54" s="349">
        <f>ROUND('T1 EFHK'!U22,$D$52)</f>
        <v>12273.45</v>
      </c>
      <c r="U54" s="604"/>
      <c r="V54" s="604"/>
      <c r="W54" s="604"/>
      <c r="X54" s="604"/>
      <c r="Y54" s="604"/>
    </row>
    <row r="55" spans="1:25" s="605" customFormat="1">
      <c r="A55" s="19" t="s">
        <v>607</v>
      </c>
      <c r="B55" s="20" t="s">
        <v>377</v>
      </c>
      <c r="C55" s="21" t="s">
        <v>608</v>
      </c>
      <c r="D55" s="603">
        <v>3</v>
      </c>
      <c r="E55" s="23" t="b">
        <f>ROUND('T1'!F23,$D$55)=ROUND('T1 EFHK'!F23,$D$55)</f>
        <v>1</v>
      </c>
      <c r="F55" s="23" t="b">
        <f>ROUND('T1'!G23,$D$55)=ROUND('T1 EFHK'!G23,$D$55)</f>
        <v>1</v>
      </c>
      <c r="G55" s="23" t="b">
        <f>ROUND('T1'!H23,$D$55)=ROUND('T1 EFHK'!H23,$D$55)</f>
        <v>1</v>
      </c>
      <c r="H55" s="23" t="b">
        <f>ROUND('T1'!I23,$D$55)=ROUND('T1 EFHK'!I23,$D$55)</f>
        <v>1</v>
      </c>
      <c r="I55" s="23" t="b">
        <f>ROUND('T1'!J23,$D$55)=ROUND('T1 EFHK'!J23,$D$55)</f>
        <v>1</v>
      </c>
      <c r="J55" s="23" t="b">
        <f>ROUND('T1'!K23,$D$55)=ROUND('T1 EFHK'!K23,$D$55)</f>
        <v>1</v>
      </c>
      <c r="K55" s="23" t="b">
        <f>ROUND('T1'!L23,$D$55)=ROUND('T1 EFHK'!L23,$D$55)</f>
        <v>1</v>
      </c>
      <c r="L55" s="23" t="b">
        <f>ROUND('T1'!M23,$D$55)=ROUND('T1 EFHK'!M23,$D$55)</f>
        <v>1</v>
      </c>
      <c r="M55" s="23" t="b">
        <f>ROUND('T1'!N23,$D$55)=ROUND('T1 EFHK'!N23,$D$55)</f>
        <v>1</v>
      </c>
      <c r="N55" s="23" t="b">
        <f>ROUND('T1'!O23,$D$55)=ROUND('T1 EFHK'!O23,$D$55)</f>
        <v>1</v>
      </c>
      <c r="O55" s="23" t="b">
        <f>ROUND('T1'!P23,$D$55)=ROUND('T1 EFHK'!P23,$D$55)</f>
        <v>1</v>
      </c>
      <c r="P55" s="604"/>
      <c r="Q55" s="23" t="b">
        <f>ROUND('T1'!R23,$D$55)=ROUND('T1 EFHK'!R23,$D$55)</f>
        <v>1</v>
      </c>
      <c r="R55" s="23" t="b">
        <f>ROUND('T1'!S23,$D$55)=ROUND('T1 EFHK'!S23,$D$55)</f>
        <v>1</v>
      </c>
      <c r="S55" s="23" t="b">
        <f>ROUND('T1'!T23,$D$55)=ROUND('T1 EFHK'!T23,$D$55)</f>
        <v>1</v>
      </c>
      <c r="T55" s="23" t="b">
        <f>ROUND('T1'!U23,$D$55)=ROUND('T1 EFHK'!U23,$D$55)</f>
        <v>1</v>
      </c>
      <c r="U55" s="604"/>
      <c r="V55" s="604"/>
      <c r="W55" s="604"/>
      <c r="X55" s="604"/>
      <c r="Y55" s="604"/>
    </row>
    <row r="56" spans="1:25" s="605" customFormat="1" outlineLevel="1">
      <c r="A56" s="25"/>
      <c r="B56" s="26"/>
      <c r="C56" s="27" t="s">
        <v>609</v>
      </c>
      <c r="D56" s="606"/>
      <c r="E56" s="349">
        <f>ROUND('T1'!F23,$D$55)</f>
        <v>970</v>
      </c>
      <c r="F56" s="349">
        <f>ROUND('T1'!G23,$D$55)</f>
        <v>852</v>
      </c>
      <c r="G56" s="349">
        <f>ROUND('T1'!H23,$D$55)</f>
        <v>1024</v>
      </c>
      <c r="H56" s="349">
        <f>ROUND('T1'!I23,$D$55)</f>
        <v>1100</v>
      </c>
      <c r="I56" s="349">
        <f>ROUND('T1'!J23,$D$55)</f>
        <v>844</v>
      </c>
      <c r="J56" s="349">
        <f>ROUND('T1'!K23,$D$55)</f>
        <v>730.67499999999995</v>
      </c>
      <c r="K56" s="349">
        <f>ROUND('T1'!L23,$D$55)</f>
        <v>739.96100000000001</v>
      </c>
      <c r="L56" s="349">
        <f>ROUND('T1'!M23,$D$55)</f>
        <v>1470.635</v>
      </c>
      <c r="M56" s="349">
        <f>ROUND('T1'!N23,$D$55)</f>
        <v>859.61400000000003</v>
      </c>
      <c r="N56" s="349">
        <f>ROUND('T1'!O23,$D$55)</f>
        <v>913.17499999999995</v>
      </c>
      <c r="O56" s="349">
        <f>ROUND('T1'!P23,$D$55)</f>
        <v>976.43499999999995</v>
      </c>
      <c r="P56" s="604"/>
      <c r="Q56" s="349">
        <f>ROUND('T1'!R23,$D$55)</f>
        <v>730.67499999999995</v>
      </c>
      <c r="R56" s="349">
        <f>ROUND('T1'!S23,$D$55)</f>
        <v>691.43299999999999</v>
      </c>
      <c r="S56" s="349">
        <f>ROUND('T1'!T23,$D$55)</f>
        <v>1422.1079999999999</v>
      </c>
      <c r="T56" s="349">
        <f>ROUND('T1'!U23,$D$55)</f>
        <v>794.63</v>
      </c>
      <c r="U56" s="604"/>
      <c r="V56" s="604"/>
      <c r="W56" s="604"/>
      <c r="X56" s="604"/>
      <c r="Y56" s="604"/>
    </row>
    <row r="57" spans="1:25" s="605" customFormat="1" outlineLevel="1">
      <c r="A57" s="25"/>
      <c r="B57" s="26"/>
      <c r="C57" s="27" t="s">
        <v>610</v>
      </c>
      <c r="D57" s="606"/>
      <c r="E57" s="349">
        <f>ROUND('T1 EFHK'!F23,$D$55)</f>
        <v>970</v>
      </c>
      <c r="F57" s="349">
        <f>ROUND('T1 EFHK'!G23,$D$55)</f>
        <v>852</v>
      </c>
      <c r="G57" s="349">
        <f>ROUND('T1 EFHK'!H23,$D$55)</f>
        <v>1024</v>
      </c>
      <c r="H57" s="349">
        <f>ROUND('T1 EFHK'!I23,$D$55)</f>
        <v>1100</v>
      </c>
      <c r="I57" s="349">
        <f>ROUND('T1 EFHK'!J23,$D$55)</f>
        <v>844</v>
      </c>
      <c r="J57" s="349">
        <f>ROUND('T1 EFHK'!K23,$D$55)</f>
        <v>730.67499999999995</v>
      </c>
      <c r="K57" s="349">
        <f>ROUND('T1 EFHK'!L23,$D$55)</f>
        <v>739.96100000000001</v>
      </c>
      <c r="L57" s="349">
        <f>ROUND('T1 EFHK'!M23,$D$55)</f>
        <v>1470.635</v>
      </c>
      <c r="M57" s="349">
        <f>ROUND('T1 EFHK'!N23,$D$55)</f>
        <v>859.61400000000003</v>
      </c>
      <c r="N57" s="349">
        <f>ROUND('T1 EFHK'!O23,$D$55)</f>
        <v>913.17499999999995</v>
      </c>
      <c r="O57" s="349">
        <f>ROUND('T1 EFHK'!P23,$D$55)</f>
        <v>976.43499999999995</v>
      </c>
      <c r="P57" s="604"/>
      <c r="Q57" s="349">
        <f>ROUND('T1 EFHK'!R23,$D$55)</f>
        <v>730.67499999999995</v>
      </c>
      <c r="R57" s="349">
        <f>ROUND('T1 EFHK'!S23,$D$55)</f>
        <v>691.43299999999999</v>
      </c>
      <c r="S57" s="349">
        <f>ROUND('T1 EFHK'!T23,$D$55)</f>
        <v>1422.1079999999999</v>
      </c>
      <c r="T57" s="349">
        <f>ROUND('T1 EFHK'!U23,$D$55)</f>
        <v>794.63</v>
      </c>
      <c r="U57" s="604"/>
      <c r="V57" s="604"/>
      <c r="W57" s="604"/>
      <c r="X57" s="604"/>
      <c r="Y57" s="604"/>
    </row>
    <row r="58" spans="1:25" s="605" customFormat="1">
      <c r="A58" s="19" t="s">
        <v>611</v>
      </c>
      <c r="B58" s="20" t="s">
        <v>612</v>
      </c>
      <c r="C58" s="21" t="s">
        <v>613</v>
      </c>
      <c r="D58" s="603">
        <v>3</v>
      </c>
      <c r="E58" s="23" t="b">
        <f>ROUND('T1'!F24,$D$58)=ROUND('T1 EFHK'!F24,$D$58)</f>
        <v>1</v>
      </c>
      <c r="F58" s="23" t="b">
        <f>ROUND('T1'!G24,$D$58)=ROUND('T1 EFHK'!G24,$D$58)</f>
        <v>1</v>
      </c>
      <c r="G58" s="23" t="b">
        <f>ROUND('T1'!H24,$D$58)=ROUND('T1 EFHK'!H24,$D$58)</f>
        <v>1</v>
      </c>
      <c r="H58" s="23" t="b">
        <f>ROUND('T1'!I24,$D$58)=ROUND('T1 EFHK'!I24,$D$58)</f>
        <v>1</v>
      </c>
      <c r="I58" s="23" t="b">
        <f>ROUND('T1'!J24,$D$58)=ROUND('T1 EFHK'!J24,$D$58)</f>
        <v>1</v>
      </c>
      <c r="J58" s="23" t="b">
        <f>ROUND('T1'!K24,$D$58)=ROUND('T1 EFHK'!K24,$D$58)</f>
        <v>1</v>
      </c>
      <c r="K58" s="23" t="b">
        <f>ROUND('T1'!L24,$D$58)=ROUND('T1 EFHK'!L24,$D$58)</f>
        <v>1</v>
      </c>
      <c r="L58" s="23" t="b">
        <f>ROUND('T1'!M24,$D$58)=ROUND('T1 EFHK'!M24,$D$58)</f>
        <v>1</v>
      </c>
      <c r="M58" s="23" t="b">
        <f>ROUND('T1'!N24,$D$58)=ROUND('T1 EFHK'!N24,$D$58)</f>
        <v>1</v>
      </c>
      <c r="N58" s="23" t="b">
        <f>ROUND('T1'!O24,$D$58)=ROUND('T1 EFHK'!O24,$D$58)</f>
        <v>1</v>
      </c>
      <c r="O58" s="23" t="b">
        <f>ROUND('T1'!P24,$D$58)=ROUND('T1 EFHK'!P24,$D$58)</f>
        <v>1</v>
      </c>
      <c r="P58" s="604"/>
      <c r="Q58" s="23" t="b">
        <f>ROUND('T1'!R24,$D$58)=ROUND('T1 EFHK'!R24,$D$58)</f>
        <v>1</v>
      </c>
      <c r="R58" s="23" t="b">
        <f>ROUND('T1'!S24,$D$58)=ROUND('T1 EFHK'!S24,$D$58)</f>
        <v>1</v>
      </c>
      <c r="S58" s="23" t="b">
        <f>ROUND('T1'!T24,$D$58)=ROUND('T1 EFHK'!T24,$D$58)</f>
        <v>1</v>
      </c>
      <c r="T58" s="23" t="b">
        <f>ROUND('T1'!U24,$D$58)=ROUND('T1 EFHK'!U24,$D$58)</f>
        <v>1</v>
      </c>
      <c r="U58" s="604"/>
      <c r="V58" s="604"/>
      <c r="W58" s="604"/>
      <c r="X58" s="604"/>
      <c r="Y58" s="604"/>
    </row>
    <row r="59" spans="1:25" s="605" customFormat="1" outlineLevel="1">
      <c r="A59" s="25"/>
      <c r="B59" s="26"/>
      <c r="C59" s="27" t="s">
        <v>614</v>
      </c>
      <c r="D59" s="606"/>
      <c r="E59" s="349">
        <f>ROUND('T1'!F24,$D$58)</f>
        <v>716</v>
      </c>
      <c r="F59" s="349">
        <f>ROUND('T1'!G24,$D$58)</f>
        <v>689</v>
      </c>
      <c r="G59" s="349">
        <f>ROUND('T1'!H24,$D$58)</f>
        <v>651</v>
      </c>
      <c r="H59" s="349">
        <f>ROUND('T1'!I24,$D$58)</f>
        <v>690</v>
      </c>
      <c r="I59" s="349">
        <f>ROUND('T1'!J24,$D$58)</f>
        <v>614</v>
      </c>
      <c r="J59" s="349">
        <f>ROUND('T1'!K24,$D$58)</f>
        <v>531.55700000000002</v>
      </c>
      <c r="K59" s="349">
        <f>ROUND('T1'!L24,$D$58)</f>
        <v>538.31299999999999</v>
      </c>
      <c r="L59" s="349">
        <f>ROUND('T1'!M24,$D$58)</f>
        <v>1069.8699999999999</v>
      </c>
      <c r="M59" s="349">
        <f>ROUND('T1'!N24,$D$58)</f>
        <v>625.35900000000004</v>
      </c>
      <c r="N59" s="349">
        <f>ROUND('T1'!O24,$D$58)</f>
        <v>664.32399999999996</v>
      </c>
      <c r="O59" s="349">
        <f>ROUND('T1'!P24,$D$58)</f>
        <v>710.34500000000003</v>
      </c>
      <c r="P59" s="604"/>
      <c r="Q59" s="349">
        <f>ROUND('T1'!R24,$D$58)</f>
        <v>531.55700000000002</v>
      </c>
      <c r="R59" s="349">
        <f>ROUND('T1'!S24,$D$58)</f>
        <v>503.00900000000001</v>
      </c>
      <c r="S59" s="349">
        <f>ROUND('T1'!T24,$D$58)</f>
        <v>1034.566</v>
      </c>
      <c r="T59" s="349">
        <f>ROUND('T1'!U24,$D$58)</f>
        <v>578.08399999999995</v>
      </c>
      <c r="U59" s="604"/>
      <c r="V59" s="604"/>
      <c r="W59" s="604"/>
      <c r="X59" s="604"/>
      <c r="Y59" s="604"/>
    </row>
    <row r="60" spans="1:25" s="605" customFormat="1" outlineLevel="1">
      <c r="A60" s="25"/>
      <c r="B60" s="26"/>
      <c r="C60" s="27" t="s">
        <v>615</v>
      </c>
      <c r="D60" s="606"/>
      <c r="E60" s="349">
        <f>ROUND('T1 EFHK'!F24,$D$58)</f>
        <v>716</v>
      </c>
      <c r="F60" s="349">
        <f>ROUND('T1 EFHK'!G24,$D$58)</f>
        <v>689</v>
      </c>
      <c r="G60" s="349">
        <f>ROUND('T1 EFHK'!H24,$D$58)</f>
        <v>651</v>
      </c>
      <c r="H60" s="349">
        <f>ROUND('T1 EFHK'!I24,$D$58)</f>
        <v>690</v>
      </c>
      <c r="I60" s="349">
        <f>ROUND('T1 EFHK'!J24,$D$58)</f>
        <v>614</v>
      </c>
      <c r="J60" s="349">
        <f>ROUND('T1 EFHK'!K24,$D$58)</f>
        <v>531.55700000000002</v>
      </c>
      <c r="K60" s="349">
        <f>ROUND('T1 EFHK'!L24,$D$58)</f>
        <v>538.31299999999999</v>
      </c>
      <c r="L60" s="349">
        <f>ROUND('T1 EFHK'!M24,$D$58)</f>
        <v>1069.8699999999999</v>
      </c>
      <c r="M60" s="349">
        <f>ROUND('T1 EFHK'!N24,$D$58)</f>
        <v>625.35900000000004</v>
      </c>
      <c r="N60" s="349">
        <f>ROUND('T1 EFHK'!O24,$D$58)</f>
        <v>664.32399999999996</v>
      </c>
      <c r="O60" s="349">
        <f>ROUND('T1 EFHK'!P24,$D$58)</f>
        <v>710.34500000000003</v>
      </c>
      <c r="P60" s="604"/>
      <c r="Q60" s="349">
        <f>ROUND('T1 EFHK'!R24,$D$58)</f>
        <v>531.55700000000002</v>
      </c>
      <c r="R60" s="349">
        <f>ROUND('T1 EFHK'!S24,$D$58)</f>
        <v>503.00900000000001</v>
      </c>
      <c r="S60" s="349">
        <f>ROUND('T1 EFHK'!T24,$D$58)</f>
        <v>1034.566</v>
      </c>
      <c r="T60" s="349">
        <f>ROUND('T1 EFHK'!U24,$D$58)</f>
        <v>578.08399999999995</v>
      </c>
      <c r="U60" s="604"/>
      <c r="V60" s="604"/>
      <c r="W60" s="604"/>
      <c r="X60" s="604"/>
      <c r="Y60" s="604"/>
    </row>
    <row r="61" spans="1:25" s="605" customFormat="1">
      <c r="A61" s="19" t="s">
        <v>616</v>
      </c>
      <c r="B61" s="20" t="s">
        <v>617</v>
      </c>
      <c r="C61" s="21" t="s">
        <v>618</v>
      </c>
      <c r="D61" s="603">
        <v>3</v>
      </c>
      <c r="E61" s="23" t="b">
        <f>ROUND('T1'!F25,$D$61)=ROUND('T1 EFHK'!F25,$D$61)</f>
        <v>1</v>
      </c>
      <c r="F61" s="23" t="b">
        <f>ROUND('T1'!G25,$D$61)=ROUND('T1 EFHK'!G25,$D$61)</f>
        <v>1</v>
      </c>
      <c r="G61" s="23" t="b">
        <f>ROUND('T1'!H25,$D$61)=ROUND('T1 EFHK'!H25,$D$61)</f>
        <v>1</v>
      </c>
      <c r="H61" s="23" t="b">
        <f>ROUND('T1'!I25,$D$61)=ROUND('T1 EFHK'!I25,$D$61)</f>
        <v>1</v>
      </c>
      <c r="I61" s="23" t="b">
        <f>ROUND('T1'!J25,$D$61)=ROUND('T1 EFHK'!J25,$D$61)</f>
        <v>1</v>
      </c>
      <c r="J61" s="23" t="b">
        <f>ROUND('T1'!K25,$D$61)=ROUND('T1 EFHK'!K25,$D$61)</f>
        <v>1</v>
      </c>
      <c r="K61" s="23" t="b">
        <f>ROUND('T1'!L25,$D$61)=ROUND('T1 EFHK'!L25,$D$61)</f>
        <v>1</v>
      </c>
      <c r="L61" s="23" t="b">
        <f>ROUND('T1'!M25,$D$61)=ROUND('T1 EFHK'!M25,$D$61)</f>
        <v>1</v>
      </c>
      <c r="M61" s="23" t="b">
        <f>ROUND('T1'!N25,$D$61)=ROUND('T1 EFHK'!N25,$D$61)</f>
        <v>1</v>
      </c>
      <c r="N61" s="23" t="b">
        <f>ROUND('T1'!O25,$D$61)=ROUND('T1 EFHK'!O25,$D$61)</f>
        <v>1</v>
      </c>
      <c r="O61" s="23" t="b">
        <f>ROUND('T1'!P25,$D$61)=ROUND('T1 EFHK'!P25,$D$61)</f>
        <v>1</v>
      </c>
      <c r="P61" s="604"/>
      <c r="Q61" s="23" t="b">
        <f>ROUND('T1'!R25,$D$61)=ROUND('T1 EFHK'!R25,$D$61)</f>
        <v>1</v>
      </c>
      <c r="R61" s="23" t="b">
        <f>ROUND('T1'!S25,$D$61)=ROUND('T1 EFHK'!S25,$D$61)</f>
        <v>1</v>
      </c>
      <c r="S61" s="23" t="b">
        <f>ROUND('T1'!T25,$D$61)=ROUND('T1 EFHK'!T25,$D$61)</f>
        <v>1</v>
      </c>
      <c r="T61" s="23" t="b">
        <f>ROUND('T1'!U25,$D$61)=ROUND('T1 EFHK'!U25,$D$61)</f>
        <v>1</v>
      </c>
      <c r="U61" s="604"/>
      <c r="V61" s="604"/>
      <c r="W61" s="604"/>
      <c r="X61" s="604"/>
      <c r="Y61" s="604"/>
    </row>
    <row r="62" spans="1:25" s="605" customFormat="1" outlineLevel="1">
      <c r="A62" s="25"/>
      <c r="B62" s="26"/>
      <c r="C62" s="27" t="s">
        <v>619</v>
      </c>
      <c r="D62" s="606"/>
      <c r="E62" s="349">
        <f>ROUND('T1'!F25,$D$61)</f>
        <v>1186</v>
      </c>
      <c r="F62" s="349">
        <f>ROUND('T1'!G25,$D$61)</f>
        <v>1073</v>
      </c>
      <c r="G62" s="349">
        <f>ROUND('T1'!H25,$D$61)</f>
        <v>569</v>
      </c>
      <c r="H62" s="349">
        <f>ROUND('T1'!I25,$D$61)</f>
        <v>582</v>
      </c>
      <c r="I62" s="349">
        <f>ROUND('T1'!J25,$D$61)</f>
        <v>470</v>
      </c>
      <c r="J62" s="349">
        <f>ROUND('T1'!K25,$D$61)</f>
        <v>406.892</v>
      </c>
      <c r="K62" s="349">
        <f>ROUND('T1'!L25,$D$61)</f>
        <v>412.06299999999999</v>
      </c>
      <c r="L62" s="349">
        <f>ROUND('T1'!M25,$D$61)</f>
        <v>818.95600000000002</v>
      </c>
      <c r="M62" s="349">
        <f>ROUND('T1'!N25,$D$61)</f>
        <v>478.69499999999999</v>
      </c>
      <c r="N62" s="349">
        <f>ROUND('T1'!O25,$D$61)</f>
        <v>508.52199999999999</v>
      </c>
      <c r="O62" s="349">
        <f>ROUND('T1'!P25,$D$61)</f>
        <v>543.74900000000002</v>
      </c>
      <c r="P62" s="604"/>
      <c r="Q62" s="349">
        <f>ROUND('T1'!R25,$D$61)</f>
        <v>406.892</v>
      </c>
      <c r="R62" s="349">
        <f>ROUND('T1'!S25,$D$61)</f>
        <v>385.04</v>
      </c>
      <c r="S62" s="349">
        <f>ROUND('T1'!T25,$D$61)</f>
        <v>791.93200000000002</v>
      </c>
      <c r="T62" s="349">
        <f>ROUND('T1'!U25,$D$61)</f>
        <v>442.50700000000001</v>
      </c>
      <c r="U62" s="604"/>
      <c r="V62" s="604"/>
      <c r="W62" s="604"/>
      <c r="X62" s="604"/>
      <c r="Y62" s="604"/>
    </row>
    <row r="63" spans="1:25" s="605" customFormat="1" outlineLevel="1">
      <c r="A63" s="25"/>
      <c r="B63" s="26"/>
      <c r="C63" s="27" t="s">
        <v>620</v>
      </c>
      <c r="D63" s="606"/>
      <c r="E63" s="349">
        <f>ROUND('T1 EFHK'!F25,$D$61)</f>
        <v>1186</v>
      </c>
      <c r="F63" s="349">
        <f>ROUND('T1 EFHK'!G25,$D$61)</f>
        <v>1073</v>
      </c>
      <c r="G63" s="349">
        <f>ROUND('T1 EFHK'!H25,$D$61)</f>
        <v>569</v>
      </c>
      <c r="H63" s="349">
        <f>ROUND('T1 EFHK'!I25,$D$61)</f>
        <v>582</v>
      </c>
      <c r="I63" s="349">
        <f>ROUND('T1 EFHK'!J25,$D$61)</f>
        <v>470</v>
      </c>
      <c r="J63" s="349">
        <f>ROUND('T1 EFHK'!K25,$D$61)</f>
        <v>406.892</v>
      </c>
      <c r="K63" s="349">
        <f>ROUND('T1 EFHK'!L25,$D$61)</f>
        <v>412.06299999999999</v>
      </c>
      <c r="L63" s="349">
        <f>ROUND('T1 EFHK'!M25,$D$61)</f>
        <v>818.95600000000002</v>
      </c>
      <c r="M63" s="349">
        <f>ROUND('T1 EFHK'!N25,$D$61)</f>
        <v>478.69499999999999</v>
      </c>
      <c r="N63" s="349">
        <f>ROUND('T1 EFHK'!O25,$D$61)</f>
        <v>508.52199999999999</v>
      </c>
      <c r="O63" s="349">
        <f>ROUND('T1 EFHK'!P25,$D$61)</f>
        <v>543.74900000000002</v>
      </c>
      <c r="P63" s="604"/>
      <c r="Q63" s="349">
        <f>ROUND('T1 EFHK'!R25,$D$61)</f>
        <v>406.892</v>
      </c>
      <c r="R63" s="349">
        <f>ROUND('T1 EFHK'!S25,$D$61)</f>
        <v>385.04</v>
      </c>
      <c r="S63" s="349">
        <f>ROUND('T1 EFHK'!T25,$D$61)</f>
        <v>791.93200000000002</v>
      </c>
      <c r="T63" s="349">
        <f>ROUND('T1 EFHK'!U25,$D$61)</f>
        <v>442.50700000000001</v>
      </c>
      <c r="U63" s="604"/>
      <c r="V63" s="604"/>
      <c r="W63" s="604"/>
      <c r="X63" s="604"/>
      <c r="Y63" s="604"/>
    </row>
    <row r="64" spans="1:25" s="605" customFormat="1">
      <c r="A64" s="19" t="s">
        <v>621</v>
      </c>
      <c r="B64" s="20" t="s">
        <v>622</v>
      </c>
      <c r="C64" s="21" t="s">
        <v>623</v>
      </c>
      <c r="D64" s="603">
        <v>3</v>
      </c>
      <c r="E64" s="23" t="b">
        <f>ROUND('T1'!F26,$D$64)=ROUND('T1 EFHK'!F26,$D$64)</f>
        <v>1</v>
      </c>
      <c r="F64" s="23" t="b">
        <f>ROUND('T1'!G26,$D$64)=ROUND('T1 EFHK'!G26,$D$64)</f>
        <v>1</v>
      </c>
      <c r="G64" s="23" t="b">
        <f>ROUND('T1'!H26,$D$64)=ROUND('T1 EFHK'!H26,$D$64)</f>
        <v>1</v>
      </c>
      <c r="H64" s="23" t="b">
        <f>ROUND('T1'!I26,$D$64)=ROUND('T1 EFHK'!I26,$D$64)</f>
        <v>1</v>
      </c>
      <c r="I64" s="23" t="b">
        <f>ROUND('T1'!J26,$D$64)=ROUND('T1 EFHK'!J26,$D$64)</f>
        <v>1</v>
      </c>
      <c r="J64" s="23" t="b">
        <f>ROUND('T1'!K26,$D$64)=ROUND('T1 EFHK'!K26,$D$64)</f>
        <v>1</v>
      </c>
      <c r="K64" s="23" t="b">
        <f>ROUND('T1'!L26,$D$64)=ROUND('T1 EFHK'!L26,$D$64)</f>
        <v>1</v>
      </c>
      <c r="L64" s="23" t="b">
        <f>ROUND('T1'!M26,$D$64)=ROUND('T1 EFHK'!M26,$D$64)</f>
        <v>1</v>
      </c>
      <c r="M64" s="23" t="b">
        <f>ROUND('T1'!N26,$D$64)=ROUND('T1 EFHK'!N26,$D$64)</f>
        <v>1</v>
      </c>
      <c r="N64" s="23" t="b">
        <f>ROUND('T1'!O26,$D$64)=ROUND('T1 EFHK'!O26,$D$64)</f>
        <v>1</v>
      </c>
      <c r="O64" s="23" t="b">
        <f>ROUND('T1'!P26,$D$64)=ROUND('T1 EFHK'!P26,$D$64)</f>
        <v>1</v>
      </c>
      <c r="P64" s="604"/>
      <c r="Q64" s="23" t="b">
        <f>ROUND('T1'!R26,$D$64)=ROUND('T1 EFHK'!R26,$D$64)</f>
        <v>1</v>
      </c>
      <c r="R64" s="23" t="b">
        <f>ROUND('T1'!S26,$D$64)=ROUND('T1 EFHK'!S26,$D$64)</f>
        <v>1</v>
      </c>
      <c r="S64" s="23" t="b">
        <f>ROUND('T1'!T26,$D$64)=ROUND('T1 EFHK'!T26,$D$64)</f>
        <v>1</v>
      </c>
      <c r="T64" s="23" t="b">
        <f>ROUND('T1'!U26,$D$64)=ROUND('T1 EFHK'!U26,$D$64)</f>
        <v>1</v>
      </c>
      <c r="U64" s="604"/>
      <c r="V64" s="604"/>
      <c r="W64" s="604"/>
      <c r="X64" s="604"/>
      <c r="Y64" s="604"/>
    </row>
    <row r="65" spans="1:25" s="605" customFormat="1" outlineLevel="1">
      <c r="A65" s="25"/>
      <c r="B65" s="26"/>
      <c r="C65" s="27" t="s">
        <v>624</v>
      </c>
      <c r="D65" s="606"/>
      <c r="E65" s="349">
        <f>ROUND('T1'!F26,$D$64)</f>
        <v>0</v>
      </c>
      <c r="F65" s="349">
        <f>ROUND('T1'!G26,$D$64)</f>
        <v>0</v>
      </c>
      <c r="G65" s="349">
        <f>ROUND('T1'!H26,$D$64)</f>
        <v>0</v>
      </c>
      <c r="H65" s="349">
        <f>ROUND('T1'!I26,$D$64)</f>
        <v>0</v>
      </c>
      <c r="I65" s="349">
        <f>ROUND('T1'!J26,$D$64)</f>
        <v>0</v>
      </c>
      <c r="J65" s="349">
        <f>ROUND('T1'!K26,$D$64)</f>
        <v>0</v>
      </c>
      <c r="K65" s="349">
        <f>ROUND('T1'!L26,$D$64)</f>
        <v>0</v>
      </c>
      <c r="L65" s="349">
        <f>ROUND('T1'!M26,$D$64)</f>
        <v>0</v>
      </c>
      <c r="M65" s="349">
        <f>ROUND('T1'!N26,$D$64)</f>
        <v>0</v>
      </c>
      <c r="N65" s="349">
        <f>ROUND('T1'!O26,$D$64)</f>
        <v>0</v>
      </c>
      <c r="O65" s="349">
        <f>ROUND('T1'!P26,$D$64)</f>
        <v>0</v>
      </c>
      <c r="P65" s="604"/>
      <c r="Q65" s="349">
        <f>ROUND('T1'!R26,$D$64)</f>
        <v>0</v>
      </c>
      <c r="R65" s="349">
        <f>ROUND('T1'!S26,$D$64)</f>
        <v>0</v>
      </c>
      <c r="S65" s="349">
        <f>ROUND('T1'!T26,$D$64)</f>
        <v>0</v>
      </c>
      <c r="T65" s="349">
        <f>ROUND('T1'!U26,$D$64)</f>
        <v>0</v>
      </c>
      <c r="U65" s="604"/>
      <c r="V65" s="604"/>
      <c r="W65" s="604"/>
      <c r="X65" s="604"/>
      <c r="Y65" s="604"/>
    </row>
    <row r="66" spans="1:25" s="605" customFormat="1" outlineLevel="1">
      <c r="A66" s="25"/>
      <c r="B66" s="26"/>
      <c r="C66" s="27" t="s">
        <v>625</v>
      </c>
      <c r="D66" s="606"/>
      <c r="E66" s="349">
        <f>ROUND('T1 EFHK'!F26,$D$64)</f>
        <v>0</v>
      </c>
      <c r="F66" s="349">
        <f>ROUND('T1 EFHK'!G26,$D$64)</f>
        <v>0</v>
      </c>
      <c r="G66" s="349">
        <f>ROUND('T1 EFHK'!H26,$D$64)</f>
        <v>0</v>
      </c>
      <c r="H66" s="349">
        <f>ROUND('T1 EFHK'!I26,$D$64)</f>
        <v>0</v>
      </c>
      <c r="I66" s="349">
        <f>ROUND('T1 EFHK'!J26,$D$64)</f>
        <v>0</v>
      </c>
      <c r="J66" s="349">
        <f>ROUND('T1 EFHK'!K26,$D$64)</f>
        <v>0</v>
      </c>
      <c r="K66" s="349">
        <f>ROUND('T1 EFHK'!L26,$D$64)</f>
        <v>0</v>
      </c>
      <c r="L66" s="349">
        <f>ROUND('T1 EFHK'!M26,$D$64)</f>
        <v>0</v>
      </c>
      <c r="M66" s="349">
        <f>ROUND('T1 EFHK'!N26,$D$64)</f>
        <v>0</v>
      </c>
      <c r="N66" s="349">
        <f>ROUND('T1 EFHK'!O26,$D$64)</f>
        <v>0</v>
      </c>
      <c r="O66" s="349">
        <f>ROUND('T1 EFHK'!P26,$D$64)</f>
        <v>0</v>
      </c>
      <c r="P66" s="604"/>
      <c r="Q66" s="349">
        <f>ROUND('T1 EFHK'!R26,$D$64)</f>
        <v>0</v>
      </c>
      <c r="R66" s="349">
        <f>ROUND('T1 EFHK'!S26,$D$64)</f>
        <v>0</v>
      </c>
      <c r="S66" s="349">
        <f>ROUND('T1 EFHK'!T26,$D$64)</f>
        <v>0</v>
      </c>
      <c r="T66" s="349">
        <f>ROUND('T1 EFHK'!U26,$D$64)</f>
        <v>0</v>
      </c>
      <c r="U66" s="604"/>
      <c r="V66" s="604"/>
      <c r="W66" s="604"/>
      <c r="X66" s="604"/>
      <c r="Y66" s="604"/>
    </row>
    <row r="67" spans="1:25" s="605" customFormat="1">
      <c r="A67" s="19" t="s">
        <v>626</v>
      </c>
      <c r="B67" s="20" t="s">
        <v>627</v>
      </c>
      <c r="C67" s="21" t="s">
        <v>628</v>
      </c>
      <c r="D67" s="603">
        <v>3</v>
      </c>
      <c r="E67" s="23" t="b">
        <f>ROUND('T1'!F27,$D$67)=ROUND('T1 EFHK'!F27,$D$67)</f>
        <v>1</v>
      </c>
      <c r="F67" s="23" t="b">
        <f>ROUND('T1'!G27,$D$67)=ROUND('T1 EFHK'!G27,$D$67)</f>
        <v>1</v>
      </c>
      <c r="G67" s="23" t="b">
        <f>ROUND('T1'!H27,$D$67)=ROUND('T1 EFHK'!H27,$D$67)</f>
        <v>1</v>
      </c>
      <c r="H67" s="23" t="b">
        <f>ROUND('T1'!I27,$D$67)=ROUND('T1 EFHK'!I27,$D$67)</f>
        <v>1</v>
      </c>
      <c r="I67" s="23" t="b">
        <f>ROUND('T1'!J27,$D$67)=ROUND('T1 EFHK'!J27,$D$67)</f>
        <v>1</v>
      </c>
      <c r="J67" s="23" t="b">
        <f>ROUND('T1'!K27,$D$67)=ROUND('T1 EFHK'!K27,$D$67)</f>
        <v>1</v>
      </c>
      <c r="K67" s="23" t="b">
        <f>ROUND('T1'!L27,$D$67)=ROUND('T1 EFHK'!L27,$D$67)</f>
        <v>1</v>
      </c>
      <c r="L67" s="23" t="b">
        <f>ROUND('T1'!M27,$D$67)=ROUND('T1 EFHK'!M27,$D$67)</f>
        <v>1</v>
      </c>
      <c r="M67" s="23" t="b">
        <f>ROUND('T1'!N27,$D$67)=ROUND('T1 EFHK'!N27,$D$67)</f>
        <v>1</v>
      </c>
      <c r="N67" s="23" t="b">
        <f>ROUND('T1'!O27,$D$67)=ROUND('T1 EFHK'!O27,$D$67)</f>
        <v>1</v>
      </c>
      <c r="O67" s="23" t="b">
        <f>ROUND('T1'!P27,$D$67)=ROUND('T1 EFHK'!P27,$D$67)</f>
        <v>1</v>
      </c>
      <c r="P67" s="604"/>
      <c r="Q67" s="23" t="b">
        <f>ROUND('T1'!R27,$D$67)=ROUND('T1 EFHK'!R27,$D$67)</f>
        <v>1</v>
      </c>
      <c r="R67" s="23" t="b">
        <f>ROUND('T1'!S27,$D$67)=ROUND('T1 EFHK'!S27,$D$67)</f>
        <v>1</v>
      </c>
      <c r="S67" s="23" t="b">
        <f>ROUND('T1'!T27,$D$67)=ROUND('T1 EFHK'!T27,$D$67)</f>
        <v>1</v>
      </c>
      <c r="T67" s="23" t="b">
        <f>ROUND('T1'!U27,$D$67)=ROUND('T1 EFHK'!U27,$D$67)</f>
        <v>1</v>
      </c>
      <c r="U67" s="604"/>
      <c r="V67" s="604"/>
      <c r="W67" s="604"/>
      <c r="X67" s="604"/>
      <c r="Y67" s="604"/>
    </row>
    <row r="68" spans="1:25" s="605" customFormat="1" outlineLevel="1">
      <c r="A68" s="25"/>
      <c r="B68" s="26"/>
      <c r="C68" s="27" t="s">
        <v>629</v>
      </c>
      <c r="D68" s="606"/>
      <c r="E68" s="349">
        <f>ROUND('T1'!F27,$D$67)</f>
        <v>519</v>
      </c>
      <c r="F68" s="349">
        <f>ROUND('T1'!G27,$D$67)</f>
        <v>407</v>
      </c>
      <c r="G68" s="349">
        <f>ROUND('T1'!H27,$D$67)</f>
        <v>1211</v>
      </c>
      <c r="H68" s="349">
        <f>ROUND('T1'!I27,$D$67)</f>
        <v>1197</v>
      </c>
      <c r="I68" s="349">
        <f>ROUND('T1'!J27,$D$67)</f>
        <v>1284</v>
      </c>
      <c r="J68" s="349">
        <f>ROUND('T1'!K27,$D$67)</f>
        <v>1111.595</v>
      </c>
      <c r="K68" s="349">
        <f>ROUND('T1'!L27,$D$67)</f>
        <v>1125.722</v>
      </c>
      <c r="L68" s="349">
        <f>ROUND('T1'!M27,$D$67)</f>
        <v>2237.317</v>
      </c>
      <c r="M68" s="349">
        <f>ROUND('T1'!N27,$D$67)</f>
        <v>1307.7539999999999</v>
      </c>
      <c r="N68" s="349">
        <f>ROUND('T1'!O27,$D$67)</f>
        <v>1389.2380000000001</v>
      </c>
      <c r="O68" s="349">
        <f>ROUND('T1'!P27,$D$67)</f>
        <v>1485.4760000000001</v>
      </c>
      <c r="P68" s="604"/>
      <c r="Q68" s="349">
        <f>ROUND('T1'!R27,$D$67)</f>
        <v>1111.595</v>
      </c>
      <c r="R68" s="349">
        <f>ROUND('T1'!S27,$D$67)</f>
        <v>1051.895</v>
      </c>
      <c r="S68" s="349">
        <f>ROUND('T1'!T27,$D$67)</f>
        <v>2163.491</v>
      </c>
      <c r="T68" s="349">
        <f>ROUND('T1'!U27,$D$67)</f>
        <v>1208.8920000000001</v>
      </c>
      <c r="U68" s="604"/>
      <c r="V68" s="604"/>
      <c r="W68" s="604"/>
      <c r="X68" s="604"/>
      <c r="Y68" s="604"/>
    </row>
    <row r="69" spans="1:25" s="605" customFormat="1" outlineLevel="1">
      <c r="A69" s="25"/>
      <c r="B69" s="26"/>
      <c r="C69" s="27" t="s">
        <v>630</v>
      </c>
      <c r="D69" s="606"/>
      <c r="E69" s="349">
        <f>ROUND('T1 EFHK'!F27,$D$67)</f>
        <v>519</v>
      </c>
      <c r="F69" s="349">
        <f>ROUND('T1 EFHK'!G27,$D$67)</f>
        <v>407</v>
      </c>
      <c r="G69" s="349">
        <f>ROUND('T1 EFHK'!H27,$D$67)</f>
        <v>1211</v>
      </c>
      <c r="H69" s="349">
        <f>ROUND('T1 EFHK'!I27,$D$67)</f>
        <v>1197</v>
      </c>
      <c r="I69" s="349">
        <f>ROUND('T1 EFHK'!J27,$D$67)</f>
        <v>1284</v>
      </c>
      <c r="J69" s="349">
        <f>ROUND('T1 EFHK'!K27,$D$67)</f>
        <v>1111.595</v>
      </c>
      <c r="K69" s="349">
        <f>ROUND('T1 EFHK'!L27,$D$67)</f>
        <v>1125.722</v>
      </c>
      <c r="L69" s="349">
        <f>ROUND('T1 EFHK'!M27,$D$67)</f>
        <v>2237.317</v>
      </c>
      <c r="M69" s="349">
        <f>ROUND('T1 EFHK'!N27,$D$67)</f>
        <v>1307.7539999999999</v>
      </c>
      <c r="N69" s="349">
        <f>ROUND('T1 EFHK'!O27,$D$67)</f>
        <v>1389.2380000000001</v>
      </c>
      <c r="O69" s="349">
        <f>ROUND('T1 EFHK'!P27,$D$67)</f>
        <v>1485.4760000000001</v>
      </c>
      <c r="P69" s="604"/>
      <c r="Q69" s="349">
        <f>ROUND('T1 EFHK'!R27,$D$67)</f>
        <v>1111.595</v>
      </c>
      <c r="R69" s="349">
        <f>ROUND('T1 EFHK'!S27,$D$67)</f>
        <v>1051.895</v>
      </c>
      <c r="S69" s="349">
        <f>ROUND('T1 EFHK'!T27,$D$67)</f>
        <v>2163.491</v>
      </c>
      <c r="T69" s="349">
        <f>ROUND('T1 EFHK'!U27,$D$67)</f>
        <v>1208.8920000000001</v>
      </c>
      <c r="U69" s="604"/>
      <c r="V69" s="604"/>
      <c r="W69" s="604"/>
      <c r="X69" s="604"/>
      <c r="Y69" s="604"/>
    </row>
    <row r="70" spans="1:25" s="605" customFormat="1">
      <c r="A70" s="19" t="s">
        <v>631</v>
      </c>
      <c r="B70" s="20" t="s">
        <v>632</v>
      </c>
      <c r="C70" s="21" t="s">
        <v>633</v>
      </c>
      <c r="D70" s="603">
        <v>3</v>
      </c>
      <c r="E70" s="23" t="b">
        <f>ROUND('T1'!F28,$D$70)=ROUND('T1 EFHK'!F28,$D$70)</f>
        <v>1</v>
      </c>
      <c r="F70" s="23" t="b">
        <f>ROUND('T1'!G28,$D$70)=ROUND('T1 EFHK'!G28,$D$70)</f>
        <v>1</v>
      </c>
      <c r="G70" s="23" t="b">
        <f>ROUND('T1'!H28,$D$70)=ROUND('T1 EFHK'!H28,$D$70)</f>
        <v>1</v>
      </c>
      <c r="H70" s="23" t="b">
        <f>ROUND('T1'!I28,$D$70)=ROUND('T1 EFHK'!I28,$D$70)</f>
        <v>1</v>
      </c>
      <c r="I70" s="23" t="b">
        <f>ROUND('T1'!J28,$D$70)=ROUND('T1 EFHK'!J28,$D$70)</f>
        <v>1</v>
      </c>
      <c r="J70" s="23" t="b">
        <f>ROUND('T1'!K28,$D$70)=ROUND('T1 EFHK'!K28,$D$70)</f>
        <v>1</v>
      </c>
      <c r="K70" s="23" t="b">
        <f>ROUND('T1'!L28,$D$70)=ROUND('T1 EFHK'!L28,$D$70)</f>
        <v>1</v>
      </c>
      <c r="L70" s="23" t="b">
        <f>ROUND('T1'!M28,$D$70)=ROUND('T1 EFHK'!M28,$D$70)</f>
        <v>1</v>
      </c>
      <c r="M70" s="23" t="b">
        <f>ROUND('T1'!N28,$D$70)=ROUND('T1 EFHK'!N28,$D$70)</f>
        <v>1</v>
      </c>
      <c r="N70" s="23" t="b">
        <f>ROUND('T1'!O28,$D$70)=ROUND('T1 EFHK'!O28,$D$70)</f>
        <v>1</v>
      </c>
      <c r="O70" s="23" t="b">
        <f>ROUND('T1'!P28,$D$70)=ROUND('T1 EFHK'!P28,$D$70)</f>
        <v>1</v>
      </c>
      <c r="P70" s="604"/>
      <c r="Q70" s="23" t="b">
        <f>ROUND('T1'!R28,$D$70)=ROUND('T1 EFHK'!R28,$D$70)</f>
        <v>1</v>
      </c>
      <c r="R70" s="23" t="b">
        <f>ROUND('T1'!S28,$D$70)=ROUND('T1 EFHK'!S28,$D$70)</f>
        <v>1</v>
      </c>
      <c r="S70" s="23" t="b">
        <f>ROUND('T1'!T28,$D$70)=ROUND('T1 EFHK'!T28,$D$70)</f>
        <v>1</v>
      </c>
      <c r="T70" s="23" t="b">
        <f>ROUND('T1'!U28,$D$70)=ROUND('T1 EFHK'!U28,$D$70)</f>
        <v>1</v>
      </c>
      <c r="U70" s="604"/>
      <c r="V70" s="604"/>
      <c r="W70" s="604"/>
      <c r="X70" s="604"/>
      <c r="Y70" s="604"/>
    </row>
    <row r="71" spans="1:25" s="605" customFormat="1" outlineLevel="1">
      <c r="A71" s="25"/>
      <c r="B71" s="26"/>
      <c r="C71" s="27" t="s">
        <v>634</v>
      </c>
      <c r="D71" s="606"/>
      <c r="E71" s="349">
        <f>ROUND('T1'!F28,$D$70)</f>
        <v>1017</v>
      </c>
      <c r="F71" s="349">
        <f>ROUND('T1'!G28,$D$70)</f>
        <v>955</v>
      </c>
      <c r="G71" s="349">
        <f>ROUND('T1'!H28,$D$70)</f>
        <v>1058.9469999999999</v>
      </c>
      <c r="H71" s="349">
        <f>ROUND('T1'!I28,$D$70)</f>
        <v>953</v>
      </c>
      <c r="I71" s="349">
        <f>ROUND('T1'!J28,$D$70)</f>
        <v>1037</v>
      </c>
      <c r="J71" s="349">
        <f>ROUND('T1'!K28,$D$70)</f>
        <v>1100</v>
      </c>
      <c r="K71" s="349">
        <f>ROUND('T1'!L28,$D$70)</f>
        <v>1179.038</v>
      </c>
      <c r="L71" s="349">
        <f>ROUND('T1'!M28,$D$70)</f>
        <v>2279.038</v>
      </c>
      <c r="M71" s="349">
        <f>ROUND('T1'!N28,$D$70)</f>
        <v>1284.672</v>
      </c>
      <c r="N71" s="349">
        <f>ROUND('T1'!O28,$D$70)</f>
        <v>1285.99</v>
      </c>
      <c r="O71" s="349">
        <f>ROUND('T1'!P28,$D$70)</f>
        <v>1263.4369999999999</v>
      </c>
      <c r="P71" s="604"/>
      <c r="Q71" s="349">
        <f>ROUND('T1'!R28,$D$70)</f>
        <v>1100</v>
      </c>
      <c r="R71" s="349">
        <f>ROUND('T1'!S28,$D$70)</f>
        <v>1085.2750000000001</v>
      </c>
      <c r="S71" s="349">
        <f>ROUND('T1'!T28,$D$70)</f>
        <v>2185.2750000000001</v>
      </c>
      <c r="T71" s="349">
        <f>ROUND('T1'!U28,$D$70)</f>
        <v>1241</v>
      </c>
      <c r="U71" s="604"/>
      <c r="V71" s="604"/>
      <c r="W71" s="604"/>
      <c r="X71" s="604"/>
      <c r="Y71" s="604"/>
    </row>
    <row r="72" spans="1:25" s="605" customFormat="1" outlineLevel="1">
      <c r="A72" s="25"/>
      <c r="B72" s="26"/>
      <c r="C72" s="27" t="s">
        <v>635</v>
      </c>
      <c r="D72" s="606"/>
      <c r="E72" s="349">
        <f>ROUND('T1 EFHK'!F28,$D$70)</f>
        <v>1017</v>
      </c>
      <c r="F72" s="349">
        <f>ROUND('T1 EFHK'!G28,$D$70)</f>
        <v>955</v>
      </c>
      <c r="G72" s="349">
        <f>ROUND('T1 EFHK'!H28,$D$70)</f>
        <v>1058.9469999999999</v>
      </c>
      <c r="H72" s="349">
        <f>ROUND('T1 EFHK'!I28,$D$70)</f>
        <v>953</v>
      </c>
      <c r="I72" s="349">
        <f>ROUND('T1 EFHK'!J28,$D$70)</f>
        <v>1037</v>
      </c>
      <c r="J72" s="349">
        <f>ROUND('T1 EFHK'!K28,$D$70)</f>
        <v>1100</v>
      </c>
      <c r="K72" s="349">
        <f>ROUND('T1 EFHK'!L28,$D$70)</f>
        <v>1179.038</v>
      </c>
      <c r="L72" s="349">
        <f>ROUND('T1 EFHK'!M28,$D$70)</f>
        <v>2279.038</v>
      </c>
      <c r="M72" s="349">
        <f>ROUND('T1 EFHK'!N28,$D$70)</f>
        <v>1284.672</v>
      </c>
      <c r="N72" s="349">
        <f>ROUND('T1 EFHK'!O28,$D$70)</f>
        <v>1285.99</v>
      </c>
      <c r="O72" s="349">
        <f>ROUND('T1 EFHK'!P28,$D$70)</f>
        <v>1263.4369999999999</v>
      </c>
      <c r="P72" s="604"/>
      <c r="Q72" s="349">
        <f>ROUND('T1 EFHK'!R28,$D$70)</f>
        <v>1100</v>
      </c>
      <c r="R72" s="349">
        <f>ROUND('T1 EFHK'!S28,$D$70)</f>
        <v>1085.2750000000001</v>
      </c>
      <c r="S72" s="349">
        <f>ROUND('T1 EFHK'!T28,$D$70)</f>
        <v>2185.2750000000001</v>
      </c>
      <c r="T72" s="349">
        <f>ROUND('T1 EFHK'!U28,$D$70)</f>
        <v>1241</v>
      </c>
      <c r="U72" s="604"/>
      <c r="V72" s="604"/>
      <c r="W72" s="604"/>
      <c r="X72" s="604"/>
      <c r="Y72" s="604"/>
    </row>
    <row r="73" spans="1:25" s="605" customFormat="1">
      <c r="A73" s="19" t="s">
        <v>636</v>
      </c>
      <c r="B73" s="20" t="s">
        <v>637</v>
      </c>
      <c r="C73" s="21" t="s">
        <v>638</v>
      </c>
      <c r="D73" s="603">
        <v>3</v>
      </c>
      <c r="E73" s="23" t="b">
        <f>ROUND('T1'!F29,$D$73)=ROUND('T1 EFHK'!F29,$D$73)</f>
        <v>1</v>
      </c>
      <c r="F73" s="23" t="b">
        <f>ROUND('T1'!G29,$D$73)=ROUND('T1 EFHK'!G29,$D$73)</f>
        <v>1</v>
      </c>
      <c r="G73" s="23" t="b">
        <f>ROUND('T1'!H29,$D$73)=ROUND('T1 EFHK'!H29,$D$73)</f>
        <v>1</v>
      </c>
      <c r="H73" s="23" t="b">
        <f>ROUND('T1'!I29,$D$73)=ROUND('T1 EFHK'!I29,$D$73)</f>
        <v>1</v>
      </c>
      <c r="I73" s="23" t="b">
        <f>ROUND('T1'!J29,$D$73)=ROUND('T1 EFHK'!J29,$D$73)</f>
        <v>1</v>
      </c>
      <c r="J73" s="23" t="b">
        <f>ROUND('T1'!K29,$D$73)=ROUND('T1 EFHK'!K29,$D$73)</f>
        <v>1</v>
      </c>
      <c r="K73" s="23" t="b">
        <f>ROUND('T1'!L29,$D$73)=ROUND('T1 EFHK'!L29,$D$73)</f>
        <v>1</v>
      </c>
      <c r="L73" s="23" t="b">
        <f>ROUND('T1'!M29,$D$73)=ROUND('T1 EFHK'!M29,$D$73)</f>
        <v>1</v>
      </c>
      <c r="M73" s="23" t="b">
        <f>ROUND('T1'!N29,$D$73)=ROUND('T1 EFHK'!N29,$D$73)</f>
        <v>1</v>
      </c>
      <c r="N73" s="23" t="b">
        <f>ROUND('T1'!O29,$D$73)=ROUND('T1 EFHK'!O29,$D$73)</f>
        <v>1</v>
      </c>
      <c r="O73" s="23" t="b">
        <f>ROUND('T1'!P29,$D$73)=ROUND('T1 EFHK'!P29,$D$73)</f>
        <v>1</v>
      </c>
      <c r="P73" s="604"/>
      <c r="Q73" s="23" t="b">
        <f>ROUND('T1'!R29,$D$73)=ROUND('T1 EFHK'!R29,$D$73)</f>
        <v>1</v>
      </c>
      <c r="R73" s="23" t="b">
        <f>ROUND('T1'!S29,$D$73)=ROUND('T1 EFHK'!S29,$D$73)</f>
        <v>1</v>
      </c>
      <c r="S73" s="23" t="b">
        <f>ROUND('T1'!T29,$D$73)=ROUND('T1 EFHK'!T29,$D$73)</f>
        <v>1</v>
      </c>
      <c r="T73" s="23" t="b">
        <f>ROUND('T1'!U29,$D$73)=ROUND('T1 EFHK'!U29,$D$73)</f>
        <v>1</v>
      </c>
      <c r="U73" s="604"/>
      <c r="V73" s="604"/>
      <c r="W73" s="604"/>
      <c r="X73" s="604"/>
      <c r="Y73" s="604"/>
    </row>
    <row r="74" spans="1:25" s="605" customFormat="1" outlineLevel="1">
      <c r="A74" s="25"/>
      <c r="B74" s="26"/>
      <c r="C74" s="27" t="s">
        <v>639</v>
      </c>
      <c r="D74" s="606"/>
      <c r="E74" s="349">
        <f>ROUND('T1'!F29,$D$73)</f>
        <v>140.626</v>
      </c>
      <c r="F74" s="349">
        <f>ROUND('T1'!G29,$D$73)</f>
        <v>140.626</v>
      </c>
      <c r="G74" s="349">
        <f>ROUND('T1'!H29,$D$73)</f>
        <v>143.4</v>
      </c>
      <c r="H74" s="349">
        <f>ROUND('T1'!I29,$D$73)</f>
        <v>143.4</v>
      </c>
      <c r="I74" s="349">
        <f>ROUND('T1'!J29,$D$73)</f>
        <v>143.4</v>
      </c>
      <c r="J74" s="349">
        <f>ROUND('T1'!K29,$D$73)</f>
        <v>72</v>
      </c>
      <c r="K74" s="349">
        <f>ROUND('T1'!L29,$D$73)</f>
        <v>72</v>
      </c>
      <c r="L74" s="349">
        <f>ROUND('T1'!M29,$D$73)</f>
        <v>144</v>
      </c>
      <c r="M74" s="349">
        <f>ROUND('T1'!N29,$D$73)</f>
        <v>72</v>
      </c>
      <c r="N74" s="349">
        <f>ROUND('T1'!O29,$D$73)</f>
        <v>72</v>
      </c>
      <c r="O74" s="349">
        <f>ROUND('T1'!P29,$D$73)</f>
        <v>72</v>
      </c>
      <c r="P74" s="604"/>
      <c r="Q74" s="349">
        <f>ROUND('T1'!R29,$D$73)</f>
        <v>72</v>
      </c>
      <c r="R74" s="349">
        <f>ROUND('T1'!S29,$D$73)</f>
        <v>72</v>
      </c>
      <c r="S74" s="349">
        <f>ROUND('T1'!T29,$D$73)</f>
        <v>144</v>
      </c>
      <c r="T74" s="349">
        <f>ROUND('T1'!U29,$D$73)</f>
        <v>72</v>
      </c>
      <c r="U74" s="604"/>
      <c r="V74" s="604"/>
      <c r="W74" s="604"/>
      <c r="X74" s="604"/>
      <c r="Y74" s="604"/>
    </row>
    <row r="75" spans="1:25" s="605" customFormat="1" outlineLevel="1">
      <c r="A75" s="25"/>
      <c r="B75" s="26"/>
      <c r="C75" s="27" t="s">
        <v>640</v>
      </c>
      <c r="D75" s="606"/>
      <c r="E75" s="349">
        <f>ROUND('T1 EFHK'!F29,$D$73)</f>
        <v>140.626</v>
      </c>
      <c r="F75" s="349">
        <f>ROUND('T1 EFHK'!G29,$D$73)</f>
        <v>140.626</v>
      </c>
      <c r="G75" s="349">
        <f>ROUND('T1 EFHK'!H29,$D$73)</f>
        <v>143.4</v>
      </c>
      <c r="H75" s="349">
        <f>ROUND('T1 EFHK'!I29,$D$73)</f>
        <v>143.4</v>
      </c>
      <c r="I75" s="349">
        <f>ROUND('T1 EFHK'!J29,$D$73)</f>
        <v>143.4</v>
      </c>
      <c r="J75" s="349">
        <f>ROUND('T1 EFHK'!K29,$D$73)</f>
        <v>72</v>
      </c>
      <c r="K75" s="349">
        <f>ROUND('T1 EFHK'!L29,$D$73)</f>
        <v>72</v>
      </c>
      <c r="L75" s="349">
        <f>ROUND('T1 EFHK'!M29,$D$73)</f>
        <v>144</v>
      </c>
      <c r="M75" s="349">
        <f>ROUND('T1 EFHK'!N29,$D$73)</f>
        <v>72</v>
      </c>
      <c r="N75" s="349">
        <f>ROUND('T1 EFHK'!O29,$D$73)</f>
        <v>72</v>
      </c>
      <c r="O75" s="349">
        <f>ROUND('T1 EFHK'!P29,$D$73)</f>
        <v>72</v>
      </c>
      <c r="P75" s="604"/>
      <c r="Q75" s="349">
        <f>ROUND('T1 EFHK'!R29,$D$73)</f>
        <v>72</v>
      </c>
      <c r="R75" s="349">
        <f>ROUND('T1 EFHK'!S29,$D$73)</f>
        <v>72</v>
      </c>
      <c r="S75" s="349">
        <f>ROUND('T1 EFHK'!T29,$D$73)</f>
        <v>144</v>
      </c>
      <c r="T75" s="349">
        <f>ROUND('T1 EFHK'!U29,$D$73)</f>
        <v>72</v>
      </c>
      <c r="U75" s="604"/>
      <c r="V75" s="604"/>
      <c r="W75" s="604"/>
      <c r="X75" s="604"/>
      <c r="Y75" s="604"/>
    </row>
    <row r="76" spans="1:25" s="605" customFormat="1">
      <c r="A76" s="19" t="s">
        <v>641</v>
      </c>
      <c r="B76" s="20" t="s">
        <v>642</v>
      </c>
      <c r="C76" s="21" t="s">
        <v>643</v>
      </c>
      <c r="D76" s="603">
        <v>3</v>
      </c>
      <c r="E76" s="23" t="b">
        <f>ROUND('T1'!F30,$D$76)=ROUND('T1 EFHK'!F30,$D$76)</f>
        <v>1</v>
      </c>
      <c r="F76" s="23" t="b">
        <f>ROUND('T1'!G30,$D$76)=ROUND('T1 EFHK'!G30,$D$76)</f>
        <v>1</v>
      </c>
      <c r="G76" s="23" t="b">
        <f>ROUND('T1'!H30,$D$76)=ROUND('T1 EFHK'!H30,$D$76)</f>
        <v>1</v>
      </c>
      <c r="H76" s="23" t="b">
        <f>ROUND('T1'!I30,$D$76)=ROUND('T1 EFHK'!I30,$D$76)</f>
        <v>1</v>
      </c>
      <c r="I76" s="23" t="b">
        <f>ROUND('T1'!J30,$D$76)=ROUND('T1 EFHK'!J30,$D$76)</f>
        <v>1</v>
      </c>
      <c r="J76" s="23" t="b">
        <f>ROUND('T1'!K30,$D$76)=ROUND('T1 EFHK'!K30,$D$76)</f>
        <v>1</v>
      </c>
      <c r="K76" s="23" t="b">
        <f>ROUND('T1'!L30,$D$76)=ROUND('T1 EFHK'!L30,$D$76)</f>
        <v>1</v>
      </c>
      <c r="L76" s="23" t="b">
        <f>ROUND('T1'!M30,$D$76)=ROUND('T1 EFHK'!M30,$D$76)</f>
        <v>1</v>
      </c>
      <c r="M76" s="23" t="b">
        <f>ROUND('T1'!N30,$D$76)=ROUND('T1 EFHK'!N30,$D$76)</f>
        <v>1</v>
      </c>
      <c r="N76" s="23" t="b">
        <f>ROUND('T1'!O30,$D$76)=ROUND('T1 EFHK'!O30,$D$76)</f>
        <v>1</v>
      </c>
      <c r="O76" s="23" t="b">
        <f>ROUND('T1'!P30,$D$76)=ROUND('T1 EFHK'!P30,$D$76)</f>
        <v>1</v>
      </c>
      <c r="P76" s="604"/>
      <c r="Q76" s="23" t="b">
        <f>ROUND('T1'!R30,$D$76)=ROUND('T1 EFHK'!R30,$D$76)</f>
        <v>1</v>
      </c>
      <c r="R76" s="23" t="b">
        <f>ROUND('T1'!S30,$D$76)=ROUND('T1 EFHK'!S30,$D$76)</f>
        <v>1</v>
      </c>
      <c r="S76" s="23" t="b">
        <f>ROUND('T1'!T30,$D$76)=ROUND('T1 EFHK'!T30,$D$76)</f>
        <v>1</v>
      </c>
      <c r="T76" s="23" t="b">
        <f>ROUND('T1'!U30,$D$76)=ROUND('T1 EFHK'!U30,$D$76)</f>
        <v>1</v>
      </c>
      <c r="U76" s="604"/>
      <c r="V76" s="604"/>
      <c r="W76" s="604"/>
      <c r="X76" s="604"/>
      <c r="Y76" s="604"/>
    </row>
    <row r="77" spans="1:25" s="605" customFormat="1" outlineLevel="1">
      <c r="A77" s="25"/>
      <c r="B77" s="26"/>
      <c r="C77" s="27" t="s">
        <v>644</v>
      </c>
      <c r="D77" s="606"/>
      <c r="E77" s="349">
        <f>ROUND('T1'!F30,$D$76)</f>
        <v>0</v>
      </c>
      <c r="F77" s="349">
        <f>ROUND('T1'!G30,$D$76)</f>
        <v>0</v>
      </c>
      <c r="G77" s="349">
        <f>ROUND('T1'!H30,$D$76)</f>
        <v>0</v>
      </c>
      <c r="H77" s="349">
        <f>ROUND('T1'!I30,$D$76)</f>
        <v>0</v>
      </c>
      <c r="I77" s="349">
        <f>ROUND('T1'!J30,$D$76)</f>
        <v>0</v>
      </c>
      <c r="J77" s="349">
        <f>ROUND('T1'!K30,$D$76)</f>
        <v>0</v>
      </c>
      <c r="K77" s="349">
        <f>ROUND('T1'!L30,$D$76)</f>
        <v>0</v>
      </c>
      <c r="L77" s="349">
        <f>ROUND('T1'!M30,$D$76)</f>
        <v>0</v>
      </c>
      <c r="M77" s="349">
        <f>ROUND('T1'!N30,$D$76)</f>
        <v>0</v>
      </c>
      <c r="N77" s="349">
        <f>ROUND('T1'!O30,$D$76)</f>
        <v>0</v>
      </c>
      <c r="O77" s="349">
        <f>ROUND('T1'!P30,$D$76)</f>
        <v>0</v>
      </c>
      <c r="P77" s="604"/>
      <c r="Q77" s="349">
        <f>ROUND('T1'!R30,$D$76)</f>
        <v>0</v>
      </c>
      <c r="R77" s="349">
        <f>ROUND('T1'!S30,$D$76)</f>
        <v>0</v>
      </c>
      <c r="S77" s="349">
        <f>ROUND('T1'!T30,$D$76)</f>
        <v>0</v>
      </c>
      <c r="T77" s="349">
        <f>ROUND('T1'!U30,$D$76)</f>
        <v>0</v>
      </c>
      <c r="U77" s="604"/>
      <c r="V77" s="604"/>
      <c r="W77" s="604"/>
      <c r="X77" s="604"/>
      <c r="Y77" s="604"/>
    </row>
    <row r="78" spans="1:25" s="605" customFormat="1" outlineLevel="1">
      <c r="A78" s="25"/>
      <c r="B78" s="26"/>
      <c r="C78" s="27" t="s">
        <v>645</v>
      </c>
      <c r="D78" s="606"/>
      <c r="E78" s="349">
        <f>ROUND('T1 EFHK'!F30,$D$76)</f>
        <v>0</v>
      </c>
      <c r="F78" s="349">
        <f>ROUND('T1 EFHK'!G30,$D$76)</f>
        <v>0</v>
      </c>
      <c r="G78" s="349">
        <f>ROUND('T1 EFHK'!H30,$D$76)</f>
        <v>0</v>
      </c>
      <c r="H78" s="349">
        <f>ROUND('T1 EFHK'!I30,$D$76)</f>
        <v>0</v>
      </c>
      <c r="I78" s="349">
        <f>ROUND('T1 EFHK'!J30,$D$76)</f>
        <v>0</v>
      </c>
      <c r="J78" s="349">
        <f>ROUND('T1 EFHK'!K30,$D$76)</f>
        <v>0</v>
      </c>
      <c r="K78" s="349">
        <f>ROUND('T1 EFHK'!L30,$D$76)</f>
        <v>0</v>
      </c>
      <c r="L78" s="349">
        <f>ROUND('T1 EFHK'!M30,$D$76)</f>
        <v>0</v>
      </c>
      <c r="M78" s="349">
        <f>ROUND('T1 EFHK'!N30,$D$76)</f>
        <v>0</v>
      </c>
      <c r="N78" s="349">
        <f>ROUND('T1 EFHK'!O30,$D$76)</f>
        <v>0</v>
      </c>
      <c r="O78" s="349">
        <f>ROUND('T1 EFHK'!P30,$D$76)</f>
        <v>0</v>
      </c>
      <c r="P78" s="604"/>
      <c r="Q78" s="349">
        <f>ROUND('T1 EFHK'!R30,$D$76)</f>
        <v>0</v>
      </c>
      <c r="R78" s="349">
        <f>ROUND('T1 EFHK'!S30,$D$76)</f>
        <v>0</v>
      </c>
      <c r="S78" s="349">
        <f>ROUND('T1 EFHK'!T30,$D$76)</f>
        <v>0</v>
      </c>
      <c r="T78" s="349">
        <f>ROUND('T1 EFHK'!U30,$D$76)</f>
        <v>0</v>
      </c>
      <c r="U78" s="604"/>
      <c r="V78" s="604"/>
      <c r="W78" s="604"/>
      <c r="X78" s="604"/>
      <c r="Y78" s="604"/>
    </row>
    <row r="79" spans="1:25" s="605" customFormat="1">
      <c r="A79" s="19" t="s">
        <v>646</v>
      </c>
      <c r="B79" s="20" t="s">
        <v>53</v>
      </c>
      <c r="C79" s="21" t="s">
        <v>576</v>
      </c>
      <c r="D79" s="603">
        <v>3</v>
      </c>
      <c r="E79" s="23" t="b">
        <f>ROUND('T1'!F66,$D$79)=ROUND('T1 EFHK'!F66,$D$79)</f>
        <v>1</v>
      </c>
      <c r="F79" s="23" t="b">
        <f>ROUND('T1'!G66,$D$79)=ROUND('T1 EFHK'!G66,$D$79)</f>
        <v>1</v>
      </c>
      <c r="G79" s="23" t="b">
        <f>ROUND('T1'!H66,$D$79)=ROUND('T1 EFHK'!H66,$D$79)</f>
        <v>1</v>
      </c>
      <c r="H79" s="23" t="b">
        <f>ROUND('T1'!I66,$D$79)=ROUND('T1 EFHK'!I66,$D$79)</f>
        <v>1</v>
      </c>
      <c r="I79" s="23" t="b">
        <f>ROUND('T1'!J66,$D$79)=ROUND('T1 EFHK'!J66,$D$79)</f>
        <v>1</v>
      </c>
      <c r="J79" s="23" t="b">
        <f>ROUND('T1'!K66,$D$79)=ROUND('T1 EFHK'!K66,$D$79)</f>
        <v>1</v>
      </c>
      <c r="K79" s="23" t="b">
        <f>ROUND('T1'!L66,$D$79)=ROUND('T1 EFHK'!L66,$D$79)</f>
        <v>1</v>
      </c>
      <c r="L79" s="23" t="b">
        <f>ROUND('T1'!M66,$D$79)=ROUND('T1 EFHK'!M66,$D$79)</f>
        <v>1</v>
      </c>
      <c r="M79" s="23" t="b">
        <f>ROUND('T1'!N66,$D$79)=ROUND('T1 EFHK'!N66,$D$79)</f>
        <v>1</v>
      </c>
      <c r="N79" s="23" t="b">
        <f>ROUND('T1'!O66,$D$79)=ROUND('T1 EFHK'!O66,$D$79)</f>
        <v>1</v>
      </c>
      <c r="O79" s="23" t="b">
        <f>ROUND('T1'!P66,$D$79)=ROUND('T1 EFHK'!P66,$D$79)</f>
        <v>1</v>
      </c>
      <c r="P79" s="604"/>
      <c r="Q79" s="23" t="b">
        <f>ROUND('T1'!R66,$D$79)=ROUND('T1 EFHK'!R66,$D$79)</f>
        <v>1</v>
      </c>
      <c r="R79" s="23" t="b">
        <f>ROUND('T1'!S66,$D$79)=ROUND('T1 EFHK'!S66,$D$79)</f>
        <v>1</v>
      </c>
      <c r="S79" s="23" t="b">
        <f>ROUND('T1'!T66,$D$79)=ROUND('T1 EFHK'!T66,$D$79)</f>
        <v>1</v>
      </c>
      <c r="T79" s="23" t="b">
        <f>ROUND('T1'!U66,$D$79)=ROUND('T1 EFHK'!U66,$D$79)</f>
        <v>1</v>
      </c>
      <c r="U79" s="604"/>
      <c r="V79" s="604"/>
      <c r="W79" s="604"/>
      <c r="X79" s="604"/>
      <c r="Y79" s="604"/>
    </row>
    <row r="80" spans="1:25" s="605" customFormat="1" outlineLevel="1">
      <c r="A80" s="25"/>
      <c r="B80" s="26"/>
      <c r="C80" s="27" t="s">
        <v>647</v>
      </c>
      <c r="D80" s="606"/>
      <c r="E80" s="349">
        <f>ROUND('T1'!F66,$D$79)</f>
        <v>14279.624</v>
      </c>
      <c r="F80" s="349">
        <f>ROUND('T1'!G66,$D$79)</f>
        <v>14358.173000000001</v>
      </c>
      <c r="G80" s="349">
        <f>ROUND('T1'!H66,$D$79)</f>
        <v>16594.347000000002</v>
      </c>
      <c r="H80" s="349">
        <f>ROUND('T1'!I66,$D$79)</f>
        <v>16581.025000000001</v>
      </c>
      <c r="I80" s="349">
        <f>ROUND('T1'!J66,$D$79)</f>
        <v>17031.423999999999</v>
      </c>
      <c r="J80" s="349">
        <f>ROUND('T1'!K66,$D$79)</f>
        <v>14857.949000000001</v>
      </c>
      <c r="K80" s="349">
        <f>ROUND('T1'!L66,$D$79)</f>
        <v>14908.564</v>
      </c>
      <c r="L80" s="349">
        <f>ROUND('T1'!M66,$D$79)</f>
        <v>29766.513999999999</v>
      </c>
      <c r="M80" s="349">
        <f>ROUND('T1'!N66,$D$79)</f>
        <v>16960.141</v>
      </c>
      <c r="N80" s="349">
        <f>ROUND('T1'!O66,$D$79)</f>
        <v>17656.105</v>
      </c>
      <c r="O80" s="349">
        <f>ROUND('T1'!P66,$D$79)</f>
        <v>18451.042000000001</v>
      </c>
      <c r="P80" s="604"/>
      <c r="Q80" s="349">
        <f>ROUND('T1'!R66,$D$79)</f>
        <v>14857.949000000001</v>
      </c>
      <c r="R80" s="349">
        <f>ROUND('T1'!S66,$D$79)</f>
        <v>13835.328</v>
      </c>
      <c r="S80" s="349">
        <f>ROUND('T1'!T66,$D$79)</f>
        <v>28693.276999999998</v>
      </c>
      <c r="T80" s="349">
        <f>ROUND('T1'!U66,$D$79)</f>
        <v>14829.021000000001</v>
      </c>
      <c r="U80" s="604"/>
      <c r="V80" s="604"/>
      <c r="W80" s="604"/>
      <c r="X80" s="604"/>
      <c r="Y80" s="604"/>
    </row>
    <row r="81" spans="1:26" s="605" customFormat="1" outlineLevel="1">
      <c r="A81" s="25"/>
      <c r="B81" s="26"/>
      <c r="C81" s="27" t="s">
        <v>648</v>
      </c>
      <c r="D81" s="606"/>
      <c r="E81" s="349">
        <f>ROUND('T1 EFHK'!F66,$D$79)</f>
        <v>14279.624</v>
      </c>
      <c r="F81" s="349">
        <f>ROUND('T1 EFHK'!G66,$D$79)</f>
        <v>14358.173000000001</v>
      </c>
      <c r="G81" s="349">
        <f>ROUND('T1 EFHK'!H66,$D$79)</f>
        <v>16594.347000000002</v>
      </c>
      <c r="H81" s="349">
        <f>ROUND('T1 EFHK'!I66,$D$79)</f>
        <v>16581.025000000001</v>
      </c>
      <c r="I81" s="349">
        <f>ROUND('T1 EFHK'!J66,$D$79)</f>
        <v>17031.423999999999</v>
      </c>
      <c r="J81" s="349">
        <f>ROUND('T1 EFHK'!K66,$D$79)</f>
        <v>14857.949000000001</v>
      </c>
      <c r="K81" s="349">
        <f>ROUND('T1 EFHK'!L66,$D$79)</f>
        <v>14908.564</v>
      </c>
      <c r="L81" s="349">
        <f>ROUND('T1 EFHK'!M66,$D$79)</f>
        <v>29766.513999999999</v>
      </c>
      <c r="M81" s="349">
        <f>ROUND('T1 EFHK'!N66,$D$79)</f>
        <v>16960.141</v>
      </c>
      <c r="N81" s="349">
        <f>ROUND('T1 EFHK'!O66,$D$79)</f>
        <v>17656.105</v>
      </c>
      <c r="O81" s="349">
        <f>ROUND('T1 EFHK'!P66,$D$79)</f>
        <v>18451.042000000001</v>
      </c>
      <c r="P81" s="604"/>
      <c r="Q81" s="349">
        <f>ROUND('T1 EFHK'!R66,$D$79)</f>
        <v>14857.949000000001</v>
      </c>
      <c r="R81" s="349">
        <f>ROUND('T1 EFHK'!S66,$D$79)</f>
        <v>13835.328</v>
      </c>
      <c r="S81" s="349">
        <f>ROUND('T1 EFHK'!T66,$D$79)</f>
        <v>28693.276999999998</v>
      </c>
      <c r="T81" s="349">
        <f>ROUND('T1 EFHK'!U66,$D$79)</f>
        <v>14829.021000000001</v>
      </c>
      <c r="U81" s="604"/>
      <c r="V81" s="604"/>
      <c r="W81" s="604"/>
      <c r="X81" s="604"/>
      <c r="Y81" s="604"/>
    </row>
    <row r="82" spans="1:26" s="37" customFormat="1" ht="18.75">
      <c r="A82" s="13" t="s">
        <v>13</v>
      </c>
      <c r="B82" s="14" t="s">
        <v>14</v>
      </c>
      <c r="C82" s="15" t="s">
        <v>50</v>
      </c>
      <c r="D82" s="35"/>
      <c r="E82" s="36"/>
      <c r="F82" s="36"/>
      <c r="G82" s="36"/>
      <c r="H82" s="36"/>
      <c r="I82" s="36"/>
      <c r="J82" s="36"/>
      <c r="K82" s="36"/>
      <c r="L82" s="36"/>
      <c r="M82" s="36"/>
      <c r="N82" s="36"/>
      <c r="O82" s="36"/>
      <c r="P82" s="2"/>
      <c r="Q82" s="36"/>
      <c r="R82" s="36"/>
      <c r="S82" s="36"/>
      <c r="T82" s="36"/>
      <c r="U82" s="2"/>
      <c r="V82" s="2"/>
    </row>
    <row r="83" spans="1:26" s="24" customFormat="1" ht="15" customHeight="1">
      <c r="A83" s="19" t="s">
        <v>21</v>
      </c>
      <c r="B83" s="20" t="s">
        <v>22</v>
      </c>
      <c r="C83" s="21" t="s">
        <v>23</v>
      </c>
      <c r="D83" s="38">
        <v>3</v>
      </c>
      <c r="E83" s="23" t="b">
        <f>ROUND('T1 ANSP'!F18,$D$83)=ROUND(('T1 ANSP'!F12+SUM('T1 ANSP'!F14:F17)),$D$83)</f>
        <v>1</v>
      </c>
      <c r="F83" s="23" t="b">
        <f>ROUND('T1 ANSP'!G18,$D$83)=ROUND(('T1 ANSP'!G12+SUM('T1 ANSP'!G14:G17)),$D$83)</f>
        <v>1</v>
      </c>
      <c r="G83" s="23" t="b">
        <f>ROUND('T1 ANSP'!H18,$D$83)=ROUND(('T1 ANSP'!H12+SUM('T1 ANSP'!H14:H17)),$D$83)</f>
        <v>1</v>
      </c>
      <c r="H83" s="23" t="b">
        <f>ROUND('T1 ANSP'!I18,$D$83)=ROUND(('T1 ANSP'!I12+SUM('T1 ANSP'!I14:I17)),$D$83)</f>
        <v>1</v>
      </c>
      <c r="I83" s="23" t="b">
        <f>ROUND('T1 ANSP'!J18,$D$83)=ROUND(('T1 ANSP'!J12+SUM('T1 ANSP'!J14:J17)),$D$83)</f>
        <v>1</v>
      </c>
      <c r="J83" s="23" t="b">
        <f>ROUND('T1 ANSP'!K18,$D$83)=ROUND(('T1 ANSP'!K12+SUM('T1 ANSP'!K14:K17)),$D$83)</f>
        <v>1</v>
      </c>
      <c r="K83" s="23" t="b">
        <f>ROUND('T1 ANSP'!L18,$D$83)=ROUND(('T1 ANSP'!L12+SUM('T1 ANSP'!L14:L17)),$D$83)</f>
        <v>1</v>
      </c>
      <c r="L83" s="23" t="b">
        <f>ROUND('T1 ANSP'!M18,$D$83)=ROUND(('T1 ANSP'!M12+SUM('T1 ANSP'!M14:M17)),$D$83)</f>
        <v>1</v>
      </c>
      <c r="M83" s="23" t="b">
        <f>ROUND('T1 ANSP'!N18,$D$83)=ROUND(('T1 ANSP'!N12+SUM('T1 ANSP'!N14:N17)),$D$83)</f>
        <v>1</v>
      </c>
      <c r="N83" s="23" t="b">
        <f>ROUND('T1 ANSP'!O18,$D$83)=ROUND(('T1 ANSP'!O12+SUM('T1 ANSP'!O14:O17)),$D$83)</f>
        <v>1</v>
      </c>
      <c r="O83" s="23" t="b">
        <f>ROUND('T1 ANSP'!P18,$D$83)=ROUND(('T1 ANSP'!P12+SUM('T1 ANSP'!P14:P17)),$D$83)</f>
        <v>1</v>
      </c>
      <c r="P83" s="2"/>
      <c r="Q83" s="23" t="b">
        <f>ROUND('T1 ANSP'!R18,$D$83)=ROUND(('T1 ANSP'!R12+SUM('T1 ANSP'!R14:R17)),$D$83)</f>
        <v>1</v>
      </c>
      <c r="R83" s="23" t="b">
        <f>ROUND('T1 ANSP'!S18,$D$83)=ROUND(('T1 ANSP'!S12+SUM('T1 ANSP'!S14:S17)),$D$83)</f>
        <v>1</v>
      </c>
      <c r="S83" s="23" t="b">
        <f>ROUND('T1 ANSP'!T18,$D$83)=ROUND(('T1 ANSP'!T12+SUM('T1 ANSP'!T14:T17)),$D$83)</f>
        <v>1</v>
      </c>
      <c r="T83" s="23" t="b">
        <f>ROUND('T1 ANSP'!U18,$D$83)=ROUND(('T1 ANSP'!U12+SUM('T1 ANSP'!U14:U17)),$D$83)</f>
        <v>1</v>
      </c>
      <c r="U83" s="2"/>
      <c r="V83" s="2"/>
    </row>
    <row r="84" spans="1:26" s="30" customFormat="1" ht="15" customHeight="1" outlineLevel="1">
      <c r="A84" s="25"/>
      <c r="B84" s="39"/>
      <c r="C84" s="27" t="s">
        <v>537</v>
      </c>
      <c r="D84" s="31"/>
      <c r="E84" s="349">
        <f>ROUND('T1 ANSP'!F18,$D$83)</f>
        <v>13005</v>
      </c>
      <c r="F84" s="349">
        <f>ROUND('T1 ANSP'!G18,$D$83)</f>
        <v>13193</v>
      </c>
      <c r="G84" s="349">
        <f>ROUND('T1 ANSP'!H18,$D$83)</f>
        <v>15415</v>
      </c>
      <c r="H84" s="349">
        <f>ROUND('T1 ANSP'!I18,$D$83)</f>
        <v>15693.853999999999</v>
      </c>
      <c r="I84" s="349">
        <f>ROUND('T1 ANSP'!J18,$D$83)</f>
        <v>16248</v>
      </c>
      <c r="J84" s="349">
        <f>ROUND('T1 ANSP'!K18,$D$83)</f>
        <v>14066.356</v>
      </c>
      <c r="K84" s="349">
        <f>ROUND('T1 ANSP'!L18,$D$83)</f>
        <v>14245.117</v>
      </c>
      <c r="L84" s="349">
        <f>ROUND('T1 ANSP'!M18,$D$83)</f>
        <v>28311.473000000002</v>
      </c>
      <c r="M84" s="349">
        <f>ROUND('T1 ANSP'!N18,$D$83)</f>
        <v>16548.588</v>
      </c>
      <c r="N84" s="349">
        <f>ROUND('T1 ANSP'!O18,$D$83)</f>
        <v>17579.703000000001</v>
      </c>
      <c r="O84" s="349">
        <f>ROUND('T1 ANSP'!P18,$D$83)</f>
        <v>18797.521000000001</v>
      </c>
      <c r="P84" s="2"/>
      <c r="Q84" s="349">
        <f>ROUND('T1 ANSP'!R18,$D$83)</f>
        <v>14066.356</v>
      </c>
      <c r="R84" s="349">
        <f>ROUND('T1 ANSP'!S18,$D$83)</f>
        <v>13310.898999999999</v>
      </c>
      <c r="S84" s="349">
        <f>ROUND('T1 ANSP'!T18,$D$83)</f>
        <v>27377.255000000001</v>
      </c>
      <c r="T84" s="349">
        <f>ROUND('T1 ANSP'!U18,$D$83)</f>
        <v>15297.562</v>
      </c>
      <c r="U84" s="2"/>
      <c r="V84" s="2"/>
    </row>
    <row r="85" spans="1:26" s="30" customFormat="1" ht="15" customHeight="1" outlineLevel="1">
      <c r="A85" s="25"/>
      <c r="B85" s="26"/>
      <c r="C85" s="27" t="s">
        <v>538</v>
      </c>
      <c r="D85" s="31"/>
      <c r="E85" s="349">
        <f>ROUND(('T1 ANSP'!F12+SUM('T1 ANSP'!F14:F17)),$D$83)</f>
        <v>13005</v>
      </c>
      <c r="F85" s="349">
        <f>ROUND(('T1 ANSP'!G12+SUM('T1 ANSP'!G14:G17)),$D$83)</f>
        <v>13193</v>
      </c>
      <c r="G85" s="349">
        <f>ROUND(('T1 ANSP'!H12+SUM('T1 ANSP'!H14:H17)),$D$83)</f>
        <v>15415</v>
      </c>
      <c r="H85" s="349">
        <f>ROUND(('T1 ANSP'!I12+SUM('T1 ANSP'!I14:I17)),$D$83)</f>
        <v>15693.853999999999</v>
      </c>
      <c r="I85" s="349">
        <f>ROUND(('T1 ANSP'!J12+SUM('T1 ANSP'!J14:J17)),$D$83)</f>
        <v>16248</v>
      </c>
      <c r="J85" s="349">
        <f>ROUND(('T1 ANSP'!K12+SUM('T1 ANSP'!K14:K17)),$D$83)</f>
        <v>14066.356</v>
      </c>
      <c r="K85" s="349">
        <f>ROUND(('T1 ANSP'!L12+SUM('T1 ANSP'!L14:L17)),$D$83)</f>
        <v>14245.117</v>
      </c>
      <c r="L85" s="349">
        <f>ROUND(('T1 ANSP'!M12+SUM('T1 ANSP'!M14:M17)),$D$83)</f>
        <v>28311.473000000002</v>
      </c>
      <c r="M85" s="349">
        <f>ROUND(('T1 ANSP'!N12+SUM('T1 ANSP'!N14:N17)),$D$83)</f>
        <v>16548.588</v>
      </c>
      <c r="N85" s="349">
        <f>ROUND(('T1 ANSP'!O12+SUM('T1 ANSP'!O14:O17)),$D$83)</f>
        <v>17579.703000000001</v>
      </c>
      <c r="O85" s="349">
        <f>ROUND(('T1 ANSP'!P12+SUM('T1 ANSP'!P14:P17)),$D$83)</f>
        <v>18797.521000000001</v>
      </c>
      <c r="P85" s="2"/>
      <c r="Q85" s="349">
        <f>ROUND(('T1 ANSP'!R12+SUM('T1 ANSP'!R14:R17)),$D$83)</f>
        <v>14066.356</v>
      </c>
      <c r="R85" s="349">
        <f>ROUND(('T1 ANSP'!S12+SUM('T1 ANSP'!S14:S17)),$D$83)</f>
        <v>13310.898999999999</v>
      </c>
      <c r="S85" s="349">
        <f>ROUND(('T1 ANSP'!T12+SUM('T1 ANSP'!T14:T17)),$D$83)</f>
        <v>27377.255000000001</v>
      </c>
      <c r="T85" s="349">
        <f>ROUND(('T1 ANSP'!U12+SUM('T1 ANSP'!U14:U17)),$D$83)</f>
        <v>15297.562</v>
      </c>
      <c r="U85" s="2"/>
      <c r="V85" s="2"/>
    </row>
    <row r="86" spans="1:26" s="24" customFormat="1" ht="15" customHeight="1">
      <c r="A86" s="19" t="s">
        <v>26</v>
      </c>
      <c r="B86" s="20" t="s">
        <v>27</v>
      </c>
      <c r="C86" s="21" t="s">
        <v>28</v>
      </c>
      <c r="D86" s="38">
        <v>3</v>
      </c>
      <c r="E86" s="23" t="b">
        <f>ROUND('T1 ANSP'!F31,$D$86)=ROUND(SUM('T1 ANSP'!F22:F30),$D$86)</f>
        <v>1</v>
      </c>
      <c r="F86" s="23" t="b">
        <f>ROUND('T1 ANSP'!G31,$D$86)=ROUND(SUM('T1 ANSP'!G22:G30),$D$86)</f>
        <v>1</v>
      </c>
      <c r="G86" s="23" t="b">
        <f>ROUND('T1 ANSP'!H31,$D$86)=ROUND(SUM('T1 ANSP'!H22:H30),$D$86)</f>
        <v>1</v>
      </c>
      <c r="H86" s="23" t="b">
        <f>ROUND('T1 ANSP'!I31,$D$86)=ROUND(SUM('T1 ANSP'!I22:I30),$D$86)</f>
        <v>1</v>
      </c>
      <c r="I86" s="23" t="b">
        <f>ROUND('T1 ANSP'!J31,$D$86)=ROUND(SUM('T1 ANSP'!J22:J30),$D$86)</f>
        <v>1</v>
      </c>
      <c r="J86" s="23" t="b">
        <f>ROUND('T1 ANSP'!K31,$D$86)=ROUND(SUM('T1 ANSP'!K22:K30),$D$86)</f>
        <v>1</v>
      </c>
      <c r="K86" s="23" t="b">
        <f>ROUND('T1 ANSP'!L31,$D$86)=ROUND(SUM('T1 ANSP'!L22:L30),$D$86)</f>
        <v>1</v>
      </c>
      <c r="L86" s="23" t="b">
        <f>ROUND('T1 ANSP'!M31,$D$86)=ROUND(SUM('T1 ANSP'!M22:M30),$D$86)</f>
        <v>1</v>
      </c>
      <c r="M86" s="23" t="b">
        <f>ROUND('T1 ANSP'!N31,$D$86)=ROUND(SUM('T1 ANSP'!N22:N30),$D$86)</f>
        <v>1</v>
      </c>
      <c r="N86" s="23" t="b">
        <f>ROUND('T1 ANSP'!O31,$D$86)=ROUND(SUM('T1 ANSP'!O22:O30),$D$86)</f>
        <v>1</v>
      </c>
      <c r="O86" s="23" t="b">
        <f>ROUND('T1 ANSP'!P31,$D$86)=ROUND(SUM('T1 ANSP'!P22:P30),$D$86)</f>
        <v>1</v>
      </c>
      <c r="P86" s="2"/>
      <c r="Q86" s="23" t="b">
        <f>ROUND('T1 ANSP'!R31,$D$86)=ROUND(SUM('T1 ANSP'!R22:R30),$D$86)</f>
        <v>1</v>
      </c>
      <c r="R86" s="23" t="b">
        <f>ROUND('T1 ANSP'!S31,$D$86)=ROUND(SUM('T1 ANSP'!S22:S30),$D$86)</f>
        <v>1</v>
      </c>
      <c r="S86" s="23" t="b">
        <f>ROUND('T1 ANSP'!T31,$D$86)=ROUND(SUM('T1 ANSP'!T22:T30),$D$86)</f>
        <v>1</v>
      </c>
      <c r="T86" s="23" t="b">
        <f>ROUND('T1 ANSP'!U31,$D$86)=ROUND(SUM('T1 ANSP'!U22:U30),$D$86)</f>
        <v>1</v>
      </c>
      <c r="U86" s="2"/>
      <c r="V86" s="2"/>
    </row>
    <row r="87" spans="1:26" s="30" customFormat="1" ht="15" customHeight="1" outlineLevel="1">
      <c r="A87" s="25"/>
      <c r="B87" s="26"/>
      <c r="C87" s="27" t="s">
        <v>539</v>
      </c>
      <c r="D87" s="31"/>
      <c r="E87" s="349">
        <f>ROUND('T1 ANSP'!F31,$D$86)</f>
        <v>13005</v>
      </c>
      <c r="F87" s="349">
        <f>ROUND('T1 ANSP'!G31,$D$86)</f>
        <v>13193</v>
      </c>
      <c r="G87" s="349">
        <f>ROUND('T1 ANSP'!H31,$D$86)</f>
        <v>15415</v>
      </c>
      <c r="H87" s="349">
        <f>ROUND('T1 ANSP'!I31,$D$86)</f>
        <v>15693.853999999999</v>
      </c>
      <c r="I87" s="349">
        <f>ROUND('T1 ANSP'!J31,$D$86)</f>
        <v>16248</v>
      </c>
      <c r="J87" s="349">
        <f>ROUND('T1 ANSP'!K31,$D$86)</f>
        <v>14066.356</v>
      </c>
      <c r="K87" s="349">
        <f>ROUND('T1 ANSP'!L31,$D$86)</f>
        <v>14245.117</v>
      </c>
      <c r="L87" s="349">
        <f>ROUND('T1 ANSP'!M31,$D$86)</f>
        <v>28311.473000000002</v>
      </c>
      <c r="M87" s="349">
        <f>ROUND('T1 ANSP'!N31,$D$86)</f>
        <v>16548.588</v>
      </c>
      <c r="N87" s="349">
        <f>ROUND('T1 ANSP'!O31,$D$86)</f>
        <v>17579.703000000001</v>
      </c>
      <c r="O87" s="349">
        <f>ROUND('T1 ANSP'!P31,$D$86)</f>
        <v>18797.521000000001</v>
      </c>
      <c r="P87" s="2"/>
      <c r="Q87" s="349">
        <f>ROUND('T1 ANSP'!R31,$D$86)</f>
        <v>14066.356</v>
      </c>
      <c r="R87" s="349">
        <f>ROUND('T1 ANSP'!S31,$D$86)</f>
        <v>13310.898999999999</v>
      </c>
      <c r="S87" s="349">
        <f>ROUND('T1 ANSP'!T31,$D$86)</f>
        <v>27377.255000000001</v>
      </c>
      <c r="T87" s="349">
        <f>ROUND('T1 ANSP'!U31,$D$86)</f>
        <v>15297.562</v>
      </c>
      <c r="U87" s="2"/>
      <c r="V87" s="2"/>
    </row>
    <row r="88" spans="1:26" s="30" customFormat="1" ht="15" customHeight="1" outlineLevel="1">
      <c r="A88" s="25"/>
      <c r="B88" s="26"/>
      <c r="C88" s="27" t="s">
        <v>540</v>
      </c>
      <c r="D88" s="31"/>
      <c r="E88" s="349">
        <f>ROUND(SUM('T1 ANSP'!F22:F30),$D$86)</f>
        <v>13005</v>
      </c>
      <c r="F88" s="349">
        <f>ROUND(SUM('T1 ANSP'!G22:G30),$D$86)</f>
        <v>13193</v>
      </c>
      <c r="G88" s="349">
        <f>ROUND(SUM('T1 ANSP'!H22:H30),$D$86)</f>
        <v>15415</v>
      </c>
      <c r="H88" s="349">
        <f>ROUND(SUM('T1 ANSP'!I22:I30),$D$86)</f>
        <v>15693.853999999999</v>
      </c>
      <c r="I88" s="349">
        <f>ROUND(SUM('T1 ANSP'!J22:J30),$D$86)</f>
        <v>16248</v>
      </c>
      <c r="J88" s="349">
        <f>ROUND(SUM('T1 ANSP'!K22:K30),$D$86)</f>
        <v>14066.356</v>
      </c>
      <c r="K88" s="349">
        <f>ROUND(SUM('T1 ANSP'!L22:L30),$D$86)</f>
        <v>14245.117</v>
      </c>
      <c r="L88" s="349">
        <f>ROUND(SUM('T1 ANSP'!M22:M30),$D$86)</f>
        <v>28311.473000000002</v>
      </c>
      <c r="M88" s="349">
        <f>ROUND(SUM('T1 ANSP'!N22:N30),$D$86)</f>
        <v>16548.588</v>
      </c>
      <c r="N88" s="349">
        <f>ROUND(SUM('T1 ANSP'!O22:O30),$D$86)</f>
        <v>17579.703000000001</v>
      </c>
      <c r="O88" s="349">
        <f>ROUND(SUM('T1 ANSP'!P22:P30),$D$86)</f>
        <v>18797.521000000001</v>
      </c>
      <c r="P88" s="2"/>
      <c r="Q88" s="349">
        <f>ROUND(SUM('T1 ANSP'!R22:R30),$D$86)</f>
        <v>14066.356</v>
      </c>
      <c r="R88" s="349">
        <f>ROUND(SUM('T1 ANSP'!S22:S30),$D$86)</f>
        <v>13310.898999999999</v>
      </c>
      <c r="S88" s="349">
        <f>ROUND(SUM('T1 ANSP'!T22:T30),$D$86)</f>
        <v>27377.255000000001</v>
      </c>
      <c r="T88" s="349">
        <f>ROUND(SUM('T1 ANSP'!U22:U30),$D$86)</f>
        <v>15297.562</v>
      </c>
      <c r="U88" s="2"/>
      <c r="V88" s="2"/>
    </row>
    <row r="89" spans="1:26" s="24" customFormat="1" ht="15" customHeight="1">
      <c r="A89" s="40" t="s">
        <v>31</v>
      </c>
      <c r="B89" s="20" t="s">
        <v>51</v>
      </c>
      <c r="C89" s="21" t="s">
        <v>32</v>
      </c>
      <c r="D89" s="38">
        <v>3</v>
      </c>
      <c r="E89" s="23" t="b">
        <f>ROUND('T1 ANSP'!F18,$D$89)=ROUND('T1 ANSP'!F31,$D$89)</f>
        <v>1</v>
      </c>
      <c r="F89" s="23" t="b">
        <f>ROUND('T1 ANSP'!G18,$D$89)=ROUND('T1 ANSP'!G31,$D$89)</f>
        <v>1</v>
      </c>
      <c r="G89" s="23" t="b">
        <f>ROUND('T1 ANSP'!H18,$D$89)=ROUND('T1 ANSP'!H31,$D$89)</f>
        <v>1</v>
      </c>
      <c r="H89" s="23" t="b">
        <f>ROUND('T1 ANSP'!I18,$D$89)=ROUND('T1 ANSP'!I31,$D$89)</f>
        <v>1</v>
      </c>
      <c r="I89" s="23" t="b">
        <f>ROUND('T1 ANSP'!J18,$D$89)=ROUND('T1 ANSP'!J31,$D$89)</f>
        <v>1</v>
      </c>
      <c r="J89" s="23" t="b">
        <f>ROUND('T1 ANSP'!K18,$D$89)=ROUND('T1 ANSP'!K31,$D$89)</f>
        <v>1</v>
      </c>
      <c r="K89" s="23" t="b">
        <f>ROUND('T1 ANSP'!L18,$D$89)=ROUND('T1 ANSP'!L31,$D$89)</f>
        <v>1</v>
      </c>
      <c r="L89" s="23" t="b">
        <f>ROUND('T1 ANSP'!M18,$D$89)=ROUND('T1 ANSP'!M31,$D$89)</f>
        <v>1</v>
      </c>
      <c r="M89" s="23" t="b">
        <f>ROUND('T1 ANSP'!N18,$D$89)=ROUND('T1 ANSP'!N31,$D$89)</f>
        <v>1</v>
      </c>
      <c r="N89" s="23" t="b">
        <f>ROUND('T1 ANSP'!O18,$D$89)=ROUND('T1 ANSP'!O31,$D$89)</f>
        <v>1</v>
      </c>
      <c r="O89" s="23" t="b">
        <f>ROUND('T1 ANSP'!P18,$D$89)=ROUND('T1 ANSP'!P31,$D$89)</f>
        <v>1</v>
      </c>
      <c r="P89" s="2"/>
      <c r="Q89" s="23" t="b">
        <f>ROUND('T1 ANSP'!R18,$D$89)=ROUND('T1 ANSP'!R31,$D$89)</f>
        <v>1</v>
      </c>
      <c r="R89" s="23" t="b">
        <f>ROUND('T1 ANSP'!S18,$D$89)=ROUND('T1 ANSP'!S31,$D$89)</f>
        <v>1</v>
      </c>
      <c r="S89" s="23" t="b">
        <f>ROUND('T1 ANSP'!T18,$D$89)=ROUND('T1 ANSP'!T31,$D$89)</f>
        <v>1</v>
      </c>
      <c r="T89" s="23" t="b">
        <f>ROUND('T1 ANSP'!U18,$D$89)=ROUND('T1 ANSP'!U31,$D$89)</f>
        <v>1</v>
      </c>
      <c r="U89" s="2"/>
      <c r="V89" s="2"/>
    </row>
    <row r="90" spans="1:26" s="30" customFormat="1" ht="15" customHeight="1" outlineLevel="1">
      <c r="A90" s="41"/>
      <c r="B90" s="26"/>
      <c r="C90" s="27" t="s">
        <v>537</v>
      </c>
      <c r="D90" s="31"/>
      <c r="E90" s="349">
        <f>ROUND('T1 ANSP'!F18,$D$89)</f>
        <v>13005</v>
      </c>
      <c r="F90" s="349">
        <f>ROUND('T1 ANSP'!G18,$D$89)</f>
        <v>13193</v>
      </c>
      <c r="G90" s="349">
        <f>ROUND('T1 ANSP'!H18,$D$89)</f>
        <v>15415</v>
      </c>
      <c r="H90" s="349">
        <f>ROUND('T1 ANSP'!I18,$D$89)</f>
        <v>15693.853999999999</v>
      </c>
      <c r="I90" s="349">
        <f>ROUND('T1 ANSP'!J18,$D$89)</f>
        <v>16248</v>
      </c>
      <c r="J90" s="349">
        <f>ROUND('T1 ANSP'!K18,$D$89)</f>
        <v>14066.356</v>
      </c>
      <c r="K90" s="349">
        <f>ROUND('T1 ANSP'!L18,$D$89)</f>
        <v>14245.117</v>
      </c>
      <c r="L90" s="349">
        <f>ROUND('T1 ANSP'!M18,$D$89)</f>
        <v>28311.473000000002</v>
      </c>
      <c r="M90" s="349">
        <f>ROUND('T1 ANSP'!N18,$D$89)</f>
        <v>16548.588</v>
      </c>
      <c r="N90" s="349">
        <f>ROUND('T1 ANSP'!O18,$D$89)</f>
        <v>17579.703000000001</v>
      </c>
      <c r="O90" s="349">
        <f>ROUND('T1 ANSP'!P18,$D$89)</f>
        <v>18797.521000000001</v>
      </c>
      <c r="P90" s="2"/>
      <c r="Q90" s="349">
        <f>ROUND('T1 ANSP'!R18,$D$89)</f>
        <v>14066.356</v>
      </c>
      <c r="R90" s="349">
        <f>ROUND('T1 ANSP'!S18,$D$89)</f>
        <v>13310.898999999999</v>
      </c>
      <c r="S90" s="349">
        <f>ROUND('T1 ANSP'!T18,$D$89)</f>
        <v>27377.255000000001</v>
      </c>
      <c r="T90" s="349">
        <f>ROUND('T1 ANSP'!U18,$D$89)</f>
        <v>15297.562</v>
      </c>
      <c r="U90" s="2"/>
      <c r="V90" s="2"/>
    </row>
    <row r="91" spans="1:26" s="30" customFormat="1" ht="15" customHeight="1" outlineLevel="1">
      <c r="A91" s="41"/>
      <c r="B91" s="26"/>
      <c r="C91" s="27" t="s">
        <v>539</v>
      </c>
      <c r="D91" s="31"/>
      <c r="E91" s="349">
        <f>ROUND('T1 ANSP'!F31,$D$89)</f>
        <v>13005</v>
      </c>
      <c r="F91" s="349">
        <f>ROUND('T1 ANSP'!G31,$D$89)</f>
        <v>13193</v>
      </c>
      <c r="G91" s="349">
        <f>ROUND('T1 ANSP'!H31,$D$89)</f>
        <v>15415</v>
      </c>
      <c r="H91" s="349">
        <f>ROUND('T1 ANSP'!I31,$D$89)</f>
        <v>15693.853999999999</v>
      </c>
      <c r="I91" s="349">
        <f>ROUND('T1 ANSP'!J31,$D$89)</f>
        <v>16248</v>
      </c>
      <c r="J91" s="349">
        <f>ROUND('T1 ANSP'!K31,$D$89)</f>
        <v>14066.356</v>
      </c>
      <c r="K91" s="349">
        <f>ROUND('T1 ANSP'!L31,$D$89)</f>
        <v>14245.117</v>
      </c>
      <c r="L91" s="349">
        <f>ROUND('T1 ANSP'!M31,$D$89)</f>
        <v>28311.473000000002</v>
      </c>
      <c r="M91" s="349">
        <f>ROUND('T1 ANSP'!N31,$D$89)</f>
        <v>16548.588</v>
      </c>
      <c r="N91" s="349">
        <f>ROUND('T1 ANSP'!O31,$D$89)</f>
        <v>17579.703000000001</v>
      </c>
      <c r="O91" s="349">
        <f>ROUND('T1 ANSP'!P31,$D$89)</f>
        <v>18797.521000000001</v>
      </c>
      <c r="P91" s="2"/>
      <c r="Q91" s="349">
        <f>ROUND('T1 ANSP'!R31,$D$89)</f>
        <v>14066.356</v>
      </c>
      <c r="R91" s="349">
        <f>ROUND('T1 ANSP'!S31,$D$89)</f>
        <v>13310.898999999999</v>
      </c>
      <c r="S91" s="349">
        <f>ROUND('T1 ANSP'!T31,$D$89)</f>
        <v>27377.255000000001</v>
      </c>
      <c r="T91" s="349">
        <f>ROUND('T1 ANSP'!U31,$D$89)</f>
        <v>15297.562</v>
      </c>
      <c r="U91" s="2"/>
      <c r="V91" s="2"/>
    </row>
    <row r="92" spans="1:26" s="24" customFormat="1" ht="15" customHeight="1">
      <c r="A92" s="19" t="s">
        <v>499</v>
      </c>
      <c r="B92" s="350" t="s">
        <v>368</v>
      </c>
      <c r="C92" s="377" t="s">
        <v>500</v>
      </c>
      <c r="D92" s="352">
        <v>3</v>
      </c>
      <c r="J92" s="23" t="b">
        <f>ROUND('T1 ANSP'!K13,$D$92)&gt;0</f>
        <v>1</v>
      </c>
      <c r="K92" s="23" t="b">
        <f>ROUND('T1 ANSP'!L13,$D$92)&gt;0</f>
        <v>1</v>
      </c>
      <c r="L92" s="23" t="b">
        <f>ROUND('T1 ANSP'!M13,$D$92)&gt;0</f>
        <v>1</v>
      </c>
      <c r="M92" s="23" t="b">
        <f>ROUND('T1 ANSP'!N13,$D$92)&gt;0</f>
        <v>1</v>
      </c>
      <c r="N92" s="23" t="b">
        <f>ROUND('T1 ANSP'!O13,$D$92)&gt;0</f>
        <v>1</v>
      </c>
      <c r="O92" s="23" t="b">
        <f>ROUND('T1 ANSP'!P13,$D$92)&gt;0</f>
        <v>1</v>
      </c>
      <c r="P92" s="2"/>
      <c r="Q92" s="23" t="b">
        <f>ROUND('T1 ANSP'!R13,$D$92)&gt;0</f>
        <v>1</v>
      </c>
      <c r="R92" s="23" t="b">
        <f>ROUND('T1 ANSP'!S13,$D$92)&gt;0</f>
        <v>1</v>
      </c>
      <c r="S92" s="23" t="b">
        <f>ROUND('T1 ANSP'!T13,$D$92)&gt;0</f>
        <v>1</v>
      </c>
      <c r="T92" s="23" t="b">
        <f>ROUND('T1 ANSP'!U13,$D$92)&gt;0</f>
        <v>1</v>
      </c>
      <c r="U92" s="2"/>
      <c r="V92" s="2"/>
    </row>
    <row r="93" spans="1:26" s="30" customFormat="1" ht="15" customHeight="1" outlineLevel="1">
      <c r="A93" s="32"/>
      <c r="B93" s="353"/>
      <c r="C93" s="354" t="s">
        <v>541</v>
      </c>
      <c r="D93" s="355"/>
      <c r="J93" s="349">
        <f>ROUND('T1 ANSP'!K13,$D$92)</f>
        <v>988.88599999999997</v>
      </c>
      <c r="K93" s="349">
        <f>ROUND('T1 ANSP'!L13,$D$92)</f>
        <v>1098.297</v>
      </c>
      <c r="L93" s="349">
        <f>ROUND('T1 ANSP'!M13,$D$92)</f>
        <v>2087.1840000000002</v>
      </c>
      <c r="M93" s="349">
        <f>ROUND('T1 ANSP'!N13,$D$92)</f>
        <v>1375.374</v>
      </c>
      <c r="N93" s="349">
        <f>ROUND('T1 ANSP'!O13,$D$92)</f>
        <v>1474.52</v>
      </c>
      <c r="O93" s="349">
        <f>ROUND('T1 ANSP'!P13,$D$92)</f>
        <v>1582.1289999999999</v>
      </c>
      <c r="P93" s="2"/>
      <c r="Q93" s="349">
        <f>ROUND('T1 ANSP'!R13,$D$92)</f>
        <v>988.88599999999997</v>
      </c>
      <c r="R93" s="349">
        <f>ROUND('T1 ANSP'!S13,$D$92)</f>
        <v>961.327</v>
      </c>
      <c r="S93" s="349">
        <f>ROUND('T1 ANSP'!T13,$D$92)</f>
        <v>1950.213</v>
      </c>
      <c r="T93" s="349">
        <f>ROUND('T1 ANSP'!U13,$D$92)</f>
        <v>1247.175</v>
      </c>
      <c r="U93" s="2"/>
      <c r="V93" s="2"/>
      <c r="W93" s="24"/>
      <c r="X93" s="24"/>
      <c r="Y93" s="24"/>
      <c r="Z93" s="24"/>
    </row>
    <row r="94" spans="1:26" s="24" customFormat="1" ht="15" customHeight="1">
      <c r="A94" s="19" t="s">
        <v>37</v>
      </c>
      <c r="B94" s="20" t="s">
        <v>38</v>
      </c>
      <c r="C94" s="21" t="s">
        <v>39</v>
      </c>
      <c r="D94" s="22">
        <v>2</v>
      </c>
      <c r="E94" s="23" t="b">
        <f>ROUND('T1 ANSP'!G65/(1+'T1'!G64),$D$94)=ROUND('T1 ANSP'!F65,$D$94)</f>
        <v>1</v>
      </c>
      <c r="F94" s="23" t="b">
        <f>ROUND('T1 ANSP'!F65*(1+'T1'!G64),$D$94)=ROUND('T1 ANSP'!G65,$D$94)</f>
        <v>1</v>
      </c>
      <c r="G94" s="23" t="b">
        <f>ROUND('T1 ANSP'!G65*(1+'T1'!H64),$D$94)=ROUND('T1 ANSP'!H65,$D$94)</f>
        <v>1</v>
      </c>
      <c r="H94" s="23" t="b">
        <f>ROUND('T1 ANSP'!H65*(1+'T1'!I64),$D$94)=ROUND('T1 ANSP'!I65,$D$94)</f>
        <v>1</v>
      </c>
      <c r="I94" s="23" t="b">
        <f>ROUND('T1 ANSP'!I65*(1+'T1'!J64),$D$94)=ROUND('T1 ANSP'!J65,$D$94)</f>
        <v>1</v>
      </c>
      <c r="J94" s="23" t="b">
        <f>ROUND('T1 ANSP'!J65*(1+'T1'!K64),$D$94)=ROUND('T1 ANSP'!K65,$D$94)</f>
        <v>1</v>
      </c>
      <c r="K94" s="23" t="b">
        <f>ROUND('T1 ANSP'!K65*(1+'T1'!L64),$D$94)=ROUND('T1 ANSP'!L65,$D$94)</f>
        <v>1</v>
      </c>
      <c r="M94" s="23" t="b">
        <f>ROUND('T1 ANSP'!L65*(1+'T1'!N64),$D$94)=ROUND('T1 ANSP'!N65,$D$94)</f>
        <v>1</v>
      </c>
      <c r="N94" s="23" t="b">
        <f>ROUND('T1 ANSP'!N65*(1+'T1'!O64),$D$94)=ROUND('T1 ANSP'!O65,$D$94)</f>
        <v>1</v>
      </c>
      <c r="O94" s="23" t="b">
        <f>ROUND('T1 ANSP'!O65*(1+'T1'!P64),$D$94)=ROUND('T1 ANSP'!P65,$D$94)</f>
        <v>1</v>
      </c>
      <c r="P94" s="2"/>
      <c r="Q94" s="23" t="b">
        <f>ROUND('T1 ANSP'!J65*(1+'T1'!R64),$D$94)=ROUND('T1 ANSP'!R65,$D$94)</f>
        <v>1</v>
      </c>
      <c r="R94" s="23" t="b">
        <f>ROUND('T1 ANSP'!R65*(1+'T1'!S64),$D$94)=ROUND('T1 ANSP'!S65,$D$94)</f>
        <v>1</v>
      </c>
      <c r="T94" s="23" t="b">
        <f>ROUND('T1 ANSP'!S65*(1+'T1'!U64),$D$94)=ROUND('T1 ANSP'!U65,$D$94)</f>
        <v>1</v>
      </c>
    </row>
    <row r="95" spans="1:26" s="30" customFormat="1" ht="15" customHeight="1" outlineLevel="1">
      <c r="A95" s="25"/>
      <c r="B95" s="26"/>
      <c r="C95" s="27" t="s">
        <v>40</v>
      </c>
      <c r="D95" s="31"/>
      <c r="E95" s="34">
        <f>ROUND('T1 ANSP'!G65/(1+'T1'!G64),$D$94)</f>
        <v>98.81</v>
      </c>
      <c r="F95" s="34">
        <f>ROUND('T1 ANSP'!F65*(1+'T1'!G64),$D$94)</f>
        <v>99.21</v>
      </c>
      <c r="G95" s="34">
        <f>ROUND('T1 ANSP'!G65*(1+'T1'!H64),$D$94)</f>
        <v>100</v>
      </c>
      <c r="H95" s="34">
        <f>ROUND('T1 ANSP'!H65*(1+'T1'!I64),$D$94)</f>
        <v>101.2</v>
      </c>
      <c r="I95" s="34">
        <f>ROUND('T1 ANSP'!I65*(1+'T1'!J64),$D$94)</f>
        <v>102.31</v>
      </c>
      <c r="J95" s="34">
        <f>ROUND('T1 ANSP'!J65*(1+'T1'!K64),$D$94)</f>
        <v>102.72</v>
      </c>
      <c r="K95" s="34">
        <f>ROUND('T1 ANSP'!K65*(1+'T1'!L64),$D$94)</f>
        <v>104.18</v>
      </c>
      <c r="M95" s="34">
        <f>ROUND('T1 ANSP'!L65*(1+'T1'!N64),$D$94)</f>
        <v>105.74</v>
      </c>
      <c r="N95" s="34">
        <f>ROUND('T1 ANSP'!N65*(1+'T1'!O64),$D$94)</f>
        <v>107.44</v>
      </c>
      <c r="O95" s="34">
        <f>ROUND('T1 ANSP'!O65*(1+'T1'!P64),$D$94)</f>
        <v>109.33</v>
      </c>
      <c r="P95" s="2"/>
      <c r="Q95" s="34">
        <f>ROUND('T1 ANSP'!J65*(1+'T1'!R64),$D$94)</f>
        <v>102.72</v>
      </c>
      <c r="R95" s="34">
        <f>ROUND('T1 ANSP'!R65*(1+'T1'!S64),$D$94)</f>
        <v>104.88</v>
      </c>
      <c r="T95" s="34">
        <f>ROUND('T1 ANSP'!S65*(1+'T1'!U64),$D$94)</f>
        <v>112.43</v>
      </c>
    </row>
    <row r="96" spans="1:26" s="30" customFormat="1" ht="15" customHeight="1" outlineLevel="1">
      <c r="A96" s="25"/>
      <c r="B96" s="26"/>
      <c r="C96" s="27" t="s">
        <v>41</v>
      </c>
      <c r="D96" s="31"/>
      <c r="E96" s="34">
        <f>ROUND('T1 ANSP'!F65,$D$94)</f>
        <v>98.81</v>
      </c>
      <c r="F96" s="34">
        <f>ROUND('T1 ANSP'!G65,$D$94)</f>
        <v>99.21</v>
      </c>
      <c r="G96" s="34">
        <f>ROUND('T1 ANSP'!H65,$D$94)</f>
        <v>100</v>
      </c>
      <c r="H96" s="34">
        <f>ROUND('T1 ANSP'!I65,$D$94)</f>
        <v>101.2</v>
      </c>
      <c r="I96" s="34">
        <f>ROUND('T1 ANSP'!J65,$D$94)</f>
        <v>102.31</v>
      </c>
      <c r="J96" s="34">
        <f>ROUND('T1 ANSP'!K65,$D$94)</f>
        <v>102.72</v>
      </c>
      <c r="K96" s="34">
        <f>ROUND('T1 ANSP'!L65,$D$94)</f>
        <v>104.18</v>
      </c>
      <c r="M96" s="34">
        <f>ROUND('T1 ANSP'!N65,$D$94)</f>
        <v>105.74</v>
      </c>
      <c r="N96" s="34">
        <f>ROUND('T1 ANSP'!O65,$D$94)</f>
        <v>107.44</v>
      </c>
      <c r="O96" s="34">
        <f>ROUND('T1 ANSP'!P65,$D$94)</f>
        <v>109.33</v>
      </c>
      <c r="P96" s="2"/>
      <c r="Q96" s="34">
        <f>ROUND('T1 ANSP'!R65,$D$94)</f>
        <v>102.72</v>
      </c>
      <c r="R96" s="34">
        <f>ROUND('T1 ANSP'!S65,$D$94)</f>
        <v>104.88</v>
      </c>
      <c r="T96" s="34">
        <f>ROUND('T1 ANSP'!U65,$D$94)</f>
        <v>112.43</v>
      </c>
    </row>
    <row r="97" spans="1:20" s="24" customFormat="1" ht="15" customHeight="1">
      <c r="A97" s="19" t="s">
        <v>52</v>
      </c>
      <c r="B97" s="20" t="s">
        <v>53</v>
      </c>
      <c r="C97" s="21" t="s">
        <v>54</v>
      </c>
      <c r="D97" s="22">
        <v>3</v>
      </c>
      <c r="E97" s="23" t="b">
        <f>ROUND(((('T1 ANSP'!F61-'T1 ANSP'!F15-'T1 ANSP'!F16)/('T1 ANSP'!F65/100))+('T1 ANSP'!F15+'T1 ANSP'!F16)),$D$97)=ROUND('T1 ANSP'!F66,$D$97)</f>
        <v>1</v>
      </c>
      <c r="F97" s="23" t="b">
        <f>ROUND(((('T1 ANSP'!G61-'T1 ANSP'!G15-'T1 ANSP'!G16)/('T1 ANSP'!G65/100))+('T1 ANSP'!G15+'T1 ANSP'!G16)),$D$97)=ROUND('T1 ANSP'!G66,$D$97)</f>
        <v>1</v>
      </c>
      <c r="G97" s="23" t="b">
        <f>ROUND(((('T1 ANSP'!H61-'T1 ANSP'!H15-'T1 ANSP'!H16)/('T1 ANSP'!H65/100))+('T1 ANSP'!H15+'T1 ANSP'!H16)),$D$97)=ROUND('T1 ANSP'!H66,$D$97)</f>
        <v>1</v>
      </c>
      <c r="H97" s="23" t="b">
        <f>ROUND(((('T1 ANSP'!I61-'T1 ANSP'!I15-'T1 ANSP'!I16)/('T1 ANSP'!I65/100))+('T1 ANSP'!I15+'T1 ANSP'!I16)),$D$97)=ROUND('T1 ANSP'!I66,$D$97)</f>
        <v>1</v>
      </c>
      <c r="I97" s="23" t="b">
        <f>ROUND(((('T1 ANSP'!J61-'T1 ANSP'!J15-'T1 ANSP'!J16)/('T1 ANSP'!J65/100))+('T1 ANSP'!J15+'T1 ANSP'!J16)),$D$97)=ROUND('T1 ANSP'!J66,$D$97)</f>
        <v>1</v>
      </c>
      <c r="J97" s="23" t="b">
        <f>ROUND(((('T1 ANSP'!K61-'T1 ANSP'!K15-'T1 ANSP'!K16)/('T1 ANSP'!K65/100))+('T1 ANSP'!K15+'T1 ANSP'!K16)),$D$97)=ROUND('T1 ANSP'!K66,$D$97)</f>
        <v>1</v>
      </c>
      <c r="K97" s="23" t="b">
        <f>ROUND(((('T1 ANSP'!L61-'T1 ANSP'!L15-'T1 ANSP'!L16)/('T1 ANSP'!L65/100))+('T1 ANSP'!L15+'T1 ANSP'!L16)),$D$97)=ROUND('T1 ANSP'!L66,$D$97)</f>
        <v>1</v>
      </c>
      <c r="L97" s="23" t="b">
        <f>ROUND('T1 ANSP'!K66+'T1 ANSP'!L66,$D$97)=ROUND('T1 ANSP'!M66,$D$97)</f>
        <v>1</v>
      </c>
      <c r="M97" s="23" t="b">
        <f>ROUND(((('T1 ANSP'!N61-'T1 ANSP'!N15-'T1 ANSP'!N16)/('T1 ANSP'!N65/100))+('T1 ANSP'!N15+'T1 ANSP'!N16)),$D$97)=ROUND('T1 ANSP'!N66,$D$97)</f>
        <v>1</v>
      </c>
      <c r="N97" s="23" t="b">
        <f>ROUND(((('T1 ANSP'!O61-'T1 ANSP'!O15-'T1 ANSP'!O16)/('T1 ANSP'!O65/100))+('T1 ANSP'!O15+'T1 ANSP'!O16)),$D$97)=ROUND('T1 ANSP'!O66,$D$97)</f>
        <v>1</v>
      </c>
      <c r="O97" s="23" t="b">
        <f>ROUND(((('T1 ANSP'!P61-'T1 ANSP'!P15-'T1 ANSP'!P16)/('T1 ANSP'!P65/100))+('T1 ANSP'!P15+'T1 ANSP'!P16)),$D$97)=ROUND('T1 ANSP'!P66,$D$97)</f>
        <v>1</v>
      </c>
      <c r="P97" s="2"/>
      <c r="Q97" s="23" t="b">
        <f>ROUND(((('T1 ANSP'!R61-'T1 ANSP'!R15-'T1 ANSP'!R16)/('T1 ANSP'!R65/100))+('T1 ANSP'!R15+'T1 ANSP'!R16)),$D$97)=ROUND('T1 ANSP'!R66,$D$97)</f>
        <v>1</v>
      </c>
      <c r="R97" s="23" t="b">
        <f>ROUND(((('T1 ANSP'!S61-'T1 ANSP'!S15-'T1 ANSP'!S16)/('T1 ANSP'!S65/100))+('T1 ANSP'!S15+'T1 ANSP'!S16)),$D$97)=ROUND('T1 ANSP'!S66,$D$97)</f>
        <v>1</v>
      </c>
      <c r="S97" s="23" t="b">
        <f>ROUND('T1 ANSP'!R66+'T1 ANSP'!S66,$D$97)=ROUND('T1 ANSP'!T66,$D$97)</f>
        <v>1</v>
      </c>
      <c r="T97" s="23" t="b">
        <f>ROUND(((('T1 ANSP'!U61-'T1 ANSP'!U15-'T1 ANSP'!U16)/('T1 ANSP'!U65/100))+('T1 ANSP'!U15+'T1 ANSP'!U16)),$D$97)=ROUND('T1 ANSP'!U66,$D$97)</f>
        <v>1</v>
      </c>
    </row>
    <row r="98" spans="1:20" s="30" customFormat="1" ht="15" customHeight="1" outlineLevel="1">
      <c r="A98" s="25"/>
      <c r="B98" s="26"/>
      <c r="C98" s="27" t="s">
        <v>536</v>
      </c>
      <c r="D98" s="31"/>
      <c r="E98" s="349">
        <f>ROUND(((('T1 ANSP'!F61-'T1 ANSP'!F15-'T1 ANSP'!F16)/('T1 ANSP'!F65/100))+('T1 ANSP'!F15+'T1 ANSP'!F16)),$D$97)</f>
        <v>13109.762000000001</v>
      </c>
      <c r="F98" s="349">
        <f>ROUND(((('T1 ANSP'!G61-'T1 ANSP'!G15-'T1 ANSP'!G16)/('T1 ANSP'!G65/100))+('T1 ANSP'!G15+'T1 ANSP'!G16)),$D$97)</f>
        <v>13254.906999999999</v>
      </c>
      <c r="G98" s="349">
        <f>ROUND(((('T1 ANSP'!H61-'T1 ANSP'!H15-'T1 ANSP'!H16)/('T1 ANSP'!H65/100))+('T1 ANSP'!H15+'T1 ANSP'!H16)),$D$97)</f>
        <v>15392</v>
      </c>
      <c r="H98" s="349">
        <f>ROUND(((('T1 ANSP'!I61-'T1 ANSP'!I15-'T1 ANSP'!I16)/('T1 ANSP'!I65/100))+('T1 ANSP'!I15+'T1 ANSP'!I16)),$D$97)</f>
        <v>15495.924999999999</v>
      </c>
      <c r="I98" s="349">
        <f>ROUND(((('T1 ANSP'!J61-'T1 ANSP'!J15-'T1 ANSP'!J16)/('T1 ANSP'!J65/100))+('T1 ANSP'!J15+'T1 ANSP'!J16)),$D$97)</f>
        <v>15874.47</v>
      </c>
      <c r="J98" s="349">
        <f>ROUND(((('T1 ANSP'!K61-'T1 ANSP'!K15-'T1 ANSP'!K16)/('T1 ANSP'!K65/100))+('T1 ANSP'!K15+'T1 ANSP'!K16)),$D$97)</f>
        <v>13715.102999999999</v>
      </c>
      <c r="K98" s="349">
        <f>ROUND(((('T1 ANSP'!L61-'T1 ANSP'!L15-'T1 ANSP'!L16)/('T1 ANSP'!L65/100))+('T1 ANSP'!L15+'T1 ANSP'!L16)),$D$97)</f>
        <v>13704.844999999999</v>
      </c>
      <c r="L98" s="349">
        <f>ROUND('T1 ANSP'!K66+'T1 ANSP'!L66,$D$97)</f>
        <v>27419.947</v>
      </c>
      <c r="M98" s="349">
        <f>ROUND(((('T1 ANSP'!N61-'T1 ANSP'!N15-'T1 ANSP'!N16)/('T1 ANSP'!N65/100))+('T1 ANSP'!N15+'T1 ANSP'!N16)),$D$97)</f>
        <v>15673.251</v>
      </c>
      <c r="N98" s="349">
        <f>ROUND(((('T1 ANSP'!O61-'T1 ANSP'!O15-'T1 ANSP'!O16)/('T1 ANSP'!O65/100))+('T1 ANSP'!O15+'T1 ANSP'!O16)),$D$97)</f>
        <v>16387.12</v>
      </c>
      <c r="O98" s="349">
        <f>ROUND(((('T1 ANSP'!P61-'T1 ANSP'!P15-'T1 ANSP'!P16)/('T1 ANSP'!P65/100))+('T1 ANSP'!P15+'T1 ANSP'!P16)),$D$97)</f>
        <v>17223.387999999999</v>
      </c>
      <c r="P98" s="2"/>
      <c r="Q98" s="349">
        <f>ROUND(((('T1 ANSP'!R61-'T1 ANSP'!R15-'T1 ANSP'!R16)/('T1 ANSP'!R65/100))+('T1 ANSP'!R15+'T1 ANSP'!R16)),$D$97)</f>
        <v>13715.102999999999</v>
      </c>
      <c r="R98" s="349">
        <f>ROUND(((('T1 ANSP'!S61-'T1 ANSP'!S15-'T1 ANSP'!S16)/('T1 ANSP'!S65/100))+('T1 ANSP'!S15+'T1 ANSP'!S16)),$D$97)</f>
        <v>12728.546</v>
      </c>
      <c r="S98" s="349">
        <f>ROUND('T1 ANSP'!R66+'T1 ANSP'!S66,$D$97)</f>
        <v>26443.649000000001</v>
      </c>
      <c r="T98" s="349">
        <f>ROUND(((('T1 ANSP'!U61-'T1 ANSP'!U15-'T1 ANSP'!U16)/('T1 ANSP'!U65/100))+('T1 ANSP'!U15+'T1 ANSP'!U16)),$D$97)</f>
        <v>13653.233</v>
      </c>
    </row>
    <row r="99" spans="1:20" s="30" customFormat="1" ht="15" customHeight="1" outlineLevel="1">
      <c r="A99" s="25"/>
      <c r="B99" s="26"/>
      <c r="C99" s="27" t="s">
        <v>56</v>
      </c>
      <c r="D99" s="31"/>
      <c r="E99" s="349">
        <f>ROUND('T1 ANSP'!F66,$D$97)</f>
        <v>13109.762000000001</v>
      </c>
      <c r="F99" s="349">
        <f>ROUND('T1 ANSP'!G66,$D$97)</f>
        <v>13254.906999999999</v>
      </c>
      <c r="G99" s="349">
        <f>ROUND('T1 ANSP'!H66,$D$97)</f>
        <v>15392</v>
      </c>
      <c r="H99" s="349">
        <f>ROUND('T1 ANSP'!I66,$D$97)</f>
        <v>15495.924999999999</v>
      </c>
      <c r="I99" s="349">
        <f>ROUND('T1 ANSP'!J66,$D$97)</f>
        <v>15874.47</v>
      </c>
      <c r="J99" s="349">
        <f>ROUND('T1 ANSP'!K66,$D$97)</f>
        <v>13715.102999999999</v>
      </c>
      <c r="K99" s="349">
        <f>ROUND('T1 ANSP'!L66,$D$97)</f>
        <v>13704.844999999999</v>
      </c>
      <c r="L99" s="349">
        <f>ROUND('T1 ANSP'!M66,$D$97)</f>
        <v>27419.947</v>
      </c>
      <c r="M99" s="349">
        <f>ROUND('T1 ANSP'!N66,$D$97)</f>
        <v>15673.251</v>
      </c>
      <c r="N99" s="349">
        <f>ROUND('T1 ANSP'!O66,$D$97)</f>
        <v>16387.12</v>
      </c>
      <c r="O99" s="349">
        <f>ROUND('T1 ANSP'!P66,$D$97)</f>
        <v>17223.387999999999</v>
      </c>
      <c r="P99" s="2"/>
      <c r="Q99" s="349">
        <f>ROUND('T1 ANSP'!R66,$D$97)</f>
        <v>13715.102999999999</v>
      </c>
      <c r="R99" s="349">
        <f>ROUND('T1 ANSP'!S66,$D$97)</f>
        <v>12728.546</v>
      </c>
      <c r="S99" s="349">
        <f>ROUND('T1 ANSP'!T66,$D$97)</f>
        <v>26443.649000000001</v>
      </c>
      <c r="T99" s="349">
        <f>ROUND('T1 ANSP'!U66,$D$97)</f>
        <v>13653.233</v>
      </c>
    </row>
    <row r="100" spans="1:20" s="24" customFormat="1" ht="15" customHeight="1">
      <c r="A100" s="19" t="s">
        <v>57</v>
      </c>
      <c r="B100" s="20" t="s">
        <v>58</v>
      </c>
      <c r="C100" s="21" t="s">
        <v>59</v>
      </c>
      <c r="D100" s="31"/>
      <c r="E100" s="23" t="b">
        <f>'T1 ANSP'!F68='T1'!F68</f>
        <v>1</v>
      </c>
      <c r="F100" s="23" t="b">
        <f>'T1 ANSP'!G68='T1'!G68</f>
        <v>1</v>
      </c>
      <c r="G100" s="23" t="b">
        <f>'T1 ANSP'!H68='T1'!H68</f>
        <v>1</v>
      </c>
      <c r="H100" s="23" t="b">
        <f>'T1 ANSP'!I68='T1'!I68</f>
        <v>1</v>
      </c>
      <c r="I100" s="23" t="b">
        <f>'T1 ANSP'!J68='T1'!J68</f>
        <v>1</v>
      </c>
      <c r="J100" s="23" t="b">
        <f>'T1 ANSP'!K68='T1'!K68</f>
        <v>1</v>
      </c>
      <c r="K100" s="23" t="b">
        <f>'T1 ANSP'!L68='T1'!L68</f>
        <v>1</v>
      </c>
      <c r="L100" s="23" t="b">
        <f>'T1 ANSP'!M68='T1'!M68</f>
        <v>1</v>
      </c>
      <c r="M100" s="23" t="b">
        <f>'T1 ANSP'!N68='T1'!N68</f>
        <v>1</v>
      </c>
      <c r="N100" s="23" t="b">
        <f>'T1 ANSP'!O68='T1'!O68</f>
        <v>1</v>
      </c>
      <c r="O100" s="23" t="b">
        <f>'T1 ANSP'!P68='T1'!P68</f>
        <v>1</v>
      </c>
      <c r="P100" s="2"/>
      <c r="Q100" s="23" t="b">
        <f>'T1 ANSP'!R68='T1'!R68</f>
        <v>1</v>
      </c>
      <c r="R100" s="23" t="b">
        <f>'T1 ANSP'!S68='T1'!S68</f>
        <v>1</v>
      </c>
      <c r="S100" s="23" t="b">
        <f>'T1 ANSP'!T68='T1'!T68</f>
        <v>1</v>
      </c>
      <c r="T100" s="23" t="b">
        <f>'T1 ANSP'!U68='T1'!U68</f>
        <v>1</v>
      </c>
    </row>
    <row r="101" spans="1:20" s="30" customFormat="1" ht="15" customHeight="1" outlineLevel="1">
      <c r="A101" s="25"/>
      <c r="B101" s="26"/>
      <c r="C101" s="27" t="s">
        <v>542</v>
      </c>
      <c r="D101" s="31"/>
      <c r="E101" s="349">
        <f>'T1 ANSP'!F68</f>
        <v>100.5</v>
      </c>
      <c r="F101" s="349">
        <f>'T1 ANSP'!G68</f>
        <v>102.63627202000001</v>
      </c>
      <c r="G101" s="349">
        <f>'T1 ANSP'!H68</f>
        <v>108.78931984302299</v>
      </c>
      <c r="H101" s="349">
        <f>'T1 ANSP'!I68</f>
        <v>120.91428048</v>
      </c>
      <c r="I101" s="349">
        <f>'T1 ANSP'!J68</f>
        <v>124.92712657</v>
      </c>
      <c r="J101" s="349">
        <f>'T1 ANSP'!K68</f>
        <v>44.088166873767598</v>
      </c>
      <c r="K101" s="349">
        <f>'T1 ANSP'!L68</f>
        <v>37</v>
      </c>
      <c r="L101" s="349">
        <f>'T1 ANSP'!M68</f>
        <v>81.088166873767591</v>
      </c>
      <c r="M101" s="349">
        <f>'T1 ANSP'!N68</f>
        <v>108</v>
      </c>
      <c r="N101" s="349">
        <f>'T1 ANSP'!O68</f>
        <v>121</v>
      </c>
      <c r="O101" s="349">
        <f>'T1 ANSP'!P68</f>
        <v>129</v>
      </c>
      <c r="P101" s="2"/>
      <c r="Q101" s="349">
        <f>'T1 ANSP'!R68</f>
        <v>44.088166873767598</v>
      </c>
      <c r="R101" s="349">
        <f>'T1 ANSP'!S68</f>
        <v>40.830542584394202</v>
      </c>
      <c r="S101" s="349">
        <f>'T1 ANSP'!T68</f>
        <v>84.9187094581618</v>
      </c>
      <c r="T101" s="349">
        <f>'T1 ANSP'!U68</f>
        <v>81.305000000000007</v>
      </c>
    </row>
    <row r="102" spans="1:20" s="30" customFormat="1" ht="15" customHeight="1" outlineLevel="1">
      <c r="A102" s="25"/>
      <c r="B102" s="26"/>
      <c r="C102" s="27" t="s">
        <v>543</v>
      </c>
      <c r="D102" s="31"/>
      <c r="E102" s="349">
        <f>'T1'!F68</f>
        <v>100.5</v>
      </c>
      <c r="F102" s="349">
        <f>'T1'!G68</f>
        <v>102.63627202000001</v>
      </c>
      <c r="G102" s="349">
        <f>'T1'!H68</f>
        <v>108.78931984302299</v>
      </c>
      <c r="H102" s="349">
        <f>'T1'!I68</f>
        <v>120.91428048</v>
      </c>
      <c r="I102" s="349">
        <f>'T1'!J68</f>
        <v>124.92712657</v>
      </c>
      <c r="J102" s="349">
        <f>'T1'!K68</f>
        <v>44.088166873767598</v>
      </c>
      <c r="K102" s="349">
        <f>'T1'!L68</f>
        <v>37</v>
      </c>
      <c r="L102" s="349">
        <f>'T1'!M68</f>
        <v>81.088166873767591</v>
      </c>
      <c r="M102" s="349">
        <f>'T1'!N68</f>
        <v>108</v>
      </c>
      <c r="N102" s="349">
        <f>'T1'!O68</f>
        <v>121</v>
      </c>
      <c r="O102" s="349">
        <f>'T1'!P68</f>
        <v>129</v>
      </c>
      <c r="P102" s="2"/>
      <c r="Q102" s="349">
        <f>'T1'!R68</f>
        <v>44.088166873767598</v>
      </c>
      <c r="R102" s="349">
        <f>'T1'!S68</f>
        <v>40.830542584394202</v>
      </c>
      <c r="S102" s="349">
        <f>'T1'!T68</f>
        <v>84.9187094581618</v>
      </c>
      <c r="T102" s="349">
        <f>'T1'!U68</f>
        <v>81.305000000000007</v>
      </c>
    </row>
    <row r="103" spans="1:20" s="24" customFormat="1" ht="15" customHeight="1">
      <c r="A103" s="19" t="s">
        <v>42</v>
      </c>
      <c r="B103" s="20" t="s">
        <v>43</v>
      </c>
      <c r="C103" s="21" t="s">
        <v>61</v>
      </c>
      <c r="D103" s="22">
        <v>2</v>
      </c>
      <c r="E103" s="23" t="b">
        <f>ROUND(('T1 ANSP'!F66/'T1 ANSP'!F68),$D$103)=ROUND('T1 ANSP'!F70,$D$103)</f>
        <v>1</v>
      </c>
      <c r="F103" s="23" t="b">
        <f>ROUND(('T1 ANSP'!G66/'T1 ANSP'!G68),$D$103)=ROUND('T1 ANSP'!G70,$D$103)</f>
        <v>1</v>
      </c>
      <c r="G103" s="23" t="b">
        <f>ROUND(('T1 ANSP'!H66/'T1 ANSP'!H68),$D$103)=ROUND('T1 ANSP'!H70,$D$103)</f>
        <v>1</v>
      </c>
      <c r="H103" s="23" t="b">
        <f>ROUND(('T1 ANSP'!I66/'T1 ANSP'!I68),$D$103)=ROUND('T1 ANSP'!I70,$D$103)</f>
        <v>1</v>
      </c>
      <c r="I103" s="23" t="b">
        <f>ROUND(('T1 ANSP'!J66/'T1 ANSP'!J68),$D$103)=ROUND('T1 ANSP'!J70,$D$103)</f>
        <v>1</v>
      </c>
      <c r="J103" s="23" t="b">
        <f>ROUND(('T1 ANSP'!K66/'T1 ANSP'!K68),$D$103)=ROUND('T1 ANSP'!K70,$D$103)</f>
        <v>1</v>
      </c>
      <c r="K103" s="23" t="b">
        <f>ROUND(('T1 ANSP'!L66/'T1 ANSP'!L68),$D$103)=ROUND('T1 ANSP'!L70,$D$103)</f>
        <v>1</v>
      </c>
      <c r="L103" s="23" t="b">
        <f>ROUND(('T1 ANSP'!M66/'T1 ANSP'!M68),$D$103)=ROUND('T1 ANSP'!M70,$D$103)</f>
        <v>1</v>
      </c>
      <c r="M103" s="23" t="b">
        <f>ROUND(('T1 ANSP'!N66/'T1 ANSP'!N68),$D$103)=ROUND('T1 ANSP'!N70,$D$103)</f>
        <v>1</v>
      </c>
      <c r="N103" s="23" t="b">
        <f>ROUND(('T1 ANSP'!O66/'T1 ANSP'!O68),$D$103)=ROUND('T1 ANSP'!O70,$D$103)</f>
        <v>1</v>
      </c>
      <c r="O103" s="23" t="b">
        <f>ROUND(('T1 ANSP'!P66/'T1 ANSP'!P68),$D$103)=ROUND('T1 ANSP'!P70,$D$103)</f>
        <v>1</v>
      </c>
      <c r="P103" s="2"/>
      <c r="Q103" s="23" t="b">
        <f>ROUND(('T1 ANSP'!R66/'T1 ANSP'!R68),$D$103)=ROUND('T1 ANSP'!R70,$D$103)</f>
        <v>1</v>
      </c>
      <c r="R103" s="23" t="b">
        <f>ROUND(('T1 ANSP'!S66/'T1 ANSP'!S68),$D$103)=ROUND('T1 ANSP'!S70,$D$103)</f>
        <v>1</v>
      </c>
      <c r="S103" s="23" t="b">
        <f>ROUND(('T1 ANSP'!T66/'T1 ANSP'!T68),$D$103)=ROUND('T1 ANSP'!T70,$D$103)</f>
        <v>1</v>
      </c>
      <c r="T103" s="23" t="b">
        <f>ROUND(('T1 ANSP'!U66/'T1 ANSP'!U68),$D$103)=ROUND('T1 ANSP'!U70,$D$103)</f>
        <v>1</v>
      </c>
    </row>
    <row r="104" spans="1:20" s="30" customFormat="1" ht="15" customHeight="1" outlineLevel="1">
      <c r="A104" s="25"/>
      <c r="B104" s="26"/>
      <c r="C104" s="27" t="s">
        <v>44</v>
      </c>
      <c r="D104" s="31"/>
      <c r="E104" s="34">
        <f>ROUND(('T1 ANSP'!F66/'T1 ANSP'!F68),$D$103)</f>
        <v>130.44999999999999</v>
      </c>
      <c r="F104" s="34">
        <f>ROUND(('T1 ANSP'!G66/'T1 ANSP'!G68),$D$103)</f>
        <v>129.13999999999999</v>
      </c>
      <c r="G104" s="34">
        <f>ROUND(('T1 ANSP'!H66/'T1 ANSP'!H68),$D$103)</f>
        <v>141.47999999999999</v>
      </c>
      <c r="H104" s="34">
        <f>ROUND(('T1 ANSP'!I66/'T1 ANSP'!I68),$D$103)</f>
        <v>128.16</v>
      </c>
      <c r="I104" s="34">
        <f>ROUND(('T1 ANSP'!J66/'T1 ANSP'!J68),$D$103)</f>
        <v>127.07</v>
      </c>
      <c r="J104" s="34">
        <f>ROUND(('T1 ANSP'!K66/'T1 ANSP'!K68),$D$103)</f>
        <v>311.08</v>
      </c>
      <c r="K104" s="34">
        <f>ROUND(('T1 ANSP'!L66/'T1 ANSP'!L68),$D$103)</f>
        <v>370.4</v>
      </c>
      <c r="L104" s="34">
        <f>ROUND(('T1 ANSP'!M66/'T1 ANSP'!M68),$D$103)</f>
        <v>338.15</v>
      </c>
      <c r="M104" s="34">
        <f>ROUND(('T1 ANSP'!N66/'T1 ANSP'!N68),$D$103)</f>
        <v>145.12</v>
      </c>
      <c r="N104" s="34">
        <f>ROUND(('T1 ANSP'!O66/'T1 ANSP'!O68),$D$103)</f>
        <v>135.43</v>
      </c>
      <c r="O104" s="34">
        <f>ROUND(('T1 ANSP'!P66/'T1 ANSP'!P68),$D$103)</f>
        <v>133.51</v>
      </c>
      <c r="P104" s="2"/>
      <c r="Q104" s="34">
        <f>ROUND(('T1 ANSP'!R66/'T1 ANSP'!R68),$D$103)</f>
        <v>311.08</v>
      </c>
      <c r="R104" s="34">
        <f>ROUND(('T1 ANSP'!S66/'T1 ANSP'!S68),$D$103)</f>
        <v>311.74</v>
      </c>
      <c r="S104" s="34">
        <f>ROUND(('T1 ANSP'!T66/'T1 ANSP'!T68),$D$103)</f>
        <v>311.39999999999998</v>
      </c>
      <c r="T104" s="34">
        <f>ROUND(('T1 ANSP'!U66/'T1 ANSP'!U68),$D$103)</f>
        <v>167.93</v>
      </c>
    </row>
    <row r="105" spans="1:20" s="30" customFormat="1" ht="15" customHeight="1" outlineLevel="1">
      <c r="A105" s="25"/>
      <c r="B105" s="26"/>
      <c r="C105" s="27" t="s">
        <v>45</v>
      </c>
      <c r="D105" s="31"/>
      <c r="E105" s="34">
        <f>ROUND('T1 ANSP'!F70,$D$103)</f>
        <v>130.44999999999999</v>
      </c>
      <c r="F105" s="34">
        <f>ROUND('T1 ANSP'!G70,$D$103)</f>
        <v>129.13999999999999</v>
      </c>
      <c r="G105" s="34">
        <f>ROUND('T1 ANSP'!H70,$D$103)</f>
        <v>141.47999999999999</v>
      </c>
      <c r="H105" s="34">
        <f>ROUND('T1 ANSP'!I70,$D$103)</f>
        <v>128.16</v>
      </c>
      <c r="I105" s="34">
        <f>ROUND('T1 ANSP'!J70,$D$103)</f>
        <v>127.07</v>
      </c>
      <c r="J105" s="34">
        <f>ROUND('T1 ANSP'!K70,$D$103)</f>
        <v>311.08</v>
      </c>
      <c r="K105" s="34">
        <f>ROUND('T1 ANSP'!L70,$D$103)</f>
        <v>370.4</v>
      </c>
      <c r="L105" s="34">
        <f>ROUND('T1 ANSP'!M70,$D$103)</f>
        <v>338.15</v>
      </c>
      <c r="M105" s="34">
        <f>ROUND('T1 ANSP'!N70,$D$103)</f>
        <v>145.12</v>
      </c>
      <c r="N105" s="34">
        <f>ROUND('T1 ANSP'!O70,$D$103)</f>
        <v>135.43</v>
      </c>
      <c r="O105" s="34">
        <f>ROUND('T1 ANSP'!P70,$D$103)</f>
        <v>133.51</v>
      </c>
      <c r="P105" s="2"/>
      <c r="Q105" s="34">
        <f>ROUND('T1 ANSP'!R70,$D$103)</f>
        <v>311.08</v>
      </c>
      <c r="R105" s="34">
        <f>ROUND('T1 ANSP'!S70,$D$103)</f>
        <v>311.74</v>
      </c>
      <c r="S105" s="34">
        <f>ROUND('T1 ANSP'!T70,$D$103)</f>
        <v>311.39999999999998</v>
      </c>
      <c r="T105" s="34">
        <f>ROUND('T1 ANSP'!U70,$D$103)</f>
        <v>167.93</v>
      </c>
    </row>
    <row r="106" spans="1:20" s="24" customFormat="1" ht="15" customHeight="1">
      <c r="A106" s="40" t="s">
        <v>62</v>
      </c>
      <c r="B106" s="20" t="s">
        <v>34</v>
      </c>
      <c r="C106" s="21" t="s">
        <v>63</v>
      </c>
      <c r="D106" s="31"/>
      <c r="E106" s="23" t="b">
        <f>'T1 ANSP'!F64='T1'!F64</f>
        <v>1</v>
      </c>
      <c r="F106" s="23" t="b">
        <f>'T1 ANSP'!G64='T1'!G64</f>
        <v>1</v>
      </c>
      <c r="G106" s="23" t="b">
        <f>'T1 ANSP'!H64='T1'!H64</f>
        <v>1</v>
      </c>
      <c r="H106" s="23" t="b">
        <f>'T1 ANSP'!I64='T1'!I64</f>
        <v>1</v>
      </c>
      <c r="I106" s="23" t="b">
        <f>'T1 ANSP'!J64='T1'!J64</f>
        <v>1</v>
      </c>
      <c r="J106" s="23" t="b">
        <f>'T1 ANSP'!K64='T1'!K64</f>
        <v>1</v>
      </c>
      <c r="K106" s="23" t="b">
        <f>'T1 ANSP'!L64='T1'!L64</f>
        <v>1</v>
      </c>
      <c r="M106" s="23" t="b">
        <f>'T1 ANSP'!N64='T1'!N64</f>
        <v>1</v>
      </c>
      <c r="N106" s="23" t="b">
        <f>'T1 ANSP'!O64='T1'!O64</f>
        <v>1</v>
      </c>
      <c r="O106" s="23" t="b">
        <f>'T1 ANSP'!P64='T1'!P64</f>
        <v>1</v>
      </c>
      <c r="P106" s="2"/>
      <c r="Q106" s="23" t="b">
        <f>'T1 ANSP'!R64='T1'!R64</f>
        <v>1</v>
      </c>
      <c r="R106" s="23" t="b">
        <f>'T1 ANSP'!S64='T1'!S64</f>
        <v>1</v>
      </c>
      <c r="T106" s="23" t="b">
        <f>'T1 ANSP'!U64='T1'!U64</f>
        <v>1</v>
      </c>
    </row>
    <row r="107" spans="1:20" s="30" customFormat="1" ht="15" customHeight="1" outlineLevel="1">
      <c r="A107" s="41"/>
      <c r="B107" s="26"/>
      <c r="C107" s="27" t="s">
        <v>64</v>
      </c>
      <c r="D107" s="31"/>
      <c r="E107" s="33">
        <f>'T1 ANSP'!F64</f>
        <v>-2E-3</v>
      </c>
      <c r="F107" s="33">
        <f>'T1 ANSP'!G64</f>
        <v>4.0000000000000001E-3</v>
      </c>
      <c r="G107" s="33">
        <f>'T1 ANSP'!H64</f>
        <v>8.0000000000000002E-3</v>
      </c>
      <c r="H107" s="33">
        <f>'T1 ANSP'!I64</f>
        <v>1.2E-2</v>
      </c>
      <c r="I107" s="33">
        <f>'T1 ANSP'!J64</f>
        <v>1.0999999999999999E-2</v>
      </c>
      <c r="J107" s="33">
        <f>'T1 ANSP'!K64</f>
        <v>4.0000000000000001E-3</v>
      </c>
      <c r="K107" s="33">
        <f>'T1 ANSP'!L64</f>
        <v>1.4200000000000001E-2</v>
      </c>
      <c r="M107" s="33">
        <f>'T1 ANSP'!N64</f>
        <v>1.4999999999999999E-2</v>
      </c>
      <c r="N107" s="33">
        <f>'T1 ANSP'!O64</f>
        <v>1.6E-2</v>
      </c>
      <c r="O107" s="33">
        <f>'T1 ANSP'!P64</f>
        <v>1.7600000000000001E-2</v>
      </c>
      <c r="P107" s="2"/>
      <c r="Q107" s="33">
        <f>'T1 ANSP'!R64</f>
        <v>4.0000000000000001E-3</v>
      </c>
      <c r="R107" s="33">
        <f>'T1 ANSP'!S64</f>
        <v>2.1000000000000001E-2</v>
      </c>
      <c r="T107" s="33">
        <f>'T1 ANSP'!U64</f>
        <v>7.1999999999999995E-2</v>
      </c>
    </row>
    <row r="108" spans="1:20" s="30" customFormat="1" ht="15" customHeight="1" outlineLevel="1">
      <c r="A108" s="41"/>
      <c r="B108" s="26"/>
      <c r="C108" s="27" t="s">
        <v>65</v>
      </c>
      <c r="D108" s="31"/>
      <c r="E108" s="33">
        <f>'T1'!F64</f>
        <v>-2E-3</v>
      </c>
      <c r="F108" s="33">
        <f>'T1'!G64</f>
        <v>4.0000000000000001E-3</v>
      </c>
      <c r="G108" s="33">
        <f>'T1'!H64</f>
        <v>8.0000000000000002E-3</v>
      </c>
      <c r="H108" s="33">
        <f>'T1'!I64</f>
        <v>1.2E-2</v>
      </c>
      <c r="I108" s="33">
        <f>'T1'!J64</f>
        <v>1.0999999999999999E-2</v>
      </c>
      <c r="J108" s="33">
        <f>'T1'!K64</f>
        <v>4.0000000000000001E-3</v>
      </c>
      <c r="K108" s="33">
        <f>'T1'!L64</f>
        <v>1.4200000000000001E-2</v>
      </c>
      <c r="M108" s="33">
        <f>'T1'!N64</f>
        <v>1.4999999999999999E-2</v>
      </c>
      <c r="N108" s="33">
        <f>'T1'!O64</f>
        <v>1.6E-2</v>
      </c>
      <c r="O108" s="33">
        <f>'T1'!P64</f>
        <v>1.7600000000000001E-2</v>
      </c>
      <c r="P108" s="2"/>
      <c r="Q108" s="33">
        <f>'T1'!R64</f>
        <v>4.0000000000000001E-3</v>
      </c>
      <c r="R108" s="33">
        <f>'T1'!S64</f>
        <v>2.1000000000000001E-2</v>
      </c>
      <c r="T108" s="33">
        <f>'T1'!U64</f>
        <v>7.1999999999999995E-2</v>
      </c>
    </row>
    <row r="109" spans="1:20" s="24" customFormat="1" ht="15" customHeight="1">
      <c r="A109" s="40" t="s">
        <v>66</v>
      </c>
      <c r="B109" s="20" t="s">
        <v>38</v>
      </c>
      <c r="C109" s="21" t="s">
        <v>67</v>
      </c>
      <c r="D109" s="31"/>
      <c r="E109" s="23" t="b">
        <f>'T1 ANSP'!F65='T1'!F65</f>
        <v>1</v>
      </c>
      <c r="F109" s="23" t="b">
        <f>'T1 ANSP'!G65='T1'!G65</f>
        <v>1</v>
      </c>
      <c r="G109" s="23" t="b">
        <f>'T1 ANSP'!H65='T1'!H65</f>
        <v>1</v>
      </c>
      <c r="H109" s="23" t="b">
        <f>'T1 ANSP'!I65='T1'!I65</f>
        <v>1</v>
      </c>
      <c r="I109" s="23" t="b">
        <f>'T1 ANSP'!J65='T1'!J65</f>
        <v>1</v>
      </c>
      <c r="J109" s="23" t="b">
        <f>'T1 ANSP'!K65='T1'!K65</f>
        <v>1</v>
      </c>
      <c r="K109" s="23" t="b">
        <f>'T1 ANSP'!L65='T1'!L65</f>
        <v>1</v>
      </c>
      <c r="M109" s="23" t="b">
        <f>'T1 ANSP'!N65='T1'!N65</f>
        <v>1</v>
      </c>
      <c r="N109" s="23" t="b">
        <f>'T1 ANSP'!O65='T1'!O65</f>
        <v>1</v>
      </c>
      <c r="O109" s="23" t="b">
        <f>'T1 ANSP'!P65='T1'!P65</f>
        <v>1</v>
      </c>
      <c r="P109" s="2"/>
      <c r="Q109" s="23" t="b">
        <f>'T1 ANSP'!R65='T1'!R65</f>
        <v>1</v>
      </c>
      <c r="R109" s="23" t="b">
        <f>'T1 ANSP'!S65='T1'!S65</f>
        <v>1</v>
      </c>
      <c r="T109" s="23" t="b">
        <f>'T1 ANSP'!U65='T1'!U65</f>
        <v>1</v>
      </c>
    </row>
    <row r="110" spans="1:20" s="30" customFormat="1" ht="15" customHeight="1" outlineLevel="1">
      <c r="A110" s="42"/>
      <c r="B110" s="26"/>
      <c r="C110" s="27" t="s">
        <v>68</v>
      </c>
      <c r="D110" s="31"/>
      <c r="E110" s="34">
        <f>'T1 ANSP'!F65</f>
        <v>98.811104787200406</v>
      </c>
      <c r="F110" s="34">
        <f>'T1 ANSP'!G65</f>
        <v>99.206349206349202</v>
      </c>
      <c r="G110" s="34">
        <f>'T1 ANSP'!H65</f>
        <v>100</v>
      </c>
      <c r="H110" s="34">
        <f>'T1 ANSP'!I65</f>
        <v>101.2</v>
      </c>
      <c r="I110" s="34">
        <f>'T1 ANSP'!J65</f>
        <v>102.31319999999999</v>
      </c>
      <c r="J110" s="34">
        <f>'T1 ANSP'!K65</f>
        <v>102.7224528</v>
      </c>
      <c r="K110" s="34">
        <f>'T1 ANSP'!L65</f>
        <v>104.18111162976</v>
      </c>
      <c r="M110" s="34">
        <f>'T1 ANSP'!N65</f>
        <v>105.74382830420639</v>
      </c>
      <c r="N110" s="34">
        <f>'T1 ANSP'!O65</f>
        <v>107.4357295570737</v>
      </c>
      <c r="O110" s="34">
        <f>'T1 ANSP'!P65</f>
        <v>109.3265983972782</v>
      </c>
      <c r="P110" s="2"/>
      <c r="Q110" s="34">
        <f>'T1 ANSP'!R65</f>
        <v>102.7224528</v>
      </c>
      <c r="R110" s="34">
        <f>'T1 ANSP'!S65</f>
        <v>104.87962430879999</v>
      </c>
      <c r="T110" s="34">
        <f>'T1 ANSP'!U65</f>
        <v>112.43095725903359</v>
      </c>
    </row>
    <row r="111" spans="1:20" s="30" customFormat="1" ht="15" customHeight="1" outlineLevel="1">
      <c r="A111" s="42"/>
      <c r="B111" s="26"/>
      <c r="C111" s="27" t="s">
        <v>69</v>
      </c>
      <c r="D111" s="31"/>
      <c r="E111" s="34">
        <f>'T1'!F65</f>
        <v>98.811104787200406</v>
      </c>
      <c r="F111" s="34">
        <f>'T1'!G65</f>
        <v>99.206349206349202</v>
      </c>
      <c r="G111" s="34">
        <f>'T1'!H65</f>
        <v>100</v>
      </c>
      <c r="H111" s="34">
        <f>'T1'!I65</f>
        <v>101.2</v>
      </c>
      <c r="I111" s="34">
        <f>'T1'!J65</f>
        <v>102.31319999999999</v>
      </c>
      <c r="J111" s="34">
        <f>'T1'!K65</f>
        <v>102.7224528</v>
      </c>
      <c r="K111" s="34">
        <f>'T1'!L65</f>
        <v>104.18111162976</v>
      </c>
      <c r="M111" s="34">
        <f>'T1'!N65</f>
        <v>105.74382830420639</v>
      </c>
      <c r="N111" s="34">
        <f>'T1'!O65</f>
        <v>107.4357295570737</v>
      </c>
      <c r="O111" s="34">
        <f>'T1'!P65</f>
        <v>109.3265983972782</v>
      </c>
      <c r="P111" s="2"/>
      <c r="Q111" s="34">
        <f>'T1'!R65</f>
        <v>102.7224528</v>
      </c>
      <c r="R111" s="34">
        <f>'T1'!S65</f>
        <v>104.87962430879999</v>
      </c>
      <c r="T111" s="34">
        <f>'T1'!U65</f>
        <v>112.43095725903359</v>
      </c>
    </row>
    <row r="112" spans="1:20" s="24" customFormat="1" ht="15" customHeight="1">
      <c r="A112" s="19" t="s">
        <v>70</v>
      </c>
      <c r="B112" s="20" t="s">
        <v>71</v>
      </c>
      <c r="C112" s="43" t="s">
        <v>72</v>
      </c>
      <c r="D112" s="22">
        <v>3</v>
      </c>
      <c r="E112" s="23" t="b">
        <f>IF('T1 ANSP'!F39&gt;0,ROUND('T1 ANSP'!F41,$D$112)=ROUND('T1 ANSP'!F16/'T1 ANSP'!F39,$D$112),"N/A")</f>
        <v>1</v>
      </c>
      <c r="F112" s="23" t="b">
        <f>IF('T1 ANSP'!G39&gt;0,ROUND('T1 ANSP'!G41,$D$112)=ROUND('T1 ANSP'!G16/'T1 ANSP'!G39,$D$112),"N/A")</f>
        <v>1</v>
      </c>
      <c r="G112" s="23" t="b">
        <f>IF('T1 ANSP'!H39&gt;0,ROUND('T1 ANSP'!H41,$D$112)=ROUND('T1 ANSP'!H16/'T1 ANSP'!H39,$D$112),"N/A")</f>
        <v>1</v>
      </c>
      <c r="H112" s="23" t="b">
        <f>IF('T1 ANSP'!I39&gt;0,ROUND('T1 ANSP'!I41,$D$112)=ROUND('T1 ANSP'!I16/'T1 ANSP'!I39,$D$112),"N/A")</f>
        <v>1</v>
      </c>
      <c r="I112" s="23" t="b">
        <f>IF('T1 ANSP'!J39&gt;0,ROUND('T1 ANSP'!J41,$D$112)=ROUND('T1 ANSP'!J16/'T1 ANSP'!J39,$D$112),"N/A")</f>
        <v>1</v>
      </c>
      <c r="J112" s="596" t="b">
        <f>IF('T1 ANSP'!K39&gt;0,ROUND('T1 ANSP'!K41,$D$112)=ROUND('T1 ANSP'!K16/'T1 ANSP'!K39,$D$112),"N/A")</f>
        <v>1</v>
      </c>
      <c r="K112" s="596" t="b">
        <f>IF('T1 ANSP'!L39&gt;0,ROUND('T1 ANSP'!L41,$D$112)=ROUND('T1 ANSP'!L16/'T1 ANSP'!L39,$D$112),"N/A")</f>
        <v>1</v>
      </c>
      <c r="L112" s="597"/>
      <c r="M112" s="596" t="b">
        <f>IF('T1 ANSP'!N39&gt;0,ROUND('T1 ANSP'!N41,$D$112)=ROUND('T1 ANSP'!N16/'T1 ANSP'!N39,$D$112),"N/A")</f>
        <v>1</v>
      </c>
      <c r="N112" s="596" t="b">
        <f>IF('T1 ANSP'!O39&gt;0,ROUND('T1 ANSP'!O41,$D$112)=ROUND('T1 ANSP'!O16/'T1 ANSP'!O39,$D$112),"N/A")</f>
        <v>1</v>
      </c>
      <c r="O112" s="596" t="b">
        <f>IF('T1 ANSP'!P39&gt;0,ROUND('T1 ANSP'!P41,$D$112)=ROUND('T1 ANSP'!P16/'T1 ANSP'!P39,$D$112),"N/A")</f>
        <v>1</v>
      </c>
      <c r="P112" s="598"/>
      <c r="Q112" s="596" t="b">
        <f>IF('T1 ANSP'!R39&gt;0,ROUND('T1 ANSP'!R41,$D$112)=ROUND('T1 ANSP'!R16/'T1 ANSP'!R39,$D$112),"N/A")</f>
        <v>1</v>
      </c>
      <c r="R112" s="596" t="b">
        <f>IF('T1 ANSP'!S39&gt;0,ROUND('T1 ANSP'!S41,$D$112)=ROUND('T1 ANSP'!S16/'T1 ANSP'!S39,$D$112),"N/A")</f>
        <v>1</v>
      </c>
      <c r="S112" s="597"/>
      <c r="T112" s="596" t="b">
        <f>IF('T1 ANSP'!U39&gt;0,ROUND('T1 ANSP'!U41,$D$112)=ROUND('T1 ANSP'!U16/'T1 ANSP'!U39,$D$112),"N/A")</f>
        <v>1</v>
      </c>
    </row>
    <row r="113" spans="1:20" s="30" customFormat="1" ht="15" customHeight="1" outlineLevel="1">
      <c r="A113" s="25"/>
      <c r="B113" s="26"/>
      <c r="C113" s="27" t="s">
        <v>73</v>
      </c>
      <c r="D113" s="31"/>
      <c r="E113" s="44">
        <f>IF('T1 ANSP'!F39&gt;0,ROUND('T1 ANSP'!F41,$D$112),"N/A")</f>
        <v>6.2E-2</v>
      </c>
      <c r="F113" s="44">
        <f>IF('T1 ANSP'!G39&gt;0,ROUND('T1 ANSP'!G41,$D$112),"N/A")</f>
        <v>5.8000000000000003E-2</v>
      </c>
      <c r="G113" s="44">
        <f>IF('T1 ANSP'!H39&gt;0,ROUND('T1 ANSP'!H41,$D$112),"N/A")</f>
        <v>3.7999999999999999E-2</v>
      </c>
      <c r="H113" s="44">
        <f>IF('T1 ANSP'!I39&gt;0,ROUND('T1 ANSP'!I41,$D$112),"N/A")</f>
        <v>3.5000000000000003E-2</v>
      </c>
      <c r="I113" s="44">
        <f>IF('T1 ANSP'!J39&gt;0,ROUND('T1 ANSP'!J41,$D$112),"N/A")</f>
        <v>3.4000000000000002E-2</v>
      </c>
      <c r="J113" s="599">
        <f>IF('T1 ANSP'!K39&gt;0,ROUND('T1 ANSP'!K41,$D$112),"N/A")</f>
        <v>4.2999999999999997E-2</v>
      </c>
      <c r="K113" s="599">
        <f>IF('T1 ANSP'!L39&gt;0,ROUND('T1 ANSP'!L41,$D$112),"N/A")</f>
        <v>4.2999999999999997E-2</v>
      </c>
      <c r="L113" s="600"/>
      <c r="M113" s="599">
        <f>IF('T1 ANSP'!N39&gt;0,ROUND('T1 ANSP'!N41,$D$112),"N/A")</f>
        <v>4.2999999999999997E-2</v>
      </c>
      <c r="N113" s="599">
        <f>IF('T1 ANSP'!O39&gt;0,ROUND('T1 ANSP'!O41,$D$112),"N/A")</f>
        <v>4.2999999999999997E-2</v>
      </c>
      <c r="O113" s="599">
        <f>IF('T1 ANSP'!P39&gt;0,ROUND('T1 ANSP'!P41,$D$112),"N/A")</f>
        <v>4.2999999999999997E-2</v>
      </c>
      <c r="P113" s="598"/>
      <c r="Q113" s="599">
        <f>IF('T1 ANSP'!R39&gt;0,ROUND('T1 ANSP'!R41,$D$112),"N/A")</f>
        <v>4.2999999999999997E-2</v>
      </c>
      <c r="R113" s="599">
        <f>IF('T1 ANSP'!S39&gt;0,ROUND('T1 ANSP'!S41,$D$112),"N/A")</f>
        <v>4.2999999999999997E-2</v>
      </c>
      <c r="S113" s="600"/>
      <c r="T113" s="599">
        <f>IF('T1 ANSP'!U39&gt;0,ROUND('T1 ANSP'!U41,$D$112),"N/A")</f>
        <v>4.2999999999999997E-2</v>
      </c>
    </row>
    <row r="114" spans="1:20" s="30" customFormat="1" ht="15" customHeight="1" outlineLevel="1">
      <c r="A114" s="25"/>
      <c r="B114" s="26"/>
      <c r="C114" s="27" t="s">
        <v>74</v>
      </c>
      <c r="D114" s="31"/>
      <c r="E114" s="44">
        <f>IF('T1 ANSP'!F39&gt;0,ROUND('T1 ANSP'!F16/'T1 ANSP'!F39,$D$112),"N/A")</f>
        <v>6.2E-2</v>
      </c>
      <c r="F114" s="44">
        <f>IF('T1 ANSP'!G39&gt;0,ROUND('T1 ANSP'!G16/'T1 ANSP'!G39,$D$112),"N/A")</f>
        <v>5.8000000000000003E-2</v>
      </c>
      <c r="G114" s="44">
        <f>IF('T1 ANSP'!H39&gt;0,ROUND('T1 ANSP'!H16/'T1 ANSP'!H39,$D$112),"N/A")</f>
        <v>3.7999999999999999E-2</v>
      </c>
      <c r="H114" s="44">
        <f>IF('T1 ANSP'!I39&gt;0,ROUND('T1 ANSP'!I16/'T1 ANSP'!I39,$D$112),"N/A")</f>
        <v>3.5000000000000003E-2</v>
      </c>
      <c r="I114" s="44">
        <f>IF('T1 ANSP'!J39&gt;0,ROUND('T1 ANSP'!J16/'T1 ANSP'!J39,$D$112),"N/A")</f>
        <v>3.4000000000000002E-2</v>
      </c>
      <c r="J114" s="599">
        <f>IF('T1 ANSP'!K39&gt;0,ROUND('T1 ANSP'!K16/'T1 ANSP'!K39,$D$112),"N/A")</f>
        <v>4.2999999999999997E-2</v>
      </c>
      <c r="K114" s="599">
        <f>IF('T1 ANSP'!L39&gt;0,ROUND('T1 ANSP'!L16/'T1 ANSP'!L39,$D$112),"N/A")</f>
        <v>4.2999999999999997E-2</v>
      </c>
      <c r="L114" s="600"/>
      <c r="M114" s="599">
        <f>IF('T1 ANSP'!N39&gt;0,ROUND('T1 ANSP'!N16/'T1 ANSP'!N39,$D$112),"N/A")</f>
        <v>4.2999999999999997E-2</v>
      </c>
      <c r="N114" s="599">
        <f>IF('T1 ANSP'!O39&gt;0,ROUND('T1 ANSP'!O16/'T1 ANSP'!O39,$D$112),"N/A")</f>
        <v>4.2999999999999997E-2</v>
      </c>
      <c r="O114" s="599">
        <f>IF('T1 ANSP'!P39&gt;0,ROUND('T1 ANSP'!P16/'T1 ANSP'!P39,$D$112),"N/A")</f>
        <v>4.2999999999999997E-2</v>
      </c>
      <c r="P114" s="598"/>
      <c r="Q114" s="599">
        <f>IF('T1 ANSP'!R39&gt;0,ROUND('T1 ANSP'!R16/'T1 ANSP'!R39,$D$112),"N/A")</f>
        <v>4.2999999999999997E-2</v>
      </c>
      <c r="R114" s="599">
        <f>IF('T1 ANSP'!S39&gt;0,ROUND('T1 ANSP'!S16/'T1 ANSP'!S39,$D$112),"N/A")</f>
        <v>4.2999999999999997E-2</v>
      </c>
      <c r="S114" s="600"/>
      <c r="T114" s="599">
        <f>IF('T1 ANSP'!U39&gt;0,ROUND('T1 ANSP'!U16/'T1 ANSP'!U39,$D$112),"N/A")</f>
        <v>4.2999999999999997E-2</v>
      </c>
    </row>
    <row r="115" spans="1:20" s="24" customFormat="1" ht="15" customHeight="1">
      <c r="A115" s="19" t="s">
        <v>75</v>
      </c>
      <c r="B115" s="20" t="s">
        <v>76</v>
      </c>
      <c r="C115" s="45" t="s">
        <v>77</v>
      </c>
      <c r="D115" s="22">
        <v>3</v>
      </c>
      <c r="E115" s="23" t="b">
        <f>IF('T1 ANSP'!F39&gt;0,IF(ISERROR(ROUND(('T1 ANSP'!F16-('T1 ANSP'!F39*'T1 ANSP'!F43))/(('T1 ANSP'!F39*'T1 ANSP'!F42)-('T1 ANSP'!F39*'T1 ANSP'!F43)),$D$115)),"N/A",ROUND(('T1 ANSP'!F16-('T1 ANSP'!F39*'T1 ANSP'!F43))/(('T1 ANSP'!F39*'T1 ANSP'!F42)-('T1 ANSP'!F39*'T1 ANSP'!F43)),$D$115))=ROUND('T1 ANSP'!F44,$D$115),"N/A")</f>
        <v>1</v>
      </c>
      <c r="F115" s="23" t="b">
        <f>IF('T1 ANSP'!G39&gt;0,IF(ISERROR(ROUND(('T1 ANSP'!G16-('T1 ANSP'!G39*'T1 ANSP'!G43))/(('T1 ANSP'!G39*'T1 ANSP'!G42)-('T1 ANSP'!G39*'T1 ANSP'!G43)),$D$115)),"N/A",ROUND(('T1 ANSP'!G16-('T1 ANSP'!G39*'T1 ANSP'!G43))/(('T1 ANSP'!G39*'T1 ANSP'!G42)-('T1 ANSP'!G39*'T1 ANSP'!G43)),$D$115))=ROUND('T1 ANSP'!G44,$D$115),"N/A")</f>
        <v>1</v>
      </c>
      <c r="G115" s="23" t="b">
        <f>IF('T1 ANSP'!H39&gt;0,IF(ISERROR(ROUND(('T1 ANSP'!H16-('T1 ANSP'!H39*'T1 ANSP'!H43))/(('T1 ANSP'!H39*'T1 ANSP'!H42)-('T1 ANSP'!H39*'T1 ANSP'!H43)),$D$115)),"N/A",ROUND(('T1 ANSP'!H16-('T1 ANSP'!H39*'T1 ANSP'!H43))/(('T1 ANSP'!H39*'T1 ANSP'!H42)-('T1 ANSP'!H39*'T1 ANSP'!H43)),$D$115))=ROUND('T1 ANSP'!H44,$D$115),"N/A")</f>
        <v>1</v>
      </c>
      <c r="H115" s="23" t="b">
        <f>IF('T1 ANSP'!I39&gt;0,IF(ISERROR(ROUND(('T1 ANSP'!I16-('T1 ANSP'!I39*'T1 ANSP'!I43))/(('T1 ANSP'!I39*'T1 ANSP'!I42)-('T1 ANSP'!I39*'T1 ANSP'!I43)),$D$115)),"N/A",ROUND(('T1 ANSP'!I16-('T1 ANSP'!I39*'T1 ANSP'!I43))/(('T1 ANSP'!I39*'T1 ANSP'!I42)-('T1 ANSP'!I39*'T1 ANSP'!I43)),$D$115))=ROUND('T1 ANSP'!I44,$D$115),"N/A")</f>
        <v>1</v>
      </c>
      <c r="I115" s="23" t="b">
        <f>IF('T1 ANSP'!J39&gt;0,IF(ISERROR(ROUND(('T1 ANSP'!J16-('T1 ANSP'!J39*'T1 ANSP'!J43))/(('T1 ANSP'!J39*'T1 ANSP'!J42)-('T1 ANSP'!J39*'T1 ANSP'!J43)),$D$115)),"N/A",ROUND(('T1 ANSP'!J16-('T1 ANSP'!J39*'T1 ANSP'!J43))/(('T1 ANSP'!J39*'T1 ANSP'!J42)-('T1 ANSP'!J39*'T1 ANSP'!J43)),$D$115))=ROUND('T1 ANSP'!J44,$D$115),"N/A")</f>
        <v>1</v>
      </c>
      <c r="J115" s="23" t="b">
        <f>IF('T1 ANSP'!K39&gt;0,IF(ISERROR(ROUND(('T1 ANSP'!K16-('T1 ANSP'!K39*'T1 ANSP'!K43))/(('T1 ANSP'!K39*'T1 ANSP'!K42)-('T1 ANSP'!K39*'T1 ANSP'!K43)),$D$115)),"N/A",ROUND(('T1 ANSP'!K16-('T1 ANSP'!K39*'T1 ANSP'!K43))/(('T1 ANSP'!K39*'T1 ANSP'!K42)-('T1 ANSP'!K39*'T1 ANSP'!K43)),$D$115))=ROUND('T1 ANSP'!K44,$D$115),"N/A")</f>
        <v>1</v>
      </c>
      <c r="K115" s="23" t="b">
        <f>IF('T1 ANSP'!L39&gt;0,IF(ISERROR(ROUND(('T1 ANSP'!L16-('T1 ANSP'!L39*'T1 ANSP'!L43))/(('T1 ANSP'!L39*'T1 ANSP'!L42)-('T1 ANSP'!L39*'T1 ANSP'!L43)),$D$115)),"N/A",ROUND(('T1 ANSP'!L16-('T1 ANSP'!L39*'T1 ANSP'!L43))/(('T1 ANSP'!L39*'T1 ANSP'!L42)-('T1 ANSP'!L39*'T1 ANSP'!L43)),$D$115))=ROUND('T1 ANSP'!L44,$D$115),"N/A")</f>
        <v>1</v>
      </c>
      <c r="M115" s="23" t="b">
        <f>IF('T1 ANSP'!N39&gt;0,IF(ISERROR(ROUND(('T1 ANSP'!N16-('T1 ANSP'!N39*'T1 ANSP'!N43))/(('T1 ANSP'!N39*'T1 ANSP'!N42)-('T1 ANSP'!N39*'T1 ANSP'!N43)),$D$115)),"N/A",ROUND(('T1 ANSP'!N16-('T1 ANSP'!N39*'T1 ANSP'!N43))/(('T1 ANSP'!N39*'T1 ANSP'!N42)-('T1 ANSP'!N39*'T1 ANSP'!N43)),$D$115))=ROUND('T1 ANSP'!N44,$D$115),"N/A")</f>
        <v>1</v>
      </c>
      <c r="N115" s="23" t="b">
        <f>IF('T1 ANSP'!O39&gt;0,IF(ISERROR(ROUND(('T1 ANSP'!O16-('T1 ANSP'!O39*'T1 ANSP'!O43))/(('T1 ANSP'!O39*'T1 ANSP'!O42)-('T1 ANSP'!O39*'T1 ANSP'!O43)),$D$115)),"N/A",ROUND(('T1 ANSP'!O16-('T1 ANSP'!O39*'T1 ANSP'!O43))/(('T1 ANSP'!O39*'T1 ANSP'!O42)-('T1 ANSP'!O39*'T1 ANSP'!O43)),$D$115))=ROUND('T1 ANSP'!O44,$D$115),"N/A")</f>
        <v>1</v>
      </c>
      <c r="O115" s="23" t="b">
        <f>IF('T1 ANSP'!P39&gt;0,IF(ISERROR(ROUND(('T1 ANSP'!P16-('T1 ANSP'!P39*'T1 ANSP'!P43))/(('T1 ANSP'!P39*'T1 ANSP'!P42)-('T1 ANSP'!P39*'T1 ANSP'!P43)),$D$115)),"N/A",ROUND(('T1 ANSP'!P16-('T1 ANSP'!P39*'T1 ANSP'!P43))/(('T1 ANSP'!P39*'T1 ANSP'!P42)-('T1 ANSP'!P39*'T1 ANSP'!P43)),$D$115))=ROUND('T1 ANSP'!P44,$D$115),"N/A")</f>
        <v>1</v>
      </c>
      <c r="P115" s="2"/>
      <c r="Q115" s="23" t="b">
        <f>IF('T1 ANSP'!R39&gt;0,IF(ISERROR(ROUND(('T1 ANSP'!R16-('T1 ANSP'!R39*'T1 ANSP'!R43))/(('T1 ANSP'!R39*'T1 ANSP'!R42)-('T1 ANSP'!R39*'T1 ANSP'!R43)),$D$115)),"N/A",ROUND(('T1 ANSP'!R16-('T1 ANSP'!R39*'T1 ANSP'!R43))/(('T1 ANSP'!R39*'T1 ANSP'!R42)-('T1 ANSP'!R39*'T1 ANSP'!R43)),$D$115))=ROUND('T1 ANSP'!R44,$D$115),"N/A")</f>
        <v>1</v>
      </c>
      <c r="R115" s="23" t="b">
        <f>IF('T1 ANSP'!S39&gt;0,IF(ISERROR(ROUND(('T1 ANSP'!S16-('T1 ANSP'!S39*'T1 ANSP'!S43))/(('T1 ANSP'!S39*'T1 ANSP'!S42)-('T1 ANSP'!S39*'T1 ANSP'!S43)),$D$115)),"N/A",ROUND(('T1 ANSP'!S16-('T1 ANSP'!S39*'T1 ANSP'!S43))/(('T1 ANSP'!S39*'T1 ANSP'!S42)-('T1 ANSP'!S39*'T1 ANSP'!S43)),$D$115))=ROUND('T1 ANSP'!S44,$D$115),"N/A")</f>
        <v>1</v>
      </c>
      <c r="T115" s="23" t="b">
        <f>IF('T1 ANSP'!U39&gt;0,IF(ISERROR(ROUND(('T1 ANSP'!U16-('T1 ANSP'!U39*'T1 ANSP'!U43))/(('T1 ANSP'!U39*'T1 ANSP'!U42)-('T1 ANSP'!U39*'T1 ANSP'!U43)),$D$115)),"N/A",ROUND(('T1 ANSP'!U16-('T1 ANSP'!U39*'T1 ANSP'!U43))/(('T1 ANSP'!U39*'T1 ANSP'!U42)-('T1 ANSP'!U39*'T1 ANSP'!U43)),$D$115))=ROUND('T1 ANSP'!U44,$D$115),"N/A")</f>
        <v>1</v>
      </c>
    </row>
    <row r="116" spans="1:20" s="30" customFormat="1" ht="15" customHeight="1" outlineLevel="1">
      <c r="A116" s="25"/>
      <c r="B116" s="26"/>
      <c r="C116" s="46" t="s">
        <v>78</v>
      </c>
      <c r="D116" s="31"/>
      <c r="E116" s="47">
        <f>IF('T1 ANSP'!F39&gt;0,IF(ISERROR(ROUND(('T1 ANSP'!F16-('T1 ANSP'!F39*'T1 ANSP'!F43))/(('T1 ANSP'!F39*'T1 ANSP'!F42)-('T1 ANSP'!F39*'T1 ANSP'!F43)),$D$115)),"N/A",ROUND(('T1 ANSP'!F16-('T1 ANSP'!F39*'T1 ANSP'!F43))/(('T1 ANSP'!F39*'T1 ANSP'!F42)-('T1 ANSP'!F39*'T1 ANSP'!F43)),$D$115)),"N/A")</f>
        <v>0.63</v>
      </c>
      <c r="F116" s="47">
        <f>IF('T1 ANSP'!G39&gt;0,IF(ISERROR(ROUND(('T1 ANSP'!G16-('T1 ANSP'!G39*'T1 ANSP'!G43))/(('T1 ANSP'!G39*'T1 ANSP'!G42)-('T1 ANSP'!G39*'T1 ANSP'!G43)),$D$115)),"N/A",ROUND(('T1 ANSP'!G16-('T1 ANSP'!G39*'T1 ANSP'!G43))/(('T1 ANSP'!G39*'T1 ANSP'!G42)-('T1 ANSP'!G39*'T1 ANSP'!G43)),$D$115)),"N/A")</f>
        <v>0.58799999999999997</v>
      </c>
      <c r="G116" s="47">
        <f>IF('T1 ANSP'!H39&gt;0,IF(ISERROR(ROUND(('T1 ANSP'!H16-('T1 ANSP'!H39*'T1 ANSP'!H43))/(('T1 ANSP'!H39*'T1 ANSP'!H42)-('T1 ANSP'!H39*'T1 ANSP'!H43)),$D$115)),"N/A",ROUND(('T1 ANSP'!H16-('T1 ANSP'!H39*'T1 ANSP'!H43))/(('T1 ANSP'!H39*'T1 ANSP'!H42)-('T1 ANSP'!H39*'T1 ANSP'!H43)),$D$115)),"N/A")</f>
        <v>0.40100000000000002</v>
      </c>
      <c r="H116" s="47">
        <f>IF('T1 ANSP'!I39&gt;0,IF(ISERROR(ROUND(('T1 ANSP'!I16-('T1 ANSP'!I39*'T1 ANSP'!I43))/(('T1 ANSP'!I39*'T1 ANSP'!I42)-('T1 ANSP'!I39*'T1 ANSP'!I43)),$D$115)),"N/A",ROUND(('T1 ANSP'!I16-('T1 ANSP'!I39*'T1 ANSP'!I43))/(('T1 ANSP'!I39*'T1 ANSP'!I42)-('T1 ANSP'!I39*'T1 ANSP'!I43)),$D$115)),"N/A")</f>
        <v>0.371</v>
      </c>
      <c r="I116" s="47">
        <f>IF('T1 ANSP'!J39&gt;0,IF(ISERROR(ROUND(('T1 ANSP'!J16-('T1 ANSP'!J39*'T1 ANSP'!J43))/(('T1 ANSP'!J39*'T1 ANSP'!J42)-('T1 ANSP'!J39*'T1 ANSP'!J43)),$D$115)),"N/A",ROUND(('T1 ANSP'!J16-('T1 ANSP'!J39*'T1 ANSP'!J43))/(('T1 ANSP'!J39*'T1 ANSP'!J42)-('T1 ANSP'!J39*'T1 ANSP'!J43)),$D$115)),"N/A")</f>
        <v>0.35099999999999998</v>
      </c>
      <c r="J116" s="47">
        <f>IF('T1 ANSP'!K39&gt;0,IF(ISERROR(ROUND(('T1 ANSP'!K16-('T1 ANSP'!K39*'T1 ANSP'!K43))/(('T1 ANSP'!K39*'T1 ANSP'!K42)-('T1 ANSP'!K39*'T1 ANSP'!K43)),$D$115)),"N/A",ROUND(('T1 ANSP'!K16-('T1 ANSP'!K39*'T1 ANSP'!K43))/(('T1 ANSP'!K39*'T1 ANSP'!K42)-('T1 ANSP'!K39*'T1 ANSP'!K43)),$D$115)),"N/A")</f>
        <v>1</v>
      </c>
      <c r="K116" s="47">
        <f>IF('T1 ANSP'!L39&gt;0,IF(ISERROR(ROUND(('T1 ANSP'!L16-('T1 ANSP'!L39*'T1 ANSP'!L43))/(('T1 ANSP'!L39*'T1 ANSP'!L42)-('T1 ANSP'!L39*'T1 ANSP'!L43)),$D$115)),"N/A",ROUND(('T1 ANSP'!L16-('T1 ANSP'!L39*'T1 ANSP'!L43))/(('T1 ANSP'!L39*'T1 ANSP'!L42)-('T1 ANSP'!L39*'T1 ANSP'!L43)),$D$115)),"N/A")</f>
        <v>1</v>
      </c>
      <c r="M116" s="47">
        <f>IF('T1 ANSP'!N39&gt;0,IF(ISERROR(ROUND(('T1 ANSP'!N16-('T1 ANSP'!N39*'T1 ANSP'!N43))/(('T1 ANSP'!N39*'T1 ANSP'!N42)-('T1 ANSP'!N39*'T1 ANSP'!N43)),$D$115)),"N/A",ROUND(('T1 ANSP'!N16-('T1 ANSP'!N39*'T1 ANSP'!N43))/(('T1 ANSP'!N39*'T1 ANSP'!N42)-('T1 ANSP'!N39*'T1 ANSP'!N43)),$D$115)),"N/A")</f>
        <v>1</v>
      </c>
      <c r="N116" s="47">
        <f>IF('T1 ANSP'!O39&gt;0,IF(ISERROR(ROUND(('T1 ANSP'!O16-('T1 ANSP'!O39*'T1 ANSP'!O43))/(('T1 ANSP'!O39*'T1 ANSP'!O42)-('T1 ANSP'!O39*'T1 ANSP'!O43)),$D$115)),"N/A",ROUND(('T1 ANSP'!O16-('T1 ANSP'!O39*'T1 ANSP'!O43))/(('T1 ANSP'!O39*'T1 ANSP'!O42)-('T1 ANSP'!O39*'T1 ANSP'!O43)),$D$115)),"N/A")</f>
        <v>1</v>
      </c>
      <c r="O116" s="47">
        <f>IF('T1 ANSP'!P39&gt;0,IF(ISERROR(ROUND(('T1 ANSP'!P16-('T1 ANSP'!P39*'T1 ANSP'!P43))/(('T1 ANSP'!P39*'T1 ANSP'!P42)-('T1 ANSP'!P39*'T1 ANSP'!P43)),$D$115)),"N/A",ROUND(('T1 ANSP'!P16-('T1 ANSP'!P39*'T1 ANSP'!P43))/(('T1 ANSP'!P39*'T1 ANSP'!P42)-('T1 ANSP'!P39*'T1 ANSP'!P43)),$D$115)),"N/A")</f>
        <v>1</v>
      </c>
      <c r="P116" s="2"/>
      <c r="Q116" s="47">
        <f>IF('T1 ANSP'!R39&gt;0,IF(ISERROR(ROUND(('T1 ANSP'!R16-('T1 ANSP'!R39*'T1 ANSP'!R43))/(('T1 ANSP'!R39*'T1 ANSP'!R42)-('T1 ANSP'!R39*'T1 ANSP'!R43)),$D$115)),"N/A",ROUND(('T1 ANSP'!R16-('T1 ANSP'!R39*'T1 ANSP'!R43))/(('T1 ANSP'!R39*'T1 ANSP'!R42)-('T1 ANSP'!R39*'T1 ANSP'!R43)),$D$115)),"N/A")</f>
        <v>1</v>
      </c>
      <c r="R116" s="47">
        <f>IF('T1 ANSP'!S39&gt;0,IF(ISERROR(ROUND(('T1 ANSP'!S16-('T1 ANSP'!S39*'T1 ANSP'!S43))/(('T1 ANSP'!S39*'T1 ANSP'!S42)-('T1 ANSP'!S39*'T1 ANSP'!S43)),$D$115)),"N/A",ROUND(('T1 ANSP'!S16-('T1 ANSP'!S39*'T1 ANSP'!S43))/(('T1 ANSP'!S39*'T1 ANSP'!S42)-('T1 ANSP'!S39*'T1 ANSP'!S43)),$D$115)),"N/A")</f>
        <v>1</v>
      </c>
      <c r="T116" s="47">
        <f>IF('T1 ANSP'!U39&gt;0,IF(ISERROR(ROUND(('T1 ANSP'!U16-('T1 ANSP'!U39*'T1 ANSP'!U43))/(('T1 ANSP'!U39*'T1 ANSP'!U42)-('T1 ANSP'!U39*'T1 ANSP'!U43)),$D$115)),"N/A",ROUND(('T1 ANSP'!U16-('T1 ANSP'!U39*'T1 ANSP'!U43))/(('T1 ANSP'!U39*'T1 ANSP'!U42)-('T1 ANSP'!U39*'T1 ANSP'!U43)),$D$115)),"N/A")</f>
        <v>1</v>
      </c>
    </row>
    <row r="117" spans="1:20" s="30" customFormat="1" ht="15" customHeight="1" outlineLevel="1">
      <c r="A117" s="25"/>
      <c r="B117" s="26"/>
      <c r="C117" s="46" t="s">
        <v>79</v>
      </c>
      <c r="D117" s="31"/>
      <c r="E117" s="48">
        <f>IF('T1 ANSP'!F39&gt;0,ROUND('T1 ANSP'!F44,$D$115),"N/A")</f>
        <v>0.63</v>
      </c>
      <c r="F117" s="48">
        <f>IF('T1 ANSP'!G39&gt;0,ROUND('T1 ANSP'!G44,$D$115),"N/A")</f>
        <v>0.58799999999999997</v>
      </c>
      <c r="G117" s="48">
        <f>IF('T1 ANSP'!H39&gt;0,ROUND('T1 ANSP'!H44,$D$115),"N/A")</f>
        <v>0.40100000000000002</v>
      </c>
      <c r="H117" s="48">
        <f>IF('T1 ANSP'!I39&gt;0,ROUND('T1 ANSP'!I44,$D$115),"N/A")</f>
        <v>0.371</v>
      </c>
      <c r="I117" s="48">
        <f>IF('T1 ANSP'!J39&gt;0,ROUND('T1 ANSP'!J44,$D$115),"N/A")</f>
        <v>0.35099999999999998</v>
      </c>
      <c r="J117" s="48">
        <f>IF('T1 ANSP'!K39&gt;0,ROUND('T1 ANSP'!K44,$D$115),"N/A")</f>
        <v>1</v>
      </c>
      <c r="K117" s="48">
        <f>IF('T1 ANSP'!L39&gt;0,ROUND('T1 ANSP'!L44,$D$115),"N/A")</f>
        <v>1</v>
      </c>
      <c r="M117" s="48">
        <f>IF('T1 ANSP'!N39&gt;0,ROUND('T1 ANSP'!N44,$D$115),"N/A")</f>
        <v>1</v>
      </c>
      <c r="N117" s="48">
        <f>IF('T1 ANSP'!O39&gt;0,ROUND('T1 ANSP'!O44,$D$115),"N/A")</f>
        <v>1</v>
      </c>
      <c r="O117" s="48">
        <f>IF('T1 ANSP'!P39&gt;0,ROUND('T1 ANSP'!P44,$D$115),"N/A")</f>
        <v>1</v>
      </c>
      <c r="P117" s="2"/>
      <c r="Q117" s="48">
        <f>IF('T1 ANSP'!R39&gt;0,ROUND('T1 ANSP'!R44,$D$115),"N/A")</f>
        <v>1</v>
      </c>
      <c r="R117" s="48">
        <f>IF('T1 ANSP'!S39&gt;0,ROUND('T1 ANSP'!S44,$D$115),"N/A")</f>
        <v>1</v>
      </c>
      <c r="T117" s="48">
        <f>IF('T1 ANSP'!U39&gt;0,ROUND('T1 ANSP'!U44,$D$115),"N/A")</f>
        <v>1</v>
      </c>
    </row>
    <row r="118" spans="1:20" s="24" customFormat="1" ht="15" customHeight="1">
      <c r="A118" s="19" t="s">
        <v>80</v>
      </c>
      <c r="B118" s="20" t="s">
        <v>81</v>
      </c>
      <c r="C118" s="21" t="s">
        <v>82</v>
      </c>
      <c r="D118" s="22">
        <v>3</v>
      </c>
      <c r="E118" s="23" t="b">
        <f>ROUND(SUM('T1 ANSP'!F36:F38),$D$118)=ROUND('T1 ANSP'!F39,$D$118)</f>
        <v>1</v>
      </c>
      <c r="F118" s="23" t="b">
        <f>ROUND(SUM('T1 ANSP'!G36:G38),$D$118)=ROUND('T1 ANSP'!G39,$D$118)</f>
        <v>1</v>
      </c>
      <c r="G118" s="23" t="b">
        <f>ROUND(SUM('T1 ANSP'!H36:H38),$D$118)=ROUND('T1 ANSP'!H39,$D$118)</f>
        <v>1</v>
      </c>
      <c r="H118" s="23" t="b">
        <f>ROUND(SUM('T1 ANSP'!I36:I38),$D$118)=ROUND('T1 ANSP'!I39,$D$118)</f>
        <v>1</v>
      </c>
      <c r="I118" s="23" t="b">
        <f>ROUND(SUM('T1 ANSP'!J36:J38),$D$118)=ROUND('T1 ANSP'!J39,$D$118)</f>
        <v>1</v>
      </c>
      <c r="J118" s="23" t="b">
        <f>ROUND(SUM('T1 ANSP'!K36:K38),$D$118)=ROUND('T1 ANSP'!K39,$D$118)</f>
        <v>1</v>
      </c>
      <c r="K118" s="23" t="b">
        <f>ROUND(SUM('T1 ANSP'!L36:L38),$D$118)=ROUND('T1 ANSP'!L39,$D$118)</f>
        <v>1</v>
      </c>
      <c r="M118" s="23" t="b">
        <f>ROUND(SUM('T1 ANSP'!N36:N38),$D$118)=ROUND('T1 ANSP'!N39,$D$118)</f>
        <v>1</v>
      </c>
      <c r="N118" s="23" t="b">
        <f>ROUND(SUM('T1 ANSP'!O36:O38),$D$118)=ROUND('T1 ANSP'!O39,$D$118)</f>
        <v>1</v>
      </c>
      <c r="O118" s="23" t="b">
        <f>ROUND(SUM('T1 ANSP'!P36:P38),$D$118)=ROUND('T1 ANSP'!P39,$D$118)</f>
        <v>1</v>
      </c>
      <c r="P118" s="2"/>
      <c r="Q118" s="23" t="b">
        <f>ROUND(SUM('T1 ANSP'!R36:R38),$D$118)=ROUND('T1 ANSP'!R39,$D$118)</f>
        <v>1</v>
      </c>
      <c r="R118" s="23" t="b">
        <f>ROUND(SUM('T1 ANSP'!S36:S38),$D$118)=ROUND('T1 ANSP'!S39,$D$118)</f>
        <v>1</v>
      </c>
      <c r="T118" s="23" t="b">
        <f>ROUND(SUM('T1 ANSP'!U36:U38),$D$118)=ROUND('T1 ANSP'!U39,$D$118)</f>
        <v>1</v>
      </c>
    </row>
    <row r="119" spans="1:20" s="30" customFormat="1" ht="15" customHeight="1" outlineLevel="1">
      <c r="A119" s="25"/>
      <c r="B119" s="26"/>
      <c r="C119" s="27" t="s">
        <v>83</v>
      </c>
      <c r="D119" s="31"/>
      <c r="E119" s="349">
        <f>ROUND(SUM('T1 ANSP'!F36:F38),$D$118)</f>
        <v>10012.937</v>
      </c>
      <c r="F119" s="349">
        <f>ROUND(SUM('T1 ANSP'!G36:G38),$D$118)</f>
        <v>8723.9830000000002</v>
      </c>
      <c r="G119" s="349">
        <f>ROUND(SUM('T1 ANSP'!H36:H38),$D$118)</f>
        <v>4422.1549999999997</v>
      </c>
      <c r="H119" s="349">
        <f>ROUND(SUM('T1 ANSP'!I36:I38),$D$118)</f>
        <v>4148</v>
      </c>
      <c r="I119" s="349">
        <f>ROUND(SUM('T1 ANSP'!J36:J38),$D$118)</f>
        <v>3194</v>
      </c>
      <c r="J119" s="349">
        <f>ROUND(SUM('T1 ANSP'!K36:K38),$D$118)</f>
        <v>4418.5349999999999</v>
      </c>
      <c r="K119" s="349">
        <f>ROUND(SUM('T1 ANSP'!L36:L38),$D$118)</f>
        <v>3050.3339999999998</v>
      </c>
      <c r="M119" s="349">
        <f>ROUND(SUM('T1 ANSP'!N36:N38),$D$118)</f>
        <v>2810.9749999999999</v>
      </c>
      <c r="N119" s="349">
        <f>ROUND(SUM('T1 ANSP'!O36:O38),$D$118)</f>
        <v>2800.1550000000002</v>
      </c>
      <c r="O119" s="349">
        <f>ROUND(SUM('T1 ANSP'!P36:P38),$D$118)</f>
        <v>2812.4690000000001</v>
      </c>
      <c r="P119" s="2"/>
      <c r="Q119" s="349">
        <f>ROUND(SUM('T1 ANSP'!R36:R38),$D$118)</f>
        <v>4418.5349999999999</v>
      </c>
      <c r="R119" s="349">
        <f>ROUND(SUM('T1 ANSP'!S36:S38),$D$118)</f>
        <v>2951.8229999999999</v>
      </c>
      <c r="T119" s="349">
        <f>ROUND(SUM('T1 ANSP'!U36:U38),$D$118)</f>
        <v>2805.3969999999999</v>
      </c>
    </row>
    <row r="120" spans="1:20" s="30" customFormat="1" ht="15" customHeight="1" outlineLevel="1">
      <c r="A120" s="25"/>
      <c r="B120" s="26"/>
      <c r="C120" s="27" t="s">
        <v>84</v>
      </c>
      <c r="D120" s="31"/>
      <c r="E120" s="349">
        <f>ROUND('T1 ANSP'!F39,$D$118)</f>
        <v>10012.937</v>
      </c>
      <c r="F120" s="349">
        <f>ROUND('T1 ANSP'!G39,$D$118)</f>
        <v>8723.9830000000002</v>
      </c>
      <c r="G120" s="349">
        <f>ROUND('T1 ANSP'!H39,$D$118)</f>
        <v>4422.1549999999997</v>
      </c>
      <c r="H120" s="349">
        <f>ROUND('T1 ANSP'!I39,$D$118)</f>
        <v>4148</v>
      </c>
      <c r="I120" s="349">
        <f>ROUND('T1 ANSP'!J39,$D$118)</f>
        <v>3194</v>
      </c>
      <c r="J120" s="349">
        <f>ROUND('T1 ANSP'!K39,$D$118)</f>
        <v>4418.5349999999999</v>
      </c>
      <c r="K120" s="349">
        <f>ROUND('T1 ANSP'!L39,$D$118)</f>
        <v>3050.3339999999998</v>
      </c>
      <c r="M120" s="349">
        <f>ROUND('T1 ANSP'!N39,$D$118)</f>
        <v>2810.9749999999999</v>
      </c>
      <c r="N120" s="349">
        <f>ROUND('T1 ANSP'!O39,$D$118)</f>
        <v>2800.1550000000002</v>
      </c>
      <c r="O120" s="349">
        <f>ROUND('T1 ANSP'!P39,$D$118)</f>
        <v>2812.4690000000001</v>
      </c>
      <c r="P120" s="2"/>
      <c r="Q120" s="349">
        <f>ROUND('T1 ANSP'!R39,$D$118)</f>
        <v>4418.5349999999999</v>
      </c>
      <c r="R120" s="349">
        <f>ROUND('T1 ANSP'!S39,$D$118)</f>
        <v>2951.8229999999999</v>
      </c>
      <c r="T120" s="349">
        <f>ROUND('T1 ANSP'!U39,$D$118)</f>
        <v>2805.3969999999999</v>
      </c>
    </row>
    <row r="121" spans="1:20" s="24" customFormat="1" ht="15" customHeight="1">
      <c r="A121" s="19" t="s">
        <v>85</v>
      </c>
      <c r="B121" s="20" t="s">
        <v>81</v>
      </c>
      <c r="C121" s="45" t="s">
        <v>86</v>
      </c>
      <c r="D121" s="22">
        <v>3</v>
      </c>
      <c r="E121" s="23" t="b">
        <f>IF(ROUND('T1 ANSP'!F39,$D$121)=0,ROUND('T1 ANSP'!F16,$D$121)=0,TRUE)</f>
        <v>1</v>
      </c>
      <c r="F121" s="23" t="b">
        <f>IF(ROUND('T1 ANSP'!G39,$D$121)=0,ROUND('T1 ANSP'!G16,$D$121)=0,TRUE)</f>
        <v>1</v>
      </c>
      <c r="G121" s="23" t="b">
        <f>IF(ROUND('T1 ANSP'!H39,$D$121)=0,ROUND('T1 ANSP'!H16,$D$121)=0,TRUE)</f>
        <v>1</v>
      </c>
      <c r="H121" s="23" t="b">
        <f>IF(ROUND('T1 ANSP'!I39,$D$121)=0,ROUND('T1 ANSP'!I16,$D$121)=0,TRUE)</f>
        <v>1</v>
      </c>
      <c r="I121" s="23" t="b">
        <f>IF(ROUND('T1 ANSP'!J39,$D$121)=0,ROUND('T1 ANSP'!J16,$D$121)=0,TRUE)</f>
        <v>1</v>
      </c>
      <c r="J121" s="23" t="b">
        <f>IF(ROUND('T1 ANSP'!K39,$D$121)=0,ROUND('T1 ANSP'!K16,$D$121)=0,TRUE)</f>
        <v>1</v>
      </c>
      <c r="K121" s="23" t="b">
        <f>IF(ROUND('T1 ANSP'!L39,$D$121)=0,ROUND('T1 ANSP'!L16,$D$121)=0,TRUE)</f>
        <v>1</v>
      </c>
      <c r="M121" s="23" t="b">
        <f>IF(ROUND('T1 ANSP'!N39,$D$121)=0,ROUND('T1 ANSP'!N16,$D$121)=0,TRUE)</f>
        <v>1</v>
      </c>
      <c r="N121" s="23" t="b">
        <f>IF(ROUND('T1 ANSP'!O39,$D$121)=0,ROUND('T1 ANSP'!O16,$D$121)=0,TRUE)</f>
        <v>1</v>
      </c>
      <c r="O121" s="23" t="b">
        <f>IF(ROUND('T1 ANSP'!P39,$D$121)=0,ROUND('T1 ANSP'!P16,$D$121)=0,TRUE)</f>
        <v>1</v>
      </c>
      <c r="P121" s="2"/>
      <c r="Q121" s="23" t="b">
        <f>IF(ROUND('T1 ANSP'!R39,$D$121)=0,ROUND('T1 ANSP'!R16,$D$121)=0,TRUE)</f>
        <v>1</v>
      </c>
      <c r="R121" s="23" t="b">
        <f>IF(ROUND('T1 ANSP'!S39,$D$121)=0,ROUND('T1 ANSP'!S16,$D$121)=0,TRUE)</f>
        <v>1</v>
      </c>
      <c r="T121" s="23" t="b">
        <f>IF(ROUND('T1 ANSP'!U39,$D$121)=0,ROUND('T1 ANSP'!U16,$D$121)=0,TRUE)</f>
        <v>1</v>
      </c>
    </row>
    <row r="122" spans="1:20" s="30" customFormat="1" ht="15" customHeight="1" outlineLevel="1">
      <c r="A122" s="25"/>
      <c r="B122" s="26"/>
      <c r="C122" s="27" t="s">
        <v>84</v>
      </c>
      <c r="D122" s="31"/>
      <c r="E122" s="349">
        <f>ROUND('T1 ANSP'!F39,$D$121)</f>
        <v>10012.937</v>
      </c>
      <c r="F122" s="349">
        <f>ROUND('T1 ANSP'!G39,$D$121)</f>
        <v>8723.9830000000002</v>
      </c>
      <c r="G122" s="349">
        <f>ROUND('T1 ANSP'!H39,$D$121)</f>
        <v>4422.1549999999997</v>
      </c>
      <c r="H122" s="349">
        <f>ROUND('T1 ANSP'!I39,$D$121)</f>
        <v>4148</v>
      </c>
      <c r="I122" s="349">
        <f>ROUND('T1 ANSP'!J39,$D$121)</f>
        <v>3194</v>
      </c>
      <c r="J122" s="349">
        <f>ROUND('T1 ANSP'!K39,$D$121)</f>
        <v>4418.5349999999999</v>
      </c>
      <c r="K122" s="349">
        <f>ROUND('T1 ANSP'!L39,$D$121)</f>
        <v>3050.3339999999998</v>
      </c>
      <c r="M122" s="349">
        <f>ROUND('T1 ANSP'!N39,$D$121)</f>
        <v>2810.9749999999999</v>
      </c>
      <c r="N122" s="349">
        <f>ROUND('T1 ANSP'!O39,$D$121)</f>
        <v>2800.1550000000002</v>
      </c>
      <c r="O122" s="349">
        <f>ROUND('T1 ANSP'!P39,$D$121)</f>
        <v>2812.4690000000001</v>
      </c>
      <c r="P122" s="2"/>
      <c r="Q122" s="349">
        <f>ROUND('T1 ANSP'!R39,$D$121)</f>
        <v>4418.5349999999999</v>
      </c>
      <c r="R122" s="349">
        <f>ROUND('T1 ANSP'!S39,$D$121)</f>
        <v>2951.8229999999999</v>
      </c>
      <c r="T122" s="349">
        <f>ROUND('T1 ANSP'!U39,$D$121)</f>
        <v>2805.3969999999999</v>
      </c>
    </row>
    <row r="123" spans="1:20" s="30" customFormat="1" ht="15" customHeight="1" outlineLevel="1">
      <c r="A123" s="25"/>
      <c r="B123" s="26"/>
      <c r="C123" s="27" t="s">
        <v>87</v>
      </c>
      <c r="D123" s="31"/>
      <c r="E123" s="349">
        <f>ROUND('T1 ANSP'!F16,$D$121)</f>
        <v>625</v>
      </c>
      <c r="F123" s="349">
        <f>ROUND('T1 ANSP'!G16,$D$121)</f>
        <v>509</v>
      </c>
      <c r="G123" s="349">
        <f>ROUND('T1 ANSP'!H16,$D$121)</f>
        <v>166</v>
      </c>
      <c r="H123" s="349">
        <f>ROUND('T1 ANSP'!I16,$D$121)</f>
        <v>145.85400000000001</v>
      </c>
      <c r="I123" s="349">
        <f>ROUND('T1 ANSP'!J16,$D$121)</f>
        <v>107</v>
      </c>
      <c r="J123" s="349">
        <f>ROUND('T1 ANSP'!K16,$D$121)</f>
        <v>189.99700000000001</v>
      </c>
      <c r="K123" s="349">
        <f>ROUND('T1 ANSP'!L16,$D$121)</f>
        <v>131.16399999999999</v>
      </c>
      <c r="M123" s="349">
        <f>ROUND('T1 ANSP'!N16,$D$121)</f>
        <v>120.872</v>
      </c>
      <c r="N123" s="349">
        <f>ROUND('T1 ANSP'!O16,$D$121)</f>
        <v>120.407</v>
      </c>
      <c r="O123" s="349">
        <f>ROUND('T1 ANSP'!P16,$D$121)</f>
        <v>120.93600000000001</v>
      </c>
      <c r="P123" s="2"/>
      <c r="Q123" s="349">
        <f>ROUND('T1 ANSP'!R16,$D$121)</f>
        <v>189.99700000000001</v>
      </c>
      <c r="R123" s="349">
        <f>ROUND('T1 ANSP'!S16,$D$121)</f>
        <v>126.928</v>
      </c>
      <c r="T123" s="349">
        <f>ROUND('T1 ANSP'!U16,$D$121)</f>
        <v>120.63200000000001</v>
      </c>
    </row>
    <row r="124" spans="1:20" s="24" customFormat="1" ht="15" customHeight="1">
      <c r="A124" s="19" t="s">
        <v>357</v>
      </c>
      <c r="B124" s="350" t="s">
        <v>358</v>
      </c>
      <c r="C124" s="351" t="s">
        <v>359</v>
      </c>
      <c r="D124" s="352">
        <v>3</v>
      </c>
      <c r="J124" s="23" t="b">
        <f>IF('T1 ANSP'!K15=0,"N/A",ROUND('T1 ANSP'!K50,$D$124)=ROUND('T1 ANSP'!K15,$D$124))</f>
        <v>1</v>
      </c>
      <c r="K124" s="23" t="b">
        <f>IF('T1 ANSP'!L15=0,"N/A",ROUND('T1 ANSP'!L50,$D$124)=ROUND('T1 ANSP'!L15,$D$124))</f>
        <v>1</v>
      </c>
      <c r="L124" s="23" t="b">
        <f>IF('T1 ANSP'!M15=0,"N/A",ROUND('T1 ANSP'!M50,$D$124)=ROUND('T1 ANSP'!M15,$D$124))</f>
        <v>1</v>
      </c>
      <c r="M124" s="23" t="b">
        <f>IF('T1 ANSP'!N15=0,"N/A",ROUND('T1 ANSP'!N50,$D$124)=ROUND('T1 ANSP'!N15,$D$124))</f>
        <v>1</v>
      </c>
      <c r="N124" s="23" t="b">
        <f>IF('T1 ANSP'!O15=0,"N/A",ROUND('T1 ANSP'!O50,$D$124)=ROUND('T1 ANSP'!O15,$D$124))</f>
        <v>1</v>
      </c>
      <c r="O124" s="23" t="b">
        <f>IF('T1 ANSP'!P15=0,"N/A",ROUND('T1 ANSP'!P50,$D$124)=ROUND('T1 ANSP'!P15,$D$124))</f>
        <v>1</v>
      </c>
      <c r="P124" s="2"/>
      <c r="Q124" s="23" t="b">
        <f>IF('T1 ANSP'!R15=0,"N/A",ROUND('T1 ANSP'!R50,$D$124)=ROUND('T1 ANSP'!R15,$D$124))</f>
        <v>1</v>
      </c>
      <c r="R124" s="23" t="b">
        <f>IF('T1 ANSP'!S15=0,"N/A",ROUND('T1 ANSP'!S50,$D$124)=ROUND('T1 ANSP'!S15,$D$124))</f>
        <v>1</v>
      </c>
      <c r="S124" s="23" t="b">
        <f>IF('T1 ANSP'!T15=0,"N/A",ROUND('T1 ANSP'!T50,$D$124)=ROUND('T1 ANSP'!T15,$D$124))</f>
        <v>1</v>
      </c>
      <c r="T124" s="23" t="b">
        <f>IF('T1 ANSP'!U15=0,"N/A",ROUND('T1 ANSP'!U50,$D$124)=ROUND('T1 ANSP'!U15,$D$124))</f>
        <v>1</v>
      </c>
    </row>
    <row r="125" spans="1:20" s="30" customFormat="1" ht="15" customHeight="1" outlineLevel="1">
      <c r="A125" s="25"/>
      <c r="B125" s="353"/>
      <c r="C125" s="354" t="s">
        <v>545</v>
      </c>
      <c r="D125" s="355"/>
      <c r="E125" s="24"/>
      <c r="F125" s="24"/>
      <c r="J125" s="356">
        <f>IF('T1 ANSP'!K15=0,"N/A",ROUND('T1 ANSP'!K50,$D$124))</f>
        <v>623.01800000000003</v>
      </c>
      <c r="K125" s="356">
        <f>IF('T1 ANSP'!L15=0,"N/A",ROUND('T1 ANSP'!L50,$D$124))</f>
        <v>651.94899999999996</v>
      </c>
      <c r="L125" s="356">
        <f>IF('T1 ANSP'!M15=0,"N/A",ROUND('T1 ANSP'!M50,$D$124))</f>
        <v>1274.9680000000001</v>
      </c>
      <c r="M125" s="356">
        <f>IF('T1 ANSP'!N15=0,"N/A",ROUND('T1 ANSP'!N50,$D$124))</f>
        <v>312.75700000000001</v>
      </c>
      <c r="N125" s="356">
        <f>IF('T1 ANSP'!O15=0,"N/A",ROUND('T1 ANSP'!O50,$D$124))</f>
        <v>228.16499999999999</v>
      </c>
      <c r="O125" s="356">
        <f>IF('T1 ANSP'!P15=0,"N/A",ROUND('T1 ANSP'!P50,$D$124))</f>
        <v>224.565</v>
      </c>
      <c r="P125" s="2"/>
      <c r="Q125" s="356">
        <f>IF('T1 ANSP'!R15=0,"N/A",ROUND('T1 ANSP'!R50,$D$124))</f>
        <v>623.01800000000003</v>
      </c>
      <c r="R125" s="356">
        <f>IF('T1 ANSP'!S15=0,"N/A",ROUND('T1 ANSP'!S50,$D$124))</f>
        <v>667.22799999999995</v>
      </c>
      <c r="S125" s="356">
        <f>IF('T1 ANSP'!T15=0,"N/A",ROUND('T1 ANSP'!T50,$D$124))</f>
        <v>1290.2460000000001</v>
      </c>
      <c r="T125" s="356">
        <f>IF('T1 ANSP'!U15=0,"N/A",ROUND('T1 ANSP'!U50,$D$124))</f>
        <v>304.904</v>
      </c>
    </row>
    <row r="126" spans="1:20" s="30" customFormat="1" ht="15" customHeight="1" outlineLevel="1">
      <c r="A126" s="25"/>
      <c r="B126" s="353"/>
      <c r="C126" s="354" t="s">
        <v>544</v>
      </c>
      <c r="D126" s="355"/>
      <c r="E126" s="24"/>
      <c r="F126" s="24"/>
      <c r="J126" s="356">
        <f>IF('T1 ANSP'!K15=0,"N/A",ROUND('T1 ANSP'!K15,$D$124))</f>
        <v>623.01800000000003</v>
      </c>
      <c r="K126" s="356">
        <f>IF('T1 ANSP'!L15=0,"N/A",ROUND('T1 ANSP'!L15,$D$124))</f>
        <v>651.94899999999996</v>
      </c>
      <c r="L126" s="356">
        <f>IF('T1 ANSP'!M15=0,"N/A",ROUND('T1 ANSP'!M15,$D$124))</f>
        <v>1274.9680000000001</v>
      </c>
      <c r="M126" s="356">
        <f>IF('T1 ANSP'!N15=0,"N/A",ROUND('T1 ANSP'!N15,$D$124))</f>
        <v>312.75700000000001</v>
      </c>
      <c r="N126" s="356">
        <f>IF('T1 ANSP'!O15=0,"N/A",ROUND('T1 ANSP'!O15,$D$124))</f>
        <v>228.16499999999999</v>
      </c>
      <c r="O126" s="356">
        <f>IF('T1 ANSP'!P15=0,"N/A",ROUND('T1 ANSP'!P15,$D$124))</f>
        <v>224.565</v>
      </c>
      <c r="P126" s="2"/>
      <c r="Q126" s="356">
        <f>IF('T1 ANSP'!R15=0,"N/A",ROUND('T1 ANSP'!R15,$D$124))</f>
        <v>623.01800000000003</v>
      </c>
      <c r="R126" s="356">
        <f>IF('T1 ANSP'!S15=0,"N/A",ROUND('T1 ANSP'!S15,$D$124))</f>
        <v>667.22799999999995</v>
      </c>
      <c r="S126" s="356">
        <f>IF('T1 ANSP'!T15=0,"N/A",ROUND('T1 ANSP'!T15,$D$124))</f>
        <v>1290.2460000000001</v>
      </c>
      <c r="T126" s="356">
        <f>IF('T1 ANSP'!U15=0,"N/A",ROUND('T1 ANSP'!U15,$D$124))</f>
        <v>304.904</v>
      </c>
    </row>
    <row r="127" spans="1:20" s="24" customFormat="1" ht="15" customHeight="1">
      <c r="A127" s="19" t="s">
        <v>360</v>
      </c>
      <c r="B127" s="350" t="s">
        <v>361</v>
      </c>
      <c r="C127" s="351" t="s">
        <v>362</v>
      </c>
      <c r="D127" s="352">
        <v>3</v>
      </c>
      <c r="J127" s="596" t="b">
        <f>IF('T1 ANSP'!K16=0,"N/A",ROUND('T1 ANSP'!K51,$D$127)=ROUND('T1 ANSP'!K36*'T1 ANSP'!K41,$D$127))</f>
        <v>1</v>
      </c>
      <c r="K127" s="596" t="b">
        <f>IF('T1 ANSP'!L16=0,"N/A",ROUND('T1 ANSP'!L51,$D$127)=ROUND('T1 ANSP'!L36*'T1 ANSP'!L41,$D$127))</f>
        <v>1</v>
      </c>
      <c r="L127" s="597"/>
      <c r="M127" s="596" t="b">
        <f>IF('T1 ANSP'!N16=0,"N/A",ROUND('T1 ANSP'!N51,$D$127)=ROUND('T1 ANSP'!N36*'T1 ANSP'!N41,$D$127))</f>
        <v>1</v>
      </c>
      <c r="N127" s="596" t="b">
        <f>IF('T1 ANSP'!O16=0,"N/A",ROUND('T1 ANSP'!O51,$D$127)=ROUND('T1 ANSP'!O36*'T1 ANSP'!O41,$D$127))</f>
        <v>1</v>
      </c>
      <c r="O127" s="596" t="b">
        <f>IF('T1 ANSP'!P16=0,"N/A",ROUND('T1 ANSP'!P51,$D$127)=ROUND('T1 ANSP'!P36*'T1 ANSP'!P41,$D$127))</f>
        <v>1</v>
      </c>
      <c r="P127" s="598"/>
      <c r="Q127" s="596" t="b">
        <f>IF('T1 ANSP'!R16=0,"N/A",ROUND('T1 ANSP'!R51,$D$127)=ROUND('T1 ANSP'!R36*'T1 ANSP'!R41,$D$127))</f>
        <v>1</v>
      </c>
      <c r="R127" s="596" t="b">
        <f>IF('T1 ANSP'!S16=0,"N/A",ROUND('T1 ANSP'!S51,$D$127)=ROUND('T1 ANSP'!S36*'T1 ANSP'!S41,$D$127))</f>
        <v>1</v>
      </c>
      <c r="S127" s="597"/>
      <c r="T127" s="596" t="b">
        <f>IF('T1 ANSP'!U16=0,"N/A",ROUND('T1 ANSP'!U51,$D$127)=ROUND('T1 ANSP'!U36*'T1 ANSP'!U41,$D$127))</f>
        <v>0</v>
      </c>
    </row>
    <row r="128" spans="1:20" s="30" customFormat="1" ht="15" customHeight="1" outlineLevel="1">
      <c r="A128" s="25"/>
      <c r="B128" s="353"/>
      <c r="C128" s="354" t="s">
        <v>363</v>
      </c>
      <c r="D128" s="355"/>
      <c r="E128" s="24"/>
      <c r="F128" s="24"/>
      <c r="J128" s="601">
        <f>IF('T1 ANSP'!K16=0,"N/A",ROUND('T1 ANSP'!K51,$D$127))</f>
        <v>106.593</v>
      </c>
      <c r="K128" s="601">
        <f>IF('T1 ANSP'!L16=0,"N/A",ROUND('T1 ANSP'!L51,$D$127))</f>
        <v>93.048000000000002</v>
      </c>
      <c r="L128" s="600"/>
      <c r="M128" s="601">
        <f>IF('T1 ANSP'!N16=0,"N/A",ROUND('T1 ANSP'!N51,$D$127))</f>
        <v>80.302999999999997</v>
      </c>
      <c r="N128" s="601">
        <f>IF('T1 ANSP'!O16=0,"N/A",ROUND('T1 ANSP'!O51,$D$127))</f>
        <v>69.787999999999997</v>
      </c>
      <c r="O128" s="601">
        <f>IF('T1 ANSP'!P16=0,"N/A",ROUND('T1 ANSP'!P51,$D$127))</f>
        <v>58.545000000000002</v>
      </c>
      <c r="P128" s="598"/>
      <c r="Q128" s="601">
        <f>IF('T1 ANSP'!R16=0,"N/A",ROUND('T1 ANSP'!R51,$D$127))</f>
        <v>106.593</v>
      </c>
      <c r="R128" s="601">
        <f>IF('T1 ANSP'!S16=0,"N/A",ROUND('T1 ANSP'!S51,$D$127))</f>
        <v>87.814999999999998</v>
      </c>
      <c r="S128" s="600"/>
      <c r="T128" s="601">
        <f>IF('T1 ANSP'!U16=0,"N/A",ROUND('T1 ANSP'!U51,$D$127))</f>
        <v>120.63200000000001</v>
      </c>
    </row>
    <row r="129" spans="1:26" s="30" customFormat="1" ht="15" customHeight="1" outlineLevel="1">
      <c r="A129" s="25"/>
      <c r="B129" s="353"/>
      <c r="C129" s="354" t="s">
        <v>364</v>
      </c>
      <c r="D129" s="355"/>
      <c r="E129" s="24"/>
      <c r="F129" s="24"/>
      <c r="J129" s="601">
        <f>IF('T1 ANSP'!K16=0,"N/A",ROUND('T1 ANSP'!K36*'T1 ANSP'!K41,$D$127))</f>
        <v>106.593</v>
      </c>
      <c r="K129" s="601">
        <f>IF('T1 ANSP'!L16=0,"N/A",ROUND('T1 ANSP'!L36*'T1 ANSP'!L41,$D$127))</f>
        <v>93.048000000000002</v>
      </c>
      <c r="L129" s="600"/>
      <c r="M129" s="601">
        <f>IF('T1 ANSP'!N16=0,"N/A",ROUND('T1 ANSP'!N36*'T1 ANSP'!N41,$D$127))</f>
        <v>80.302999999999997</v>
      </c>
      <c r="N129" s="601">
        <f>IF('T1 ANSP'!O16=0,"N/A",ROUND('T1 ANSP'!O36*'T1 ANSP'!O41,$D$127))</f>
        <v>69.787999999999997</v>
      </c>
      <c r="O129" s="601">
        <f>IF('T1 ANSP'!P16=0,"N/A",ROUND('T1 ANSP'!P36*'T1 ANSP'!P41,$D$127))</f>
        <v>58.545000000000002</v>
      </c>
      <c r="P129" s="598"/>
      <c r="Q129" s="601">
        <f>IF('T1 ANSP'!R16=0,"N/A",ROUND('T1 ANSP'!R36*'T1 ANSP'!R41,$D$127))</f>
        <v>106.593</v>
      </c>
      <c r="R129" s="601">
        <f>IF('T1 ANSP'!S16=0,"N/A",ROUND('T1 ANSP'!S36*'T1 ANSP'!S41,$D$127))</f>
        <v>87.814999999999998</v>
      </c>
      <c r="S129" s="600"/>
      <c r="T129" s="601">
        <f>IF('T1 ANSP'!U16=0,"N/A",ROUND('T1 ANSP'!U36*'T1 ANSP'!U41,$D$127))</f>
        <v>66.519000000000005</v>
      </c>
    </row>
    <row r="130" spans="1:26" s="37" customFormat="1" ht="18.75">
      <c r="A130" s="13" t="s">
        <v>13</v>
      </c>
      <c r="B130" s="14" t="s">
        <v>14</v>
      </c>
      <c r="C130" s="15" t="s">
        <v>88</v>
      </c>
      <c r="D130" s="35"/>
      <c r="E130" s="36"/>
      <c r="F130" s="36"/>
      <c r="G130" s="36"/>
      <c r="H130" s="36"/>
      <c r="I130" s="36"/>
      <c r="J130" s="36"/>
      <c r="K130" s="36"/>
      <c r="L130" s="36"/>
      <c r="M130" s="36"/>
      <c r="N130" s="36"/>
      <c r="O130" s="36"/>
      <c r="P130" s="2"/>
      <c r="Q130" s="36"/>
      <c r="R130" s="36"/>
      <c r="S130" s="36"/>
      <c r="T130" s="36"/>
    </row>
    <row r="131" spans="1:26" s="49" customFormat="1" ht="15" customHeight="1">
      <c r="A131" s="19" t="s">
        <v>21</v>
      </c>
      <c r="B131" s="20" t="s">
        <v>22</v>
      </c>
      <c r="C131" s="21" t="s">
        <v>23</v>
      </c>
      <c r="D131" s="38">
        <v>3</v>
      </c>
      <c r="E131" s="23" t="b">
        <f>ROUND('T1 MET'!F18,$D$131)=ROUND(('T1 MET'!F12+SUM('T1 MET'!F14:F17)),$D$131)</f>
        <v>1</v>
      </c>
      <c r="F131" s="23" t="b">
        <f>ROUND('T1 MET'!G18,$D$131)=ROUND(('T1 MET'!G12+SUM('T1 MET'!G14:G17)),$D$131)</f>
        <v>1</v>
      </c>
      <c r="G131" s="23" t="b">
        <f>ROUND('T1 MET'!H18,$D$131)=ROUND(('T1 MET'!H12+SUM('T1 MET'!H14:H17)),$D$131)</f>
        <v>1</v>
      </c>
      <c r="H131" s="23" t="b">
        <f>ROUND('T1 MET'!I18,$D$131)=ROUND(('T1 MET'!I12+SUM('T1 MET'!I14:I17)),$D$131)</f>
        <v>1</v>
      </c>
      <c r="I131" s="23" t="b">
        <f>ROUND('T1 MET'!J18,$D$131)=ROUND(('T1 MET'!J12+SUM('T1 MET'!J14:J17)),$D$131)</f>
        <v>1</v>
      </c>
      <c r="J131" s="23" t="b">
        <f>ROUND('T1 MET'!K18,$D$131)=ROUND(('T1 MET'!K12+SUM('T1 MET'!K14:K17)),$D$131)</f>
        <v>1</v>
      </c>
      <c r="K131" s="23" t="b">
        <f>ROUND('T1 MET'!L18,$D$131)=ROUND(('T1 MET'!L12+SUM('T1 MET'!L14:L17)),$D$131)</f>
        <v>1</v>
      </c>
      <c r="L131" s="23" t="b">
        <f>ROUND('T1 MET'!M18,$D$131)=ROUND(('T1 MET'!M12+SUM('T1 MET'!M14:M17)),$D$131)</f>
        <v>1</v>
      </c>
      <c r="M131" s="23" t="b">
        <f>ROUND('T1 MET'!N18,$D$131)=ROUND(('T1 MET'!N12+SUM('T1 MET'!N14:N17)),$D$131)</f>
        <v>1</v>
      </c>
      <c r="N131" s="23" t="b">
        <f>ROUND('T1 MET'!O18,$D$131)=ROUND(('T1 MET'!O12+SUM('T1 MET'!O14:O17)),$D$131)</f>
        <v>1</v>
      </c>
      <c r="O131" s="23" t="b">
        <f>ROUND('T1 MET'!P18,$D$131)=ROUND(('T1 MET'!P12+SUM('T1 MET'!P14:P17)),$D$131)</f>
        <v>1</v>
      </c>
      <c r="P131" s="2"/>
      <c r="Q131" s="23" t="b">
        <f>ROUND('T1 MET'!R18,$D$131)=ROUND(('T1 MET'!R12+SUM('T1 MET'!R14:R17)),$D$131)</f>
        <v>1</v>
      </c>
      <c r="R131" s="23" t="b">
        <f>ROUND('T1 MET'!S18,$D$131)=ROUND(('T1 MET'!S12+SUM('T1 MET'!S14:S17)),$D$131)</f>
        <v>1</v>
      </c>
      <c r="S131" s="23" t="b">
        <f>ROUND('T1 MET'!T18,$D$131)=ROUND(('T1 MET'!T12+SUM('T1 MET'!T14:T17)),$D$131)</f>
        <v>1</v>
      </c>
      <c r="T131" s="23" t="b">
        <f>ROUND('T1 MET'!U18,$D$131)=ROUND(('T1 MET'!U12+SUM('T1 MET'!U14:U17)),$D$131)</f>
        <v>1</v>
      </c>
    </row>
    <row r="132" spans="1:26" s="49" customFormat="1" ht="15" customHeight="1" outlineLevel="1">
      <c r="A132" s="25"/>
      <c r="B132" s="39"/>
      <c r="C132" s="27" t="s">
        <v>537</v>
      </c>
      <c r="D132" s="31"/>
      <c r="E132" s="349">
        <f>ROUND('T1 MET'!F18,$D$131)</f>
        <v>1017</v>
      </c>
      <c r="F132" s="349">
        <f>ROUND('T1 MET'!G18,$D$131)</f>
        <v>955</v>
      </c>
      <c r="G132" s="349">
        <f>ROUND('T1 MET'!H18,$D$131)</f>
        <v>1058.9469999999999</v>
      </c>
      <c r="H132" s="349">
        <f>ROUND('T1 MET'!I18,$D$131)</f>
        <v>953</v>
      </c>
      <c r="I132" s="349">
        <f>ROUND('T1 MET'!J18,$D$131)</f>
        <v>1037</v>
      </c>
      <c r="J132" s="349">
        <f>ROUND('T1 MET'!K18,$D$131)</f>
        <v>1100</v>
      </c>
      <c r="K132" s="349">
        <f>ROUND('T1 MET'!L18,$D$131)</f>
        <v>1179.038</v>
      </c>
      <c r="L132" s="349">
        <f>ROUND('T1 MET'!M18,$D$131)</f>
        <v>2279.038</v>
      </c>
      <c r="M132" s="349">
        <f>ROUND('T1 MET'!N18,$D$131)</f>
        <v>1284.672</v>
      </c>
      <c r="N132" s="349">
        <f>ROUND('T1 MET'!O18,$D$131)</f>
        <v>1285.99</v>
      </c>
      <c r="O132" s="349">
        <f>ROUND('T1 MET'!P18,$D$131)</f>
        <v>1263.4369999999999</v>
      </c>
      <c r="P132" s="2"/>
      <c r="Q132" s="349">
        <f>ROUND('T1 MET'!R18,$D$131)</f>
        <v>1100</v>
      </c>
      <c r="R132" s="349">
        <f>ROUND('T1 MET'!S18,$D$131)</f>
        <v>1085.2750000000001</v>
      </c>
      <c r="S132" s="349">
        <f>ROUND('T1 MET'!T18,$D$131)</f>
        <v>2185.2750000000001</v>
      </c>
      <c r="T132" s="349">
        <f>ROUND('T1 MET'!U18,$D$131)</f>
        <v>1241</v>
      </c>
    </row>
    <row r="133" spans="1:26" s="49" customFormat="1" ht="15" customHeight="1" outlineLevel="1">
      <c r="A133" s="25"/>
      <c r="B133" s="26"/>
      <c r="C133" s="27" t="s">
        <v>538</v>
      </c>
      <c r="D133" s="31"/>
      <c r="E133" s="349">
        <f>ROUND(('T1 MET'!F12+SUM('T1 MET'!F14:F17)),$D$131)</f>
        <v>1017</v>
      </c>
      <c r="F133" s="349">
        <f>ROUND(('T1 MET'!G12+SUM('T1 MET'!G14:G17)),$D$131)</f>
        <v>955</v>
      </c>
      <c r="G133" s="349">
        <f>ROUND(('T1 MET'!H12+SUM('T1 MET'!H14:H17)),$D$131)</f>
        <v>1058.9469999999999</v>
      </c>
      <c r="H133" s="349">
        <f>ROUND(('T1 MET'!I12+SUM('T1 MET'!I14:I17)),$D$131)</f>
        <v>953</v>
      </c>
      <c r="I133" s="349">
        <f>ROUND(('T1 MET'!J12+SUM('T1 MET'!J14:J17)),$D$131)</f>
        <v>1037</v>
      </c>
      <c r="J133" s="349">
        <f>ROUND(('T1 MET'!K12+SUM('T1 MET'!K14:K17)),$D$131)</f>
        <v>1100</v>
      </c>
      <c r="K133" s="349">
        <f>ROUND(('T1 MET'!L12+SUM('T1 MET'!L14:L17)),$D$131)</f>
        <v>1179.038</v>
      </c>
      <c r="L133" s="349">
        <f>ROUND(('T1 MET'!M12+SUM('T1 MET'!M14:M17)),$D$131)</f>
        <v>2279.038</v>
      </c>
      <c r="M133" s="349">
        <f>ROUND(('T1 MET'!N12+SUM('T1 MET'!N14:N17)),$D$131)</f>
        <v>1284.672</v>
      </c>
      <c r="N133" s="349">
        <f>ROUND(('T1 MET'!O12+SUM('T1 MET'!O14:O17)),$D$131)</f>
        <v>1285.99</v>
      </c>
      <c r="O133" s="349">
        <f>ROUND(('T1 MET'!P12+SUM('T1 MET'!P14:P17)),$D$131)</f>
        <v>1263.4369999999999</v>
      </c>
      <c r="P133" s="2"/>
      <c r="Q133" s="349">
        <f>ROUND(('T1 MET'!R12+SUM('T1 MET'!R14:R17)),$D$131)</f>
        <v>1100</v>
      </c>
      <c r="R133" s="349">
        <f>ROUND(('T1 MET'!S12+SUM('T1 MET'!S14:S17)),$D$131)</f>
        <v>1085.2750000000001</v>
      </c>
      <c r="S133" s="349">
        <f>ROUND(('T1 MET'!T12+SUM('T1 MET'!T14:T17)),$D$131)</f>
        <v>2185.2750000000001</v>
      </c>
      <c r="T133" s="349">
        <f>ROUND(('T1 MET'!U12+SUM('T1 MET'!U14:U17)),$D$131)</f>
        <v>1241</v>
      </c>
    </row>
    <row r="134" spans="1:26" s="49" customFormat="1" ht="15" customHeight="1">
      <c r="A134" s="19" t="s">
        <v>26</v>
      </c>
      <c r="B134" s="20" t="s">
        <v>27</v>
      </c>
      <c r="C134" s="21" t="s">
        <v>28</v>
      </c>
      <c r="D134" s="38">
        <v>3</v>
      </c>
      <c r="E134" s="23" t="b">
        <f>ROUND('T1 MET'!F31,$D$134)=ROUND(SUM('T1 MET'!F22:F30),$D$134)</f>
        <v>1</v>
      </c>
      <c r="F134" s="23" t="b">
        <f>ROUND('T1 MET'!G31,$D$134)=ROUND(SUM('T1 MET'!G22:G30),$D$134)</f>
        <v>1</v>
      </c>
      <c r="G134" s="23" t="b">
        <f>ROUND('T1 MET'!H31,$D$134)=ROUND(SUM('T1 MET'!H22:H30),$D$134)</f>
        <v>1</v>
      </c>
      <c r="H134" s="23" t="b">
        <f>ROUND('T1 MET'!I31,$D$134)=ROUND(SUM('T1 MET'!I22:I30),$D$134)</f>
        <v>1</v>
      </c>
      <c r="I134" s="23" t="b">
        <f>ROUND('T1 MET'!J31,$D$134)=ROUND(SUM('T1 MET'!J22:J30),$D$134)</f>
        <v>1</v>
      </c>
      <c r="J134" s="23" t="b">
        <f>ROUND('T1 MET'!K31,$D$134)=ROUND(SUM('T1 MET'!K22:K30),$D$134)</f>
        <v>1</v>
      </c>
      <c r="K134" s="23" t="b">
        <f>ROUND('T1 MET'!L31,$D$134)=ROUND(SUM('T1 MET'!L22:L30),$D$134)</f>
        <v>1</v>
      </c>
      <c r="L134" s="23" t="b">
        <f>ROUND('T1 MET'!M31,$D$134)=ROUND(SUM('T1 MET'!M22:M30),$D$134)</f>
        <v>1</v>
      </c>
      <c r="M134" s="23" t="b">
        <f>ROUND('T1 MET'!N31,$D$134)=ROUND(SUM('T1 MET'!N22:N30),$D$134)</f>
        <v>1</v>
      </c>
      <c r="N134" s="23" t="b">
        <f>ROUND('T1 MET'!O31,$D$134)=ROUND(SUM('T1 MET'!O22:O30),$D$134)</f>
        <v>1</v>
      </c>
      <c r="O134" s="23" t="b">
        <f>ROUND('T1 MET'!P31,$D$134)=ROUND(SUM('T1 MET'!P22:P30),$D$134)</f>
        <v>1</v>
      </c>
      <c r="P134" s="2"/>
      <c r="Q134" s="23" t="b">
        <f>ROUND('T1 MET'!R31,$D$134)=ROUND(SUM('T1 MET'!R22:R30),$D$134)</f>
        <v>1</v>
      </c>
      <c r="R134" s="23" t="b">
        <f>ROUND('T1 MET'!S31,$D$134)=ROUND(SUM('T1 MET'!S22:S30),$D$134)</f>
        <v>1</v>
      </c>
      <c r="S134" s="23" t="b">
        <f>ROUND('T1 MET'!T31,$D$134)=ROUND(SUM('T1 MET'!T22:T30),$D$134)</f>
        <v>1</v>
      </c>
      <c r="T134" s="23" t="b">
        <f>ROUND('T1 MET'!U31,$D$134)=ROUND(SUM('T1 MET'!U22:U30),$D$134)</f>
        <v>1</v>
      </c>
    </row>
    <row r="135" spans="1:26" s="49" customFormat="1" ht="15" customHeight="1" outlineLevel="1">
      <c r="A135" s="25"/>
      <c r="B135" s="26"/>
      <c r="C135" s="27" t="s">
        <v>539</v>
      </c>
      <c r="D135" s="31"/>
      <c r="E135" s="349">
        <f>ROUND('T1 MET'!F31,$D$134)</f>
        <v>1017</v>
      </c>
      <c r="F135" s="349">
        <f>ROUND('T1 MET'!G31,$D$134)</f>
        <v>955</v>
      </c>
      <c r="G135" s="349">
        <f>ROUND('T1 MET'!H31,$D$134)</f>
        <v>1058.9469999999999</v>
      </c>
      <c r="H135" s="349">
        <f>ROUND('T1 MET'!I31,$D$134)</f>
        <v>953</v>
      </c>
      <c r="I135" s="349">
        <f>ROUND('T1 MET'!J31,$D$134)</f>
        <v>1037</v>
      </c>
      <c r="J135" s="349">
        <f>ROUND('T1 MET'!K31,$D$134)</f>
        <v>1100</v>
      </c>
      <c r="K135" s="349">
        <f>ROUND('T1 MET'!L31,$D$134)</f>
        <v>1179.038</v>
      </c>
      <c r="L135" s="349">
        <f>ROUND('T1 MET'!M31,$D$134)</f>
        <v>2279.038</v>
      </c>
      <c r="M135" s="349">
        <f>ROUND('T1 MET'!N31,$D$134)</f>
        <v>1284.672</v>
      </c>
      <c r="N135" s="349">
        <f>ROUND('T1 MET'!O31,$D$134)</f>
        <v>1285.99</v>
      </c>
      <c r="O135" s="349">
        <f>ROUND('T1 MET'!P31,$D$134)</f>
        <v>1263.4369999999999</v>
      </c>
      <c r="P135" s="2"/>
      <c r="Q135" s="349">
        <f>ROUND('T1 MET'!R31,$D$134)</f>
        <v>1100</v>
      </c>
      <c r="R135" s="349">
        <f>ROUND('T1 MET'!S31,$D$134)</f>
        <v>1085.2750000000001</v>
      </c>
      <c r="S135" s="349">
        <f>ROUND('T1 MET'!T31,$D$134)</f>
        <v>2185.2750000000001</v>
      </c>
      <c r="T135" s="349">
        <f>ROUND('T1 MET'!U31,$D$134)</f>
        <v>1241</v>
      </c>
    </row>
    <row r="136" spans="1:26" s="49" customFormat="1" ht="15" customHeight="1" outlineLevel="1">
      <c r="A136" s="25"/>
      <c r="B136" s="26"/>
      <c r="C136" s="27" t="s">
        <v>540</v>
      </c>
      <c r="D136" s="31"/>
      <c r="E136" s="349">
        <f>ROUND(SUM('T1 MET'!F22:F30),$D$134)</f>
        <v>1017</v>
      </c>
      <c r="F136" s="349">
        <f>ROUND(SUM('T1 MET'!G22:G30),$D$134)</f>
        <v>955</v>
      </c>
      <c r="G136" s="349">
        <f>ROUND(SUM('T1 MET'!H22:H30),$D$134)</f>
        <v>1058.9469999999999</v>
      </c>
      <c r="H136" s="349">
        <f>ROUND(SUM('T1 MET'!I22:I30),$D$134)</f>
        <v>953</v>
      </c>
      <c r="I136" s="349">
        <f>ROUND(SUM('T1 MET'!J22:J30),$D$134)</f>
        <v>1037</v>
      </c>
      <c r="J136" s="349">
        <f>ROUND(SUM('T1 MET'!K22:K30),$D$134)</f>
        <v>1100</v>
      </c>
      <c r="K136" s="349">
        <f>ROUND(SUM('T1 MET'!L22:L30),$D$134)</f>
        <v>1179.038</v>
      </c>
      <c r="L136" s="349">
        <f>ROUND(SUM('T1 MET'!M22:M30),$D$134)</f>
        <v>2279.038</v>
      </c>
      <c r="M136" s="349">
        <f>ROUND(SUM('T1 MET'!N22:N30),$D$134)</f>
        <v>1284.672</v>
      </c>
      <c r="N136" s="349">
        <f>ROUND(SUM('T1 MET'!O22:O30),$D$134)</f>
        <v>1285.99</v>
      </c>
      <c r="O136" s="349">
        <f>ROUND(SUM('T1 MET'!P22:P30),$D$134)</f>
        <v>1263.4369999999999</v>
      </c>
      <c r="P136" s="2"/>
      <c r="Q136" s="349">
        <f>ROUND(SUM('T1 MET'!R22:R30),$D$134)</f>
        <v>1100</v>
      </c>
      <c r="R136" s="349">
        <f>ROUND(SUM('T1 MET'!S22:S30),$D$134)</f>
        <v>1085.2750000000001</v>
      </c>
      <c r="S136" s="349">
        <f>ROUND(SUM('T1 MET'!T22:T30),$D$134)</f>
        <v>2185.2750000000001</v>
      </c>
      <c r="T136" s="349">
        <f>ROUND(SUM('T1 MET'!U22:U30),$D$134)</f>
        <v>1241</v>
      </c>
    </row>
    <row r="137" spans="1:26" s="49" customFormat="1" ht="15" customHeight="1">
      <c r="A137" s="40" t="s">
        <v>31</v>
      </c>
      <c r="B137" s="20" t="s">
        <v>51</v>
      </c>
      <c r="C137" s="21" t="s">
        <v>32</v>
      </c>
      <c r="D137" s="38">
        <v>3</v>
      </c>
      <c r="E137" s="23" t="b">
        <f>ROUND('T1 MET'!F18,$D$137)=ROUND('T1 MET'!F31,$D$137)</f>
        <v>1</v>
      </c>
      <c r="F137" s="23" t="b">
        <f>ROUND('T1 MET'!G18,$D$137)=ROUND('T1 MET'!G31,$D$137)</f>
        <v>1</v>
      </c>
      <c r="G137" s="23" t="b">
        <f>ROUND('T1 MET'!H18,$D$137)=ROUND('T1 MET'!H31,$D$137)</f>
        <v>1</v>
      </c>
      <c r="H137" s="23" t="b">
        <f>ROUND('T1 MET'!I18,$D$137)=ROUND('T1 MET'!I31,$D$137)</f>
        <v>1</v>
      </c>
      <c r="I137" s="23" t="b">
        <f>ROUND('T1 MET'!J18,$D$137)=ROUND('T1 MET'!J31,$D$137)</f>
        <v>1</v>
      </c>
      <c r="J137" s="23" t="b">
        <f>ROUND('T1 MET'!K18,$D$137)=ROUND('T1 MET'!K31,$D$137)</f>
        <v>1</v>
      </c>
      <c r="K137" s="23" t="b">
        <f>ROUND('T1 MET'!L18,$D$137)=ROUND('T1 MET'!L31,$D$137)</f>
        <v>1</v>
      </c>
      <c r="L137" s="23" t="b">
        <f>ROUND('T1 MET'!M18,$D$137)=ROUND('T1 MET'!M31,$D$137)</f>
        <v>1</v>
      </c>
      <c r="M137" s="23" t="b">
        <f>ROUND('T1 MET'!N18,$D$137)=ROUND('T1 MET'!N31,$D$137)</f>
        <v>1</v>
      </c>
      <c r="N137" s="23" t="b">
        <f>ROUND('T1 MET'!O18,$D$137)=ROUND('T1 MET'!O31,$D$137)</f>
        <v>1</v>
      </c>
      <c r="O137" s="23" t="b">
        <f>ROUND('T1 MET'!P18,$D$137)=ROUND('T1 MET'!P31,$D$137)</f>
        <v>1</v>
      </c>
      <c r="P137" s="2"/>
      <c r="Q137" s="23" t="b">
        <f>ROUND('T1 MET'!R18,$D$137)=ROUND('T1 MET'!R31,$D$137)</f>
        <v>1</v>
      </c>
      <c r="R137" s="23" t="b">
        <f>ROUND('T1 MET'!S18,$D$137)=ROUND('T1 MET'!S31,$D$137)</f>
        <v>1</v>
      </c>
      <c r="S137" s="23" t="b">
        <f>ROUND('T1 MET'!T18,$D$137)=ROUND('T1 MET'!T31,$D$137)</f>
        <v>1</v>
      </c>
      <c r="T137" s="23" t="b">
        <f>ROUND('T1 MET'!U18,$D$137)=ROUND('T1 MET'!U31,$D$137)</f>
        <v>1</v>
      </c>
    </row>
    <row r="138" spans="1:26" s="49" customFormat="1" ht="15" customHeight="1" outlineLevel="1">
      <c r="A138" s="41"/>
      <c r="B138" s="26"/>
      <c r="C138" s="27" t="s">
        <v>537</v>
      </c>
      <c r="D138" s="31"/>
      <c r="E138" s="349">
        <f>ROUND('T1 MET'!F18,$D$137)</f>
        <v>1017</v>
      </c>
      <c r="F138" s="349">
        <f>ROUND('T1 MET'!G18,$D$137)</f>
        <v>955</v>
      </c>
      <c r="G138" s="349">
        <f>ROUND('T1 MET'!H18,$D$137)</f>
        <v>1058.9469999999999</v>
      </c>
      <c r="H138" s="349">
        <f>ROUND('T1 MET'!I18,$D$137)</f>
        <v>953</v>
      </c>
      <c r="I138" s="349">
        <f>ROUND('T1 MET'!J18,$D$137)</f>
        <v>1037</v>
      </c>
      <c r="J138" s="349">
        <f>ROUND('T1 MET'!K18,$D$137)</f>
        <v>1100</v>
      </c>
      <c r="K138" s="349">
        <f>ROUND('T1 MET'!L18,$D$137)</f>
        <v>1179.038</v>
      </c>
      <c r="L138" s="349">
        <f>ROUND('T1 MET'!M18,$D$137)</f>
        <v>2279.038</v>
      </c>
      <c r="M138" s="349">
        <f>ROUND('T1 MET'!N18,$D$137)</f>
        <v>1284.672</v>
      </c>
      <c r="N138" s="349">
        <f>ROUND('T1 MET'!O18,$D$137)</f>
        <v>1285.99</v>
      </c>
      <c r="O138" s="349">
        <f>ROUND('T1 MET'!P18,$D$137)</f>
        <v>1263.4369999999999</v>
      </c>
      <c r="P138" s="2"/>
      <c r="Q138" s="349">
        <f>ROUND('T1 MET'!R18,$D$137)</f>
        <v>1100</v>
      </c>
      <c r="R138" s="349">
        <f>ROUND('T1 MET'!S18,$D$137)</f>
        <v>1085.2750000000001</v>
      </c>
      <c r="S138" s="349">
        <f>ROUND('T1 MET'!T18,$D$137)</f>
        <v>2185.2750000000001</v>
      </c>
      <c r="T138" s="349">
        <f>ROUND('T1 MET'!U18,$D$137)</f>
        <v>1241</v>
      </c>
    </row>
    <row r="139" spans="1:26" s="49" customFormat="1" ht="15" customHeight="1" outlineLevel="1">
      <c r="A139" s="41"/>
      <c r="B139" s="26"/>
      <c r="C139" s="27" t="s">
        <v>539</v>
      </c>
      <c r="D139" s="31"/>
      <c r="E139" s="349">
        <f>ROUND('T1 MET'!F31,$D$137)</f>
        <v>1017</v>
      </c>
      <c r="F139" s="349">
        <f>ROUND('T1 MET'!G31,$D$137)</f>
        <v>955</v>
      </c>
      <c r="G139" s="349">
        <f>ROUND('T1 MET'!H31,$D$137)</f>
        <v>1058.9469999999999</v>
      </c>
      <c r="H139" s="349">
        <f>ROUND('T1 MET'!I31,$D$137)</f>
        <v>953</v>
      </c>
      <c r="I139" s="349">
        <f>ROUND('T1 MET'!J31,$D$137)</f>
        <v>1037</v>
      </c>
      <c r="J139" s="349">
        <f>ROUND('T1 MET'!K31,$D$137)</f>
        <v>1100</v>
      </c>
      <c r="K139" s="349">
        <f>ROUND('T1 MET'!L31,$D$137)</f>
        <v>1179.038</v>
      </c>
      <c r="L139" s="349">
        <f>ROUND('T1 MET'!M31,$D$137)</f>
        <v>2279.038</v>
      </c>
      <c r="M139" s="349">
        <f>ROUND('T1 MET'!N31,$D$137)</f>
        <v>1284.672</v>
      </c>
      <c r="N139" s="349">
        <f>ROUND('T1 MET'!O31,$D$137)</f>
        <v>1285.99</v>
      </c>
      <c r="O139" s="349">
        <f>ROUND('T1 MET'!P31,$D$137)</f>
        <v>1263.4369999999999</v>
      </c>
      <c r="P139" s="2"/>
      <c r="Q139" s="349">
        <f>ROUND('T1 MET'!R31,$D$137)</f>
        <v>1100</v>
      </c>
      <c r="R139" s="349">
        <f>ROUND('T1 MET'!S31,$D$137)</f>
        <v>1085.2750000000001</v>
      </c>
      <c r="S139" s="349">
        <f>ROUND('T1 MET'!T31,$D$137)</f>
        <v>2185.2750000000001</v>
      </c>
      <c r="T139" s="349">
        <f>ROUND('T1 MET'!U31,$D$137)</f>
        <v>1241</v>
      </c>
    </row>
    <row r="140" spans="1:26" s="24" customFormat="1" ht="15" customHeight="1">
      <c r="A140" s="19" t="s">
        <v>499</v>
      </c>
      <c r="B140" s="350" t="s">
        <v>368</v>
      </c>
      <c r="C140" s="377" t="s">
        <v>500</v>
      </c>
      <c r="D140" s="352">
        <v>3</v>
      </c>
      <c r="J140" s="23" t="b">
        <f>ROUND('T1 MET'!K13,$D$140)&gt;0</f>
        <v>1</v>
      </c>
      <c r="K140" s="23" t="b">
        <f>ROUND('T1 MET'!L13,$D$140)&gt;0</f>
        <v>1</v>
      </c>
      <c r="L140" s="23" t="b">
        <f>ROUND('T1 MET'!M13,$D$140)&gt;0</f>
        <v>1</v>
      </c>
      <c r="M140" s="23" t="b">
        <f>ROUND('T1 MET'!N13,$D$140)&gt;0</f>
        <v>1</v>
      </c>
      <c r="N140" s="23" t="b">
        <f>ROUND('T1 MET'!O13,$D$140)&gt;0</f>
        <v>1</v>
      </c>
      <c r="O140" s="23" t="b">
        <f>ROUND('T1 MET'!P13,$D$140)&gt;0</f>
        <v>1</v>
      </c>
      <c r="P140" s="2"/>
      <c r="Q140" s="23" t="b">
        <f>ROUND('T1 MET'!R13,$D$140)&gt;0</f>
        <v>1</v>
      </c>
      <c r="R140" s="23" t="b">
        <f>ROUND('T1 MET'!S13,$D$140)&gt;0</f>
        <v>1</v>
      </c>
      <c r="S140" s="23" t="b">
        <f>ROUND('T1 MET'!T13,$D$140)&gt;0</f>
        <v>1</v>
      </c>
      <c r="T140" s="23" t="b">
        <f>ROUND('T1 MET'!U13,$D$140)&gt;0</f>
        <v>1</v>
      </c>
    </row>
    <row r="141" spans="1:26" s="30" customFormat="1" ht="15" customHeight="1" outlineLevel="1">
      <c r="A141" s="32"/>
      <c r="B141" s="353"/>
      <c r="C141" s="354" t="s">
        <v>541</v>
      </c>
      <c r="D141" s="355"/>
      <c r="J141" s="349">
        <f>ROUND('T1 MET'!K13,$D$140)</f>
        <v>102</v>
      </c>
      <c r="K141" s="349">
        <f>ROUND('T1 MET'!L13,$D$140)</f>
        <v>88</v>
      </c>
      <c r="L141" s="349">
        <f>ROUND('T1 MET'!M13,$D$140)</f>
        <v>190</v>
      </c>
      <c r="M141" s="349">
        <f>ROUND('T1 MET'!N13,$D$140)</f>
        <v>98</v>
      </c>
      <c r="N141" s="349">
        <f>ROUND('T1 MET'!O13,$D$140)</f>
        <v>98</v>
      </c>
      <c r="O141" s="349">
        <f>ROUND('T1 MET'!P13,$D$140)</f>
        <v>97</v>
      </c>
      <c r="P141" s="2"/>
      <c r="Q141" s="349">
        <f>ROUND('T1 MET'!R13,$D$140)</f>
        <v>102</v>
      </c>
      <c r="R141" s="349">
        <f>ROUND('T1 MET'!S13,$D$140)</f>
        <v>106.343</v>
      </c>
      <c r="S141" s="349">
        <f>ROUND('T1 MET'!T13,$D$140)</f>
        <v>208.34299999999999</v>
      </c>
      <c r="T141" s="349">
        <f>ROUND('T1 MET'!U13,$D$140)</f>
        <v>117</v>
      </c>
      <c r="U141" s="24"/>
      <c r="V141" s="24"/>
      <c r="W141" s="24"/>
      <c r="X141" s="24"/>
      <c r="Y141" s="24"/>
      <c r="Z141" s="24"/>
    </row>
    <row r="142" spans="1:26" s="49" customFormat="1" ht="15" customHeight="1">
      <c r="A142" s="19" t="s">
        <v>37</v>
      </c>
      <c r="B142" s="20" t="s">
        <v>38</v>
      </c>
      <c r="C142" s="21" t="s">
        <v>39</v>
      </c>
      <c r="D142" s="22">
        <v>2</v>
      </c>
      <c r="E142" s="23" t="b">
        <f>ROUND('T1 MET'!G65/(1+'T1'!G64),$D$142)=ROUND('T1 MET'!F65,$D$142)</f>
        <v>1</v>
      </c>
      <c r="F142" s="23" t="b">
        <f>ROUND('T1 MET'!F65*(1+'T1'!G64),$D$142)=ROUND('T1 MET'!G65,$D$142)</f>
        <v>1</v>
      </c>
      <c r="G142" s="23" t="b">
        <f>ROUND('T1 MET'!G65*(1+'T1'!H64),$D$142)=ROUND('T1 MET'!H65,$D$142)</f>
        <v>1</v>
      </c>
      <c r="H142" s="23" t="b">
        <f>ROUND('T1 MET'!H65*(1+'T1'!I64),$D$142)=ROUND('T1 MET'!I65,$D$142)</f>
        <v>1</v>
      </c>
      <c r="I142" s="23" t="b">
        <f>ROUND('T1 MET'!I65*(1+'T1'!J64),$D$142)=ROUND('T1 MET'!J65,$D$142)</f>
        <v>1</v>
      </c>
      <c r="J142" s="23" t="b">
        <f>ROUND('T1 MET'!J65*(1+'T1'!K64),$D$142)=ROUND('T1 MET'!K65,$D$142)</f>
        <v>1</v>
      </c>
      <c r="K142" s="23" t="b">
        <f>ROUND('T1 MET'!K65*(1+'T1'!L64),$D$142)=ROUND('T1 MET'!L65,$D$142)</f>
        <v>1</v>
      </c>
      <c r="L142" s="24"/>
      <c r="M142" s="23" t="b">
        <f>ROUND('T1 MET'!L65*(1+'T1'!N64),$D$142)=ROUND('T1 MET'!N65,$D$142)</f>
        <v>1</v>
      </c>
      <c r="N142" s="23" t="b">
        <f>ROUND('T1 MET'!N65*(1+'T1'!O64),$D$142)=ROUND('T1 MET'!O65,$D$142)</f>
        <v>1</v>
      </c>
      <c r="O142" s="23" t="b">
        <f>ROUND('T1 MET'!O65*(1+'T1'!P64),$D$142)=ROUND('T1 MET'!P65,$D$142)</f>
        <v>1</v>
      </c>
      <c r="P142" s="2"/>
      <c r="Q142" s="23" t="b">
        <f>ROUND('T1 MET'!J65*(1+'T1'!R64),$D$142)=ROUND('T1 MET'!R65,$D$142)</f>
        <v>1</v>
      </c>
      <c r="R142" s="23" t="b">
        <f>ROUND('T1 MET'!R65*(1+'T1'!S64),$D$142)=ROUND('T1 MET'!S65,$D$142)</f>
        <v>1</v>
      </c>
      <c r="S142" s="24"/>
      <c r="T142" s="23" t="b">
        <f>ROUND('T1 MET'!S65*(1+'T1'!U64),$D$142)=ROUND('T1 MET'!U65,$D$142)</f>
        <v>1</v>
      </c>
    </row>
    <row r="143" spans="1:26" s="49" customFormat="1" ht="15" customHeight="1" outlineLevel="1">
      <c r="A143" s="25"/>
      <c r="B143" s="26"/>
      <c r="C143" s="27" t="s">
        <v>40</v>
      </c>
      <c r="D143" s="31"/>
      <c r="E143" s="34">
        <f>ROUND('T1 MET'!G65/(1+'T1'!G64),$D$142)</f>
        <v>98.81</v>
      </c>
      <c r="F143" s="34">
        <f>ROUND('T1 MET'!F65*(1+'T1'!G64),$D$142)</f>
        <v>99.21</v>
      </c>
      <c r="G143" s="34">
        <f>ROUND('T1 MET'!G65*(1+'T1'!H64),$D$142)</f>
        <v>100</v>
      </c>
      <c r="H143" s="34">
        <f>ROUND('T1 MET'!H65*(1+'T1'!I64),$D$142)</f>
        <v>101.2</v>
      </c>
      <c r="I143" s="34">
        <f>ROUND('T1 MET'!I65*(1+'T1'!J64),$D$142)</f>
        <v>102.31</v>
      </c>
      <c r="J143" s="34">
        <f>ROUND('T1 MET'!J65*(1+'T1'!K64),$D$142)</f>
        <v>102.72</v>
      </c>
      <c r="K143" s="34">
        <f>ROUND('T1 MET'!K65*(1+'T1'!L64),$D$142)</f>
        <v>104.18</v>
      </c>
      <c r="L143" s="24"/>
      <c r="M143" s="34">
        <f>ROUND('T1 MET'!L65*(1+'T1'!N64),$D$142)</f>
        <v>105.74</v>
      </c>
      <c r="N143" s="34">
        <f>ROUND('T1 MET'!N65*(1+'T1'!O64),$D$142)</f>
        <v>107.44</v>
      </c>
      <c r="O143" s="34">
        <f>ROUND('T1 MET'!O65*(1+'T1'!P64),$D$142)</f>
        <v>109.33</v>
      </c>
      <c r="P143" s="2"/>
      <c r="Q143" s="34">
        <f>ROUND('T1 MET'!J65*(1+'T1'!R64),$D$142)</f>
        <v>102.72</v>
      </c>
      <c r="R143" s="34">
        <f>ROUND('T1 MET'!R65*(1+'T1'!S64),$D$142)</f>
        <v>104.88</v>
      </c>
      <c r="S143" s="24"/>
      <c r="T143" s="34">
        <f>ROUND('T1 MET'!S65*(1+'T1'!U64),$D$142)</f>
        <v>112.43</v>
      </c>
    </row>
    <row r="144" spans="1:26" s="49" customFormat="1" ht="15" customHeight="1" outlineLevel="1">
      <c r="A144" s="25"/>
      <c r="B144" s="26"/>
      <c r="C144" s="27" t="s">
        <v>41</v>
      </c>
      <c r="D144" s="31"/>
      <c r="E144" s="34">
        <f>ROUND('T1 MET'!F65,$D$142)</f>
        <v>98.81</v>
      </c>
      <c r="F144" s="34">
        <f>ROUND('T1 MET'!G65,$D$142)</f>
        <v>99.21</v>
      </c>
      <c r="G144" s="34">
        <f>ROUND('T1 MET'!H65,$D$142)</f>
        <v>100</v>
      </c>
      <c r="H144" s="34">
        <f>ROUND('T1 MET'!I65,$D$142)</f>
        <v>101.2</v>
      </c>
      <c r="I144" s="34">
        <f>ROUND('T1 MET'!J65,$D$142)</f>
        <v>102.31</v>
      </c>
      <c r="J144" s="34">
        <f>ROUND('T1 MET'!K65,$D$142)</f>
        <v>102.72</v>
      </c>
      <c r="K144" s="34">
        <f>ROUND('T1 MET'!L65,$D$142)</f>
        <v>104.18</v>
      </c>
      <c r="L144" s="24"/>
      <c r="M144" s="34">
        <f>ROUND('T1 MET'!N65,$D$142)</f>
        <v>105.74</v>
      </c>
      <c r="N144" s="34">
        <f>ROUND('T1 MET'!O65,$D$142)</f>
        <v>107.44</v>
      </c>
      <c r="O144" s="34">
        <f>ROUND('T1 MET'!P65,$D$142)</f>
        <v>109.33</v>
      </c>
      <c r="P144" s="2"/>
      <c r="Q144" s="34">
        <f>ROUND('T1 MET'!R65,$D$142)</f>
        <v>102.72</v>
      </c>
      <c r="R144" s="34">
        <f>ROUND('T1 MET'!S65,$D$142)</f>
        <v>104.88</v>
      </c>
      <c r="S144" s="24"/>
      <c r="T144" s="34">
        <f>ROUND('T1 MET'!U65,$D$142)</f>
        <v>112.43</v>
      </c>
    </row>
    <row r="145" spans="1:20" s="49" customFormat="1" ht="15" customHeight="1">
      <c r="A145" s="19" t="s">
        <v>52</v>
      </c>
      <c r="B145" s="20" t="s">
        <v>53</v>
      </c>
      <c r="C145" s="21" t="s">
        <v>54</v>
      </c>
      <c r="D145" s="22">
        <v>3</v>
      </c>
      <c r="E145" s="23" t="b">
        <f>ROUND(((('T1 MET'!F61-'T1 MET'!F15-'T1 MET'!F16)/('T1 MET'!F65/100))+('T1 MET'!F15+'T1 MET'!F16)),$D$145)=ROUND('T1 MET'!F66,$D$145)</f>
        <v>1</v>
      </c>
      <c r="F145" s="23" t="b">
        <f>ROUND(((('T1 MET'!G61-'T1 MET'!G15-'T1 MET'!G16)/('T1 MET'!G65/100))+('T1 MET'!G15+'T1 MET'!G16)),$D$145)=ROUND('T1 MET'!G66,$D$145)</f>
        <v>1</v>
      </c>
      <c r="G145" s="23" t="b">
        <f>ROUND(((('T1 MET'!H61-'T1 MET'!H15-'T1 MET'!H16)/('T1 MET'!H65/100))+('T1 MET'!H15+'T1 MET'!H16)),$D$145)=ROUND('T1 MET'!H66,$D$145)</f>
        <v>1</v>
      </c>
      <c r="H145" s="23" t="b">
        <f>ROUND(((('T1 MET'!I61-'T1 MET'!I15-'T1 MET'!I16)/('T1 MET'!I65/100))+('T1 MET'!I15+'T1 MET'!I16)),$D$145)=ROUND('T1 MET'!I66,$D$145)</f>
        <v>1</v>
      </c>
      <c r="I145" s="23" t="b">
        <f>ROUND(((('T1 MET'!J61-'T1 MET'!J15-'T1 MET'!J16)/('T1 MET'!J65/100))+('T1 MET'!J15+'T1 MET'!J16)),$D$145)=ROUND('T1 MET'!J66,$D$145)</f>
        <v>1</v>
      </c>
      <c r="J145" s="23" t="b">
        <f>ROUND(((('T1 MET'!K61-'T1 MET'!K15-'T1 MET'!K16)/('T1 MET'!K65/100))+('T1 MET'!K15+'T1 MET'!K16)),$D$145)=ROUND('T1 MET'!K66,$D$145)</f>
        <v>1</v>
      </c>
      <c r="K145" s="23" t="b">
        <f>ROUND(((('T1 MET'!L61-'T1 MET'!L15-'T1 MET'!L16)/('T1 MET'!L65/100))+('T1 MET'!L15+'T1 MET'!L16)),$D$145)=ROUND('T1 MET'!L66,$D$145)</f>
        <v>1</v>
      </c>
      <c r="L145" s="23" t="b">
        <f>ROUND('T1 MET'!K66+'T1 MET'!L66,$D$145)=ROUND('T1 MET'!M66,$D$145)</f>
        <v>1</v>
      </c>
      <c r="M145" s="23" t="b">
        <f>ROUND(((('T1 MET'!N61-'T1 MET'!N15-'T1 MET'!N16)/('T1 MET'!N65/100))+('T1 MET'!N15+'T1 MET'!N16)),$D$145)=ROUND('T1 MET'!N66,$D$145)</f>
        <v>1</v>
      </c>
      <c r="N145" s="23" t="b">
        <f>ROUND(((('T1 MET'!O61-'T1 MET'!O15-'T1 MET'!O16)/('T1 MET'!O65/100))+('T1 MET'!O15+'T1 MET'!O16)),$D$145)=ROUND('T1 MET'!O66,$D$145)</f>
        <v>1</v>
      </c>
      <c r="O145" s="23" t="b">
        <f>ROUND(((('T1 MET'!P61-'T1 MET'!P15-'T1 MET'!P16)/('T1 MET'!P65/100))+('T1 MET'!P15+'T1 MET'!P16)),$D$145)=ROUND('T1 MET'!P66,$D$145)</f>
        <v>1</v>
      </c>
      <c r="P145" s="2"/>
      <c r="Q145" s="23" t="b">
        <f>ROUND(((('T1 MET'!R61-'T1 MET'!R15-'T1 MET'!R16)/('T1 MET'!R65/100))+('T1 MET'!R15+'T1 MET'!R16)),$D$145)=ROUND('T1 MET'!R66,$D$145)</f>
        <v>1</v>
      </c>
      <c r="R145" s="23" t="b">
        <f>ROUND(((('T1 MET'!S61-'T1 MET'!S15-'T1 MET'!S16)/('T1 MET'!S65/100))+('T1 MET'!S15+'T1 MET'!S16)),$D$145)=ROUND('T1 MET'!S66,$D$145)</f>
        <v>1</v>
      </c>
      <c r="S145" s="23" t="b">
        <f>ROUND('T1 MET'!R66+'T1 MET'!S66,$D$145)=ROUND('T1 MET'!T66,$D$145)</f>
        <v>1</v>
      </c>
      <c r="T145" s="23" t="b">
        <f>ROUND(((('T1 MET'!U61-'T1 MET'!U15-'T1 MET'!U16)/('T1 MET'!U65/100))+('T1 MET'!U15+'T1 MET'!U16)),$D$145)=ROUND('T1 MET'!U66,$D$145)</f>
        <v>1</v>
      </c>
    </row>
    <row r="146" spans="1:20" s="49" customFormat="1" ht="15" customHeight="1" outlineLevel="1">
      <c r="A146" s="25"/>
      <c r="B146" s="26"/>
      <c r="C146" s="27" t="s">
        <v>536</v>
      </c>
      <c r="D146" s="31"/>
      <c r="E146" s="349">
        <f>ROUND(((('T1 MET'!F61-'T1 MET'!F15-'T1 MET'!F16)/('T1 MET'!F65/100))+('T1 MET'!F15+'T1 MET'!F16)),$D$145)</f>
        <v>1029.2370000000001</v>
      </c>
      <c r="F146" s="349">
        <f>ROUND(((('T1 MET'!G61-'T1 MET'!G15-'T1 MET'!G16)/('T1 MET'!G65/100))+('T1 MET'!G15+'T1 MET'!G16)),$D$145)</f>
        <v>962.64</v>
      </c>
      <c r="G146" s="349">
        <f>ROUND(((('T1 MET'!H61-'T1 MET'!H15-'T1 MET'!H16)/('T1 MET'!H65/100))+('T1 MET'!H15+'T1 MET'!H16)),$D$145)</f>
        <v>1058.9469999999999</v>
      </c>
      <c r="H146" s="349">
        <f>ROUND(((('T1 MET'!I61-'T1 MET'!I15-'T1 MET'!I16)/('T1 MET'!I65/100))+('T1 MET'!I15+'T1 MET'!I16)),$D$145)</f>
        <v>941.7</v>
      </c>
      <c r="I146" s="349">
        <f>ROUND(((('T1 MET'!J61-'T1 MET'!J15-'T1 MET'!J16)/('T1 MET'!J65/100))+('T1 MET'!J15+'T1 MET'!J16)),$D$145)</f>
        <v>1013.554</v>
      </c>
      <c r="J146" s="349">
        <f>ROUND(((('T1 MET'!K61-'T1 MET'!K15-'T1 MET'!K16)/('T1 MET'!K65/100))+('T1 MET'!K15+'T1 MET'!K16)),$D$145)</f>
        <v>1070.847</v>
      </c>
      <c r="K146" s="349">
        <f>ROUND(((('T1 MET'!L61-'T1 MET'!L15-'T1 MET'!L16)/('T1 MET'!L65/100))+('T1 MET'!L15+'T1 MET'!L16)),$D$145)</f>
        <v>1131.72</v>
      </c>
      <c r="L146" s="349">
        <f>ROUND('T1 MET'!K66+'T1 MET'!L66,$D$145)</f>
        <v>2202.5659999999998</v>
      </c>
      <c r="M146" s="349">
        <f>ROUND(((('T1 MET'!N61-'T1 MET'!N15-'T1 MET'!N16)/('T1 MET'!N65/100))+('T1 MET'!N15+'T1 MET'!N16)),$D$145)</f>
        <v>1214.8900000000001</v>
      </c>
      <c r="N146" s="349">
        <f>ROUND(((('T1 MET'!O61-'T1 MET'!O15-'T1 MET'!O16)/('T1 MET'!O65/100))+('T1 MET'!O15+'T1 MET'!O16)),$D$145)</f>
        <v>1196.9849999999999</v>
      </c>
      <c r="O146" s="349">
        <f>ROUND(((('T1 MET'!P61-'T1 MET'!P15-'T1 MET'!P16)/('T1 MET'!P65/100))+('T1 MET'!P15+'T1 MET'!P16)),$D$145)</f>
        <v>1155.654</v>
      </c>
      <c r="P146" s="2"/>
      <c r="Q146" s="349">
        <f>ROUND(((('T1 MET'!R61-'T1 MET'!R15-'T1 MET'!R16)/('T1 MET'!R65/100))+('T1 MET'!R15+'T1 MET'!R16)),$D$145)</f>
        <v>1070.847</v>
      </c>
      <c r="R146" s="349">
        <f>ROUND(((('T1 MET'!S61-'T1 MET'!S15-'T1 MET'!S16)/('T1 MET'!S65/100))+('T1 MET'!S15+'T1 MET'!S16)),$D$145)</f>
        <v>1034.7819999999999</v>
      </c>
      <c r="S146" s="349">
        <f>ROUND('T1 MET'!R66+'T1 MET'!S66,$D$145)</f>
        <v>2105.6280000000002</v>
      </c>
      <c r="T146" s="349">
        <f>ROUND(((('T1 MET'!U61-'T1 MET'!U15-'T1 MET'!U16)/('T1 MET'!U65/100))+('T1 MET'!U15+'T1 MET'!U16)),$D$145)</f>
        <v>1103.789</v>
      </c>
    </row>
    <row r="147" spans="1:20" s="49" customFormat="1" ht="15" customHeight="1" outlineLevel="1">
      <c r="A147" s="25"/>
      <c r="B147" s="26"/>
      <c r="C147" s="27" t="s">
        <v>56</v>
      </c>
      <c r="D147" s="31"/>
      <c r="E147" s="349">
        <f>ROUND('T1 MET'!F66,$D$145)</f>
        <v>1029.2370000000001</v>
      </c>
      <c r="F147" s="349">
        <f>ROUND('T1 MET'!G66,$D$145)</f>
        <v>962.64</v>
      </c>
      <c r="G147" s="349">
        <f>ROUND('T1 MET'!H66,$D$145)</f>
        <v>1058.9469999999999</v>
      </c>
      <c r="H147" s="349">
        <f>ROUND('T1 MET'!I66,$D$145)</f>
        <v>941.7</v>
      </c>
      <c r="I147" s="349">
        <f>ROUND('T1 MET'!J66,$D$145)</f>
        <v>1013.554</v>
      </c>
      <c r="J147" s="349">
        <f>ROUND('T1 MET'!K66,$D$145)</f>
        <v>1070.847</v>
      </c>
      <c r="K147" s="349">
        <f>ROUND('T1 MET'!L66,$D$145)</f>
        <v>1131.72</v>
      </c>
      <c r="L147" s="349">
        <f>ROUND('T1 MET'!M66,$D$145)</f>
        <v>2202.5659999999998</v>
      </c>
      <c r="M147" s="349">
        <f>ROUND('T1 MET'!N66,$D$145)</f>
        <v>1214.8900000000001</v>
      </c>
      <c r="N147" s="349">
        <f>ROUND('T1 MET'!O66,$D$145)</f>
        <v>1196.9849999999999</v>
      </c>
      <c r="O147" s="349">
        <f>ROUND('T1 MET'!P66,$D$145)</f>
        <v>1155.654</v>
      </c>
      <c r="P147" s="2"/>
      <c r="Q147" s="349">
        <f>ROUND('T1 MET'!R66,$D$145)</f>
        <v>1070.847</v>
      </c>
      <c r="R147" s="349">
        <f>ROUND('T1 MET'!S66,$D$145)</f>
        <v>1034.7819999999999</v>
      </c>
      <c r="S147" s="349">
        <f>ROUND('T1 MET'!T66,$D$145)</f>
        <v>2105.6280000000002</v>
      </c>
      <c r="T147" s="349">
        <f>ROUND('T1 MET'!U66,$D$145)</f>
        <v>1103.789</v>
      </c>
    </row>
    <row r="148" spans="1:20" s="49" customFormat="1" ht="15" customHeight="1">
      <c r="A148" s="19" t="s">
        <v>57</v>
      </c>
      <c r="B148" s="20" t="s">
        <v>58</v>
      </c>
      <c r="C148" s="21" t="s">
        <v>59</v>
      </c>
      <c r="D148" s="31"/>
      <c r="E148" s="23" t="b">
        <f>'T1 MET'!F68='T1'!F68</f>
        <v>1</v>
      </c>
      <c r="F148" s="23" t="b">
        <f>'T1 MET'!G68='T1'!G68</f>
        <v>1</v>
      </c>
      <c r="G148" s="23" t="b">
        <f>'T1 MET'!H68='T1'!H68</f>
        <v>1</v>
      </c>
      <c r="H148" s="23" t="b">
        <f>'T1 MET'!I68='T1'!I68</f>
        <v>1</v>
      </c>
      <c r="I148" s="23" t="b">
        <f>'T1 MET'!J68='T1'!J68</f>
        <v>1</v>
      </c>
      <c r="J148" s="23" t="b">
        <f>'T1 MET'!K68='T1'!K68</f>
        <v>1</v>
      </c>
      <c r="K148" s="23" t="b">
        <f>'T1 MET'!L68='T1'!L68</f>
        <v>1</v>
      </c>
      <c r="L148" s="23" t="b">
        <f>'T1 MET'!M68='T1'!M68</f>
        <v>1</v>
      </c>
      <c r="M148" s="23" t="b">
        <f>'T1 MET'!N68='T1'!N68</f>
        <v>1</v>
      </c>
      <c r="N148" s="23" t="b">
        <f>'T1 MET'!O68='T1'!O68</f>
        <v>1</v>
      </c>
      <c r="O148" s="23" t="b">
        <f>'T1 MET'!P68='T1'!P68</f>
        <v>1</v>
      </c>
      <c r="P148" s="2"/>
      <c r="Q148" s="23" t="b">
        <f>'T1 MET'!R68='T1'!R68</f>
        <v>1</v>
      </c>
      <c r="R148" s="23" t="b">
        <f>'T1 MET'!S68='T1'!S68</f>
        <v>1</v>
      </c>
      <c r="S148" s="23" t="b">
        <f>'T1 MET'!T68='T1'!T68</f>
        <v>1</v>
      </c>
      <c r="T148" s="23" t="b">
        <f>'T1 MET'!U68='T1'!U68</f>
        <v>1</v>
      </c>
    </row>
    <row r="149" spans="1:20" s="49" customFormat="1" ht="15" customHeight="1" outlineLevel="1">
      <c r="A149" s="25"/>
      <c r="B149" s="26"/>
      <c r="C149" s="27" t="s">
        <v>572</v>
      </c>
      <c r="D149" s="31"/>
      <c r="E149" s="349">
        <f>'T1 MET'!F68</f>
        <v>100.5</v>
      </c>
      <c r="F149" s="349">
        <f>'T1 MET'!G68</f>
        <v>102.63627202000001</v>
      </c>
      <c r="G149" s="349">
        <f>'T1 MET'!H68</f>
        <v>108.78931984302299</v>
      </c>
      <c r="H149" s="349">
        <f>'T1 MET'!I68</f>
        <v>120.91428048</v>
      </c>
      <c r="I149" s="349">
        <f>'T1 MET'!J68</f>
        <v>124.92712657</v>
      </c>
      <c r="J149" s="349">
        <f>'T1 MET'!K68</f>
        <v>44.088166873767598</v>
      </c>
      <c r="K149" s="349">
        <f>'T1 MET'!L68</f>
        <v>37</v>
      </c>
      <c r="L149" s="349">
        <f>'T1 MET'!M68</f>
        <v>81.088166873767591</v>
      </c>
      <c r="M149" s="349">
        <f>'T1 MET'!N68</f>
        <v>108</v>
      </c>
      <c r="N149" s="349">
        <f>'T1 MET'!O68</f>
        <v>121</v>
      </c>
      <c r="O149" s="349">
        <f>'T1 MET'!P68</f>
        <v>129</v>
      </c>
      <c r="P149" s="2"/>
      <c r="Q149" s="349">
        <f>'T1 MET'!R68</f>
        <v>44.088166873767598</v>
      </c>
      <c r="R149" s="349">
        <f>'T1 MET'!S68</f>
        <v>40.830542584394202</v>
      </c>
      <c r="S149" s="349">
        <f>'T1 MET'!T68</f>
        <v>84.9187094581618</v>
      </c>
      <c r="T149" s="349">
        <f>'T1 MET'!U68</f>
        <v>81.305000000000007</v>
      </c>
    </row>
    <row r="150" spans="1:20" s="49" customFormat="1" ht="15" customHeight="1" outlineLevel="1">
      <c r="A150" s="25"/>
      <c r="B150" s="26"/>
      <c r="C150" s="27" t="s">
        <v>543</v>
      </c>
      <c r="D150" s="31"/>
      <c r="E150" s="349">
        <f>'T1'!F68</f>
        <v>100.5</v>
      </c>
      <c r="F150" s="349">
        <f>'T1'!G68</f>
        <v>102.63627202000001</v>
      </c>
      <c r="G150" s="349">
        <f>'T1'!H68</f>
        <v>108.78931984302299</v>
      </c>
      <c r="H150" s="349">
        <f>'T1'!I68</f>
        <v>120.91428048</v>
      </c>
      <c r="I150" s="349">
        <f>'T1'!J68</f>
        <v>124.92712657</v>
      </c>
      <c r="J150" s="349">
        <f>'T1'!K68</f>
        <v>44.088166873767598</v>
      </c>
      <c r="K150" s="349">
        <f>'T1'!L68</f>
        <v>37</v>
      </c>
      <c r="L150" s="349">
        <f>'T1'!M68</f>
        <v>81.088166873767591</v>
      </c>
      <c r="M150" s="349">
        <f>'T1'!N68</f>
        <v>108</v>
      </c>
      <c r="N150" s="349">
        <f>'T1'!O68</f>
        <v>121</v>
      </c>
      <c r="O150" s="349">
        <f>'T1'!P68</f>
        <v>129</v>
      </c>
      <c r="P150" s="2"/>
      <c r="Q150" s="349">
        <f>'T1'!R68</f>
        <v>44.088166873767598</v>
      </c>
      <c r="R150" s="349">
        <f>'T1'!S68</f>
        <v>40.830542584394202</v>
      </c>
      <c r="S150" s="349">
        <f>'T1'!T68</f>
        <v>84.9187094581618</v>
      </c>
      <c r="T150" s="349">
        <f>'T1'!U68</f>
        <v>81.305000000000007</v>
      </c>
    </row>
    <row r="151" spans="1:20" s="49" customFormat="1" ht="15" customHeight="1">
      <c r="A151" s="19" t="s">
        <v>42</v>
      </c>
      <c r="B151" s="20" t="s">
        <v>43</v>
      </c>
      <c r="C151" s="21" t="s">
        <v>61</v>
      </c>
      <c r="D151" s="22">
        <v>2</v>
      </c>
      <c r="E151" s="23" t="b">
        <f>ROUND(('T1 MET'!F66/'T1 MET'!F68),$D$151)=ROUND('T1 MET'!F70,$D$151)</f>
        <v>1</v>
      </c>
      <c r="F151" s="23" t="b">
        <f>ROUND(('T1 MET'!G66/'T1 MET'!G68),$D$151)=ROUND('T1 MET'!G70,$D$151)</f>
        <v>1</v>
      </c>
      <c r="G151" s="23" t="b">
        <f>ROUND(('T1 MET'!H66/'T1 MET'!H68),$D$151)=ROUND('T1 MET'!H70,$D$151)</f>
        <v>1</v>
      </c>
      <c r="H151" s="23" t="b">
        <f>ROUND(('T1 MET'!I66/'T1 MET'!I68),$D$151)=ROUND('T1 MET'!I70,$D$151)</f>
        <v>1</v>
      </c>
      <c r="I151" s="23" t="b">
        <f>ROUND(('T1 MET'!J66/'T1 MET'!J68),$D$151)=ROUND('T1 MET'!J70,$D$151)</f>
        <v>1</v>
      </c>
      <c r="J151" s="23" t="b">
        <f>ROUND(('T1 MET'!K66/'T1 MET'!K68),$D$151)=ROUND('T1 MET'!K70,$D$151)</f>
        <v>1</v>
      </c>
      <c r="K151" s="23" t="b">
        <f>ROUND(('T1 MET'!L66/'T1 MET'!L68),$D$151)=ROUND('T1 MET'!L70,$D$151)</f>
        <v>1</v>
      </c>
      <c r="L151" s="23" t="b">
        <f>ROUND(('T1 MET'!M66/'T1 MET'!M68),$D$151)=ROUND('T1 MET'!M70,$D$151)</f>
        <v>1</v>
      </c>
      <c r="M151" s="23" t="b">
        <f>ROUND(('T1 MET'!N66/'T1 MET'!N68),$D$151)=ROUND('T1 MET'!N70,$D$151)</f>
        <v>1</v>
      </c>
      <c r="N151" s="23" t="b">
        <f>ROUND(('T1 MET'!O66/'T1 MET'!O68),$D$151)=ROUND('T1 MET'!O70,$D$151)</f>
        <v>1</v>
      </c>
      <c r="O151" s="23" t="b">
        <f>ROUND(('T1 MET'!P66/'T1 MET'!P68),$D$151)=ROUND('T1 MET'!P70,$D$151)</f>
        <v>1</v>
      </c>
      <c r="P151" s="2"/>
      <c r="Q151" s="23" t="b">
        <f>ROUND(('T1 MET'!R66/'T1 MET'!R68),$D$151)=ROUND('T1 MET'!R70,$D$151)</f>
        <v>1</v>
      </c>
      <c r="R151" s="23" t="b">
        <f>ROUND(('T1 MET'!S66/'T1 MET'!S68),$D$151)=ROUND('T1 MET'!S70,$D$151)</f>
        <v>1</v>
      </c>
      <c r="S151" s="23" t="b">
        <f>ROUND(('T1 MET'!T66/'T1 MET'!T68),$D$151)=ROUND('T1 MET'!T70,$D$151)</f>
        <v>1</v>
      </c>
      <c r="T151" s="23" t="b">
        <f>ROUND(('T1 MET'!U66/'T1 MET'!U68),$D$151)=ROUND('T1 MET'!U70,$D$151)</f>
        <v>1</v>
      </c>
    </row>
    <row r="152" spans="1:20" s="49" customFormat="1" ht="15" customHeight="1" outlineLevel="1">
      <c r="A152" s="25"/>
      <c r="B152" s="26"/>
      <c r="C152" s="27" t="s">
        <v>44</v>
      </c>
      <c r="D152" s="31"/>
      <c r="E152" s="34">
        <f>ROUND(('T1 MET'!F66/'T1 MET'!F68),$D$151)</f>
        <v>10.24</v>
      </c>
      <c r="F152" s="34">
        <f>ROUND(('T1 MET'!G66/'T1 MET'!G68),$D$151)</f>
        <v>9.3800000000000008</v>
      </c>
      <c r="G152" s="34">
        <f>ROUND(('T1 MET'!H66/'T1 MET'!H68),$D$151)</f>
        <v>9.73</v>
      </c>
      <c r="H152" s="34">
        <f>ROUND(('T1 MET'!I66/'T1 MET'!I68),$D$151)</f>
        <v>7.79</v>
      </c>
      <c r="I152" s="34">
        <f>ROUND(('T1 MET'!J66/'T1 MET'!J68),$D$151)</f>
        <v>8.11</v>
      </c>
      <c r="J152" s="34">
        <f>ROUND(('T1 MET'!K66/'T1 MET'!K68),$D$151)</f>
        <v>24.29</v>
      </c>
      <c r="K152" s="34">
        <f>ROUND(('T1 MET'!L66/'T1 MET'!L68),$D$151)</f>
        <v>30.59</v>
      </c>
      <c r="L152" s="34">
        <f>ROUND(('T1 MET'!M66/'T1 MET'!M68),$D$151)</f>
        <v>27.16</v>
      </c>
      <c r="M152" s="34">
        <f>ROUND(('T1 MET'!N66/'T1 MET'!N68),$D$151)</f>
        <v>11.25</v>
      </c>
      <c r="N152" s="34">
        <f>ROUND(('T1 MET'!O66/'T1 MET'!O68),$D$151)</f>
        <v>9.89</v>
      </c>
      <c r="O152" s="34">
        <f>ROUND(('T1 MET'!P66/'T1 MET'!P68),$D$151)</f>
        <v>8.9600000000000009</v>
      </c>
      <c r="P152" s="2"/>
      <c r="Q152" s="34">
        <f>ROUND(('T1 MET'!R66/'T1 MET'!R68),$D$151)</f>
        <v>24.29</v>
      </c>
      <c r="R152" s="34">
        <f>ROUND(('T1 MET'!S66/'T1 MET'!S68),$D$151)</f>
        <v>25.34</v>
      </c>
      <c r="S152" s="34">
        <f>ROUND(('T1 MET'!T66/'T1 MET'!T68),$D$151)</f>
        <v>24.8</v>
      </c>
      <c r="T152" s="34">
        <f>ROUND(('T1 MET'!U66/'T1 MET'!U68),$D$151)</f>
        <v>13.58</v>
      </c>
    </row>
    <row r="153" spans="1:20" s="49" customFormat="1" ht="15" customHeight="1" outlineLevel="1">
      <c r="A153" s="25"/>
      <c r="B153" s="26"/>
      <c r="C153" s="27" t="s">
        <v>45</v>
      </c>
      <c r="D153" s="31"/>
      <c r="E153" s="34">
        <f>ROUND('T1 MET'!F70,$D$151)</f>
        <v>10.24</v>
      </c>
      <c r="F153" s="34">
        <f>ROUND('T1 MET'!G70,$D$151)</f>
        <v>9.3800000000000008</v>
      </c>
      <c r="G153" s="34">
        <f>ROUND('T1 MET'!H70,$D$151)</f>
        <v>9.73</v>
      </c>
      <c r="H153" s="34">
        <f>ROUND('T1 MET'!I70,$D$151)</f>
        <v>7.79</v>
      </c>
      <c r="I153" s="34">
        <f>ROUND('T1 MET'!J70,$D$151)</f>
        <v>8.11</v>
      </c>
      <c r="J153" s="34">
        <f>ROUND('T1 MET'!K70,$D$151)</f>
        <v>24.29</v>
      </c>
      <c r="K153" s="34">
        <f>ROUND('T1 MET'!L70,$D$151)</f>
        <v>30.59</v>
      </c>
      <c r="L153" s="34">
        <f>ROUND('T1 MET'!M70,$D$151)</f>
        <v>27.16</v>
      </c>
      <c r="M153" s="34">
        <f>ROUND('T1 MET'!N70,$D$151)</f>
        <v>11.25</v>
      </c>
      <c r="N153" s="34">
        <f>ROUND('T1 MET'!O70,$D$151)</f>
        <v>9.89</v>
      </c>
      <c r="O153" s="34">
        <f>ROUND('T1 MET'!P70,$D$151)</f>
        <v>8.9600000000000009</v>
      </c>
      <c r="P153" s="2"/>
      <c r="Q153" s="34">
        <f>ROUND('T1 MET'!R70,$D$151)</f>
        <v>24.29</v>
      </c>
      <c r="R153" s="34">
        <f>ROUND('T1 MET'!S70,$D$151)</f>
        <v>25.34</v>
      </c>
      <c r="S153" s="34">
        <f>ROUND('T1 MET'!T70,$D$151)</f>
        <v>24.8</v>
      </c>
      <c r="T153" s="34">
        <f>ROUND('T1 MET'!U70,$D$151)</f>
        <v>13.58</v>
      </c>
    </row>
    <row r="154" spans="1:20" s="49" customFormat="1" ht="15" customHeight="1">
      <c r="A154" s="40" t="s">
        <v>62</v>
      </c>
      <c r="B154" s="20" t="s">
        <v>34</v>
      </c>
      <c r="C154" s="21" t="s">
        <v>63</v>
      </c>
      <c r="D154" s="31"/>
      <c r="E154" s="23" t="b">
        <f>'T1 MET'!F64='T1'!F64</f>
        <v>1</v>
      </c>
      <c r="F154" s="23" t="b">
        <f>'T1 MET'!G64='T1'!G64</f>
        <v>1</v>
      </c>
      <c r="G154" s="23" t="b">
        <f>'T1 MET'!H64='T1'!H64</f>
        <v>1</v>
      </c>
      <c r="H154" s="23" t="b">
        <f>'T1 MET'!I64='T1'!I64</f>
        <v>1</v>
      </c>
      <c r="I154" s="23" t="b">
        <f>'T1 MET'!J64='T1'!J64</f>
        <v>1</v>
      </c>
      <c r="J154" s="23" t="b">
        <f>'T1 MET'!K64='T1'!K64</f>
        <v>1</v>
      </c>
      <c r="K154" s="23" t="b">
        <f>'T1 MET'!L64='T1'!L64</f>
        <v>1</v>
      </c>
      <c r="L154" s="24"/>
      <c r="M154" s="23" t="b">
        <f>'T1 MET'!N64='T1'!N64</f>
        <v>1</v>
      </c>
      <c r="N154" s="23" t="b">
        <f>'T1 MET'!O64='T1'!O64</f>
        <v>1</v>
      </c>
      <c r="O154" s="23" t="b">
        <f>'T1 MET'!P64='T1'!P64</f>
        <v>1</v>
      </c>
      <c r="P154" s="2"/>
      <c r="Q154" s="23" t="b">
        <f>'T1 MET'!R64='T1'!R64</f>
        <v>1</v>
      </c>
      <c r="R154" s="23" t="b">
        <f>'T1 MET'!S64='T1'!S64</f>
        <v>1</v>
      </c>
      <c r="S154" s="24"/>
      <c r="T154" s="23" t="b">
        <f>'T1 MET'!U64='T1'!U64</f>
        <v>1</v>
      </c>
    </row>
    <row r="155" spans="1:20" s="49" customFormat="1" ht="15" customHeight="1" outlineLevel="1">
      <c r="A155" s="41"/>
      <c r="B155" s="26"/>
      <c r="C155" s="27" t="s">
        <v>573</v>
      </c>
      <c r="D155" s="31"/>
      <c r="E155" s="33">
        <f>'T1 MET'!F64</f>
        <v>-2E-3</v>
      </c>
      <c r="F155" s="33">
        <f>'T1 MET'!G64</f>
        <v>4.0000000000000001E-3</v>
      </c>
      <c r="G155" s="33">
        <f>'T1 MET'!H64</f>
        <v>8.0000000000000002E-3</v>
      </c>
      <c r="H155" s="33">
        <f>'T1 MET'!I64</f>
        <v>1.2E-2</v>
      </c>
      <c r="I155" s="33">
        <f>'T1 MET'!J64</f>
        <v>1.0999999999999999E-2</v>
      </c>
      <c r="J155" s="33">
        <f>'T1 MET'!K64</f>
        <v>4.0000000000000001E-3</v>
      </c>
      <c r="K155" s="33">
        <f>'T1 MET'!L64</f>
        <v>1.4200000000000001E-2</v>
      </c>
      <c r="L155" s="24"/>
      <c r="M155" s="33">
        <f>'T1 MET'!N64</f>
        <v>1.4999999999999999E-2</v>
      </c>
      <c r="N155" s="33">
        <f>'T1 MET'!O64</f>
        <v>1.6E-2</v>
      </c>
      <c r="O155" s="33">
        <f>'T1 MET'!P64</f>
        <v>1.7600000000000001E-2</v>
      </c>
      <c r="P155" s="2"/>
      <c r="Q155" s="33">
        <f>'T1 MET'!R64</f>
        <v>4.0000000000000001E-3</v>
      </c>
      <c r="R155" s="33">
        <f>'T1 MET'!S64</f>
        <v>2.1000000000000001E-2</v>
      </c>
      <c r="S155" s="24"/>
      <c r="T155" s="33">
        <f>'T1 MET'!U64</f>
        <v>7.1999999999999995E-2</v>
      </c>
    </row>
    <row r="156" spans="1:20" s="49" customFormat="1" ht="15" customHeight="1" outlineLevel="1">
      <c r="A156" s="41"/>
      <c r="B156" s="26"/>
      <c r="C156" s="27" t="s">
        <v>65</v>
      </c>
      <c r="D156" s="31"/>
      <c r="E156" s="33">
        <f>'T1'!F64</f>
        <v>-2E-3</v>
      </c>
      <c r="F156" s="33">
        <f>'T1'!G64</f>
        <v>4.0000000000000001E-3</v>
      </c>
      <c r="G156" s="33">
        <f>'T1'!H64</f>
        <v>8.0000000000000002E-3</v>
      </c>
      <c r="H156" s="33">
        <f>'T1'!I64</f>
        <v>1.2E-2</v>
      </c>
      <c r="I156" s="33">
        <f>'T1'!J64</f>
        <v>1.0999999999999999E-2</v>
      </c>
      <c r="J156" s="33">
        <f>'T1'!K64</f>
        <v>4.0000000000000001E-3</v>
      </c>
      <c r="K156" s="33">
        <f>'T1'!L64</f>
        <v>1.4200000000000001E-2</v>
      </c>
      <c r="L156" s="24"/>
      <c r="M156" s="33">
        <f>'T1'!N64</f>
        <v>1.4999999999999999E-2</v>
      </c>
      <c r="N156" s="33">
        <f>'T1'!O64</f>
        <v>1.6E-2</v>
      </c>
      <c r="O156" s="33">
        <f>'T1'!P64</f>
        <v>1.7600000000000001E-2</v>
      </c>
      <c r="P156" s="2"/>
      <c r="Q156" s="33">
        <f>'T1'!R64</f>
        <v>4.0000000000000001E-3</v>
      </c>
      <c r="R156" s="33">
        <f>'T1'!S64</f>
        <v>2.1000000000000001E-2</v>
      </c>
      <c r="S156" s="24"/>
      <c r="T156" s="33">
        <f>'T1'!U64</f>
        <v>7.1999999999999995E-2</v>
      </c>
    </row>
    <row r="157" spans="1:20" s="49" customFormat="1" ht="15" customHeight="1">
      <c r="A157" s="40" t="s">
        <v>66</v>
      </c>
      <c r="B157" s="20" t="s">
        <v>38</v>
      </c>
      <c r="C157" s="21" t="s">
        <v>67</v>
      </c>
      <c r="D157" s="31"/>
      <c r="E157" s="23" t="b">
        <f>'T1 MET'!F65='T1'!F65</f>
        <v>1</v>
      </c>
      <c r="F157" s="23" t="b">
        <f>'T1 MET'!G65='T1'!G65</f>
        <v>1</v>
      </c>
      <c r="G157" s="23" t="b">
        <f>'T1 MET'!H65='T1'!H65</f>
        <v>1</v>
      </c>
      <c r="H157" s="23" t="b">
        <f>'T1 MET'!I65='T1'!I65</f>
        <v>1</v>
      </c>
      <c r="I157" s="23" t="b">
        <f>'T1 MET'!J65='T1'!J65</f>
        <v>1</v>
      </c>
      <c r="J157" s="23" t="b">
        <f>'T1 MET'!K65='T1'!K65</f>
        <v>1</v>
      </c>
      <c r="K157" s="23" t="b">
        <f>'T1 MET'!L65='T1'!L65</f>
        <v>1</v>
      </c>
      <c r="L157" s="24"/>
      <c r="M157" s="23" t="b">
        <f>'T1 MET'!N65='T1'!N65</f>
        <v>1</v>
      </c>
      <c r="N157" s="23" t="b">
        <f>'T1 MET'!O65='T1'!O65</f>
        <v>1</v>
      </c>
      <c r="O157" s="23" t="b">
        <f>'T1 MET'!P65='T1'!P65</f>
        <v>1</v>
      </c>
      <c r="P157" s="2"/>
      <c r="Q157" s="23" t="b">
        <f>'T1 MET'!R65='T1'!R65</f>
        <v>1</v>
      </c>
      <c r="R157" s="23" t="b">
        <f>'T1 MET'!S65='T1'!S65</f>
        <v>1</v>
      </c>
      <c r="S157" s="24"/>
      <c r="T157" s="23" t="b">
        <f>'T1 MET'!U65='T1'!U65</f>
        <v>1</v>
      </c>
    </row>
    <row r="158" spans="1:20" s="49" customFormat="1" ht="15" customHeight="1" outlineLevel="1">
      <c r="A158" s="42"/>
      <c r="B158" s="26"/>
      <c r="C158" s="27" t="s">
        <v>574</v>
      </c>
      <c r="D158" s="31"/>
      <c r="E158" s="34">
        <f>'T1 MET'!F65</f>
        <v>98.811104787200406</v>
      </c>
      <c r="F158" s="34">
        <f>'T1 MET'!G65</f>
        <v>99.206349206349202</v>
      </c>
      <c r="G158" s="34">
        <f>'T1 MET'!H65</f>
        <v>100</v>
      </c>
      <c r="H158" s="34">
        <f>'T1 MET'!I65</f>
        <v>101.2</v>
      </c>
      <c r="I158" s="34">
        <f>'T1 MET'!J65</f>
        <v>102.31319999999999</v>
      </c>
      <c r="J158" s="34">
        <f>'T1 MET'!K65</f>
        <v>102.7224528</v>
      </c>
      <c r="K158" s="34">
        <f>'T1 MET'!L65</f>
        <v>104.18111162976</v>
      </c>
      <c r="L158" s="24"/>
      <c r="M158" s="34">
        <f>'T1 MET'!N65</f>
        <v>105.74382830420639</v>
      </c>
      <c r="N158" s="34">
        <f>'T1 MET'!O65</f>
        <v>107.4357295570737</v>
      </c>
      <c r="O158" s="34">
        <f>'T1 MET'!P65</f>
        <v>109.3265983972782</v>
      </c>
      <c r="P158" s="2"/>
      <c r="Q158" s="34">
        <f>'T1 MET'!R65</f>
        <v>102.7224528</v>
      </c>
      <c r="R158" s="34">
        <f>'T1 MET'!S65</f>
        <v>104.87962430879999</v>
      </c>
      <c r="S158" s="24"/>
      <c r="T158" s="34">
        <f>'T1 MET'!U65</f>
        <v>112.43095725903359</v>
      </c>
    </row>
    <row r="159" spans="1:20" s="49" customFormat="1" ht="15" customHeight="1" outlineLevel="1">
      <c r="A159" s="42"/>
      <c r="B159" s="26"/>
      <c r="C159" s="27" t="s">
        <v>69</v>
      </c>
      <c r="D159" s="31"/>
      <c r="E159" s="34">
        <f>'T1'!F65</f>
        <v>98.811104787200406</v>
      </c>
      <c r="F159" s="34">
        <f>'T1'!G65</f>
        <v>99.206349206349202</v>
      </c>
      <c r="G159" s="34">
        <f>'T1'!H65</f>
        <v>100</v>
      </c>
      <c r="H159" s="34">
        <f>'T1'!I65</f>
        <v>101.2</v>
      </c>
      <c r="I159" s="34">
        <f>'T1'!J65</f>
        <v>102.31319999999999</v>
      </c>
      <c r="J159" s="34">
        <f>'T1'!K65</f>
        <v>102.7224528</v>
      </c>
      <c r="K159" s="34">
        <f>'T1'!L65</f>
        <v>104.18111162976</v>
      </c>
      <c r="L159" s="24"/>
      <c r="M159" s="34">
        <f>'T1'!N65</f>
        <v>105.74382830420639</v>
      </c>
      <c r="N159" s="34">
        <f>'T1'!O65</f>
        <v>107.4357295570737</v>
      </c>
      <c r="O159" s="34">
        <f>'T1'!P65</f>
        <v>109.3265983972782</v>
      </c>
      <c r="P159" s="2"/>
      <c r="Q159" s="34">
        <f>'T1'!R65</f>
        <v>102.7224528</v>
      </c>
      <c r="R159" s="34">
        <f>'T1'!S65</f>
        <v>104.87962430879999</v>
      </c>
      <c r="S159" s="24"/>
      <c r="T159" s="34">
        <f>'T1'!U65</f>
        <v>112.43095725903359</v>
      </c>
    </row>
    <row r="160" spans="1:20" s="49" customFormat="1" ht="15" customHeight="1">
      <c r="A160" s="19" t="s">
        <v>70</v>
      </c>
      <c r="B160" s="20" t="s">
        <v>71</v>
      </c>
      <c r="C160" s="43" t="s">
        <v>72</v>
      </c>
      <c r="D160" s="22">
        <v>3</v>
      </c>
      <c r="E160" s="23" t="str">
        <f>IF('T1 MET'!F16&gt;0,(ROUND('T1 MET'!F41,$D$160)=ROUND('T1 MET'!F16/'T1 MET'!F39,$D$160)),"N/A")</f>
        <v>N/A</v>
      </c>
      <c r="F160" s="23" t="str">
        <f>IF('T1 MET'!G16&gt;0,(ROUND('T1 MET'!G41,$D$160)=ROUND('T1 MET'!G16/'T1 MET'!G39,$D$160)),"N/A")</f>
        <v>N/A</v>
      </c>
      <c r="G160" s="23" t="str">
        <f>IF('T1 MET'!H16&gt;0,(ROUND('T1 MET'!H41,$D$160)=ROUND('T1 MET'!H16/'T1 MET'!H39,$D$160)),"N/A")</f>
        <v>N/A</v>
      </c>
      <c r="H160" s="23" t="str">
        <f>IF('T1 MET'!I16&gt;0,(ROUND('T1 MET'!I41,$D$160)=ROUND('T1 MET'!I16/'T1 MET'!I39,$D$160)),"N/A")</f>
        <v>N/A</v>
      </c>
      <c r="I160" s="23" t="str">
        <f>IF('T1 MET'!J16&gt;0,(ROUND('T1 MET'!J41,$D$160)=ROUND('T1 MET'!J16/'T1 MET'!J39,$D$160)),"N/A")</f>
        <v>N/A</v>
      </c>
      <c r="J160" s="23" t="str">
        <f>IF('T1 MET'!K16&gt;0,(ROUND('T1 MET'!K41,$D$160)=ROUND('T1 MET'!K16/'T1 MET'!K39,$D$160)),"N/A")</f>
        <v>N/A</v>
      </c>
      <c r="K160" s="23" t="str">
        <f>IF('T1 MET'!L16&gt;0,(ROUND('T1 MET'!L41,$D$160)=ROUND('T1 MET'!L16/'T1 MET'!L39,$D$160)),"N/A")</f>
        <v>N/A</v>
      </c>
      <c r="L160" s="24"/>
      <c r="M160" s="23" t="str">
        <f>IF('T1 MET'!N16&gt;0,(ROUND('T1 MET'!N41,$D$160)=ROUND('T1 MET'!N16/'T1 MET'!N39,$D$160)),"N/A")</f>
        <v>N/A</v>
      </c>
      <c r="N160" s="23" t="str">
        <f>IF('T1 MET'!O16&gt;0,(ROUND('T1 MET'!O41,$D$160)=ROUND('T1 MET'!O16/'T1 MET'!O39,$D$160)),"N/A")</f>
        <v>N/A</v>
      </c>
      <c r="O160" s="23" t="str">
        <f>IF('T1 MET'!P16&gt;0,(ROUND('T1 MET'!P41,$D$160)=ROUND('T1 MET'!P16/'T1 MET'!P39,$D$160)),"N/A")</f>
        <v>N/A</v>
      </c>
      <c r="P160" s="2"/>
      <c r="Q160" s="23" t="str">
        <f>IF('T1 MET'!R16&gt;0,(ROUND('T1 MET'!R41,$D$160)=ROUND('T1 MET'!R16/'T1 MET'!R39,$D$160)),"N/A")</f>
        <v>N/A</v>
      </c>
      <c r="R160" s="23" t="str">
        <f>IF('T1 MET'!S16&gt;0,(ROUND('T1 MET'!S41,$D$160)=ROUND('T1 MET'!S16/'T1 MET'!S39,$D$160)),"N/A")</f>
        <v>N/A</v>
      </c>
      <c r="S160" s="24"/>
      <c r="T160" s="23" t="str">
        <f>IF('T1 MET'!U16&gt;0,(ROUND('T1 MET'!U41,$D$160)=ROUND('T1 MET'!U16/'T1 MET'!U39,$D$160)),"N/A")</f>
        <v>N/A</v>
      </c>
    </row>
    <row r="161" spans="1:20" s="49" customFormat="1" ht="15" customHeight="1" outlineLevel="1">
      <c r="A161" s="25"/>
      <c r="B161" s="26"/>
      <c r="C161" s="27" t="s">
        <v>73</v>
      </c>
      <c r="D161" s="31"/>
      <c r="E161" s="44" t="str">
        <f>IF('T1 MET'!F16&gt;0,(ROUND('T1 MET'!F41,$D$160)),"N/A")</f>
        <v>N/A</v>
      </c>
      <c r="F161" s="44" t="str">
        <f>IF('T1 MET'!G16&gt;0,(ROUND('T1 MET'!G41,$D$160)),"N/A")</f>
        <v>N/A</v>
      </c>
      <c r="G161" s="44" t="str">
        <f>IF('T1 MET'!H16&gt;0,(ROUND('T1 MET'!H41,$D$160)),"N/A")</f>
        <v>N/A</v>
      </c>
      <c r="H161" s="44" t="str">
        <f>IF('T1 MET'!I16&gt;0,(ROUND('T1 MET'!I41,$D$160)),"N/A")</f>
        <v>N/A</v>
      </c>
      <c r="I161" s="44" t="str">
        <f>IF('T1 MET'!J16&gt;0,(ROUND('T1 MET'!J41,$D$160)),"N/A")</f>
        <v>N/A</v>
      </c>
      <c r="J161" s="44" t="str">
        <f>IF('T1 MET'!K16&gt;0,(ROUND('T1 MET'!K41,$D$160)),"N/A")</f>
        <v>N/A</v>
      </c>
      <c r="K161" s="44" t="str">
        <f>IF('T1 MET'!L16&gt;0,(ROUND('T1 MET'!L41,$D$160)),"N/A")</f>
        <v>N/A</v>
      </c>
      <c r="L161" s="24"/>
      <c r="M161" s="44" t="str">
        <f>IF('T1 MET'!N16&gt;0,(ROUND('T1 MET'!N41,$D$160)),"N/A")</f>
        <v>N/A</v>
      </c>
      <c r="N161" s="44" t="str">
        <f>IF('T1 MET'!O16&gt;0,(ROUND('T1 MET'!O41,$D$160)),"N/A")</f>
        <v>N/A</v>
      </c>
      <c r="O161" s="44" t="str">
        <f>IF('T1 MET'!P16&gt;0,(ROUND('T1 MET'!P41,$D$160)),"N/A")</f>
        <v>N/A</v>
      </c>
      <c r="P161" s="2"/>
      <c r="Q161" s="44" t="str">
        <f>IF('T1 MET'!R16&gt;0,(ROUND('T1 MET'!R41,$D$160)),"N/A")</f>
        <v>N/A</v>
      </c>
      <c r="R161" s="44" t="str">
        <f>IF('T1 MET'!S16&gt;0,(ROUND('T1 MET'!S41,$D$160)),"N/A")</f>
        <v>N/A</v>
      </c>
      <c r="S161" s="24"/>
      <c r="T161" s="44" t="str">
        <f>IF('T1 MET'!U16&gt;0,(ROUND('T1 MET'!U41,$D$160)),"N/A")</f>
        <v>N/A</v>
      </c>
    </row>
    <row r="162" spans="1:20" s="49" customFormat="1" ht="15" customHeight="1" outlineLevel="1">
      <c r="A162" s="25"/>
      <c r="B162" s="26"/>
      <c r="C162" s="27" t="s">
        <v>74</v>
      </c>
      <c r="D162" s="31"/>
      <c r="E162" s="44" t="str">
        <f>IF('T1 MET'!F16&gt;0,ROUND('T1 MET'!F16/'T1 MET'!F39,$D$160),"N/A")</f>
        <v>N/A</v>
      </c>
      <c r="F162" s="44" t="str">
        <f>IF('T1 MET'!G16&gt;0,ROUND('T1 MET'!G16/'T1 MET'!G39,$D$160),"N/A")</f>
        <v>N/A</v>
      </c>
      <c r="G162" s="44" t="str">
        <f>IF('T1 MET'!H16&gt;0,ROUND('T1 MET'!H16/'T1 MET'!H39,$D$160),"N/A")</f>
        <v>N/A</v>
      </c>
      <c r="H162" s="44" t="str">
        <f>IF('T1 MET'!I16&gt;0,ROUND('T1 MET'!I16/'T1 MET'!I39,$D$160),"N/A")</f>
        <v>N/A</v>
      </c>
      <c r="I162" s="44" t="str">
        <f>IF('T1 MET'!J16&gt;0,ROUND('T1 MET'!J16/'T1 MET'!J39,$D$160),"N/A")</f>
        <v>N/A</v>
      </c>
      <c r="J162" s="44" t="str">
        <f>IF('T1 MET'!K16&gt;0,ROUND('T1 MET'!K16/'T1 MET'!K39,$D$160),"N/A")</f>
        <v>N/A</v>
      </c>
      <c r="K162" s="44" t="str">
        <f>IF('T1 MET'!L16&gt;0,ROUND('T1 MET'!L16/'T1 MET'!L39,$D$160),"N/A")</f>
        <v>N/A</v>
      </c>
      <c r="L162" s="24"/>
      <c r="M162" s="44" t="str">
        <f>IF('T1 MET'!N16&gt;0,ROUND('T1 MET'!N16/'T1 MET'!N39,$D$160),"N/A")</f>
        <v>N/A</v>
      </c>
      <c r="N162" s="44" t="str">
        <f>IF('T1 MET'!O16&gt;0,ROUND('T1 MET'!O16/'T1 MET'!O39,$D$160),"N/A")</f>
        <v>N/A</v>
      </c>
      <c r="O162" s="44" t="str">
        <f>IF('T1 MET'!P16&gt;0,ROUND('T1 MET'!P16/'T1 MET'!P39,$D$160),"N/A")</f>
        <v>N/A</v>
      </c>
      <c r="P162" s="2"/>
      <c r="Q162" s="44" t="str">
        <f>IF('T1 MET'!R16&gt;0,ROUND('T1 MET'!R16/'T1 MET'!R39,$D$160),"N/A")</f>
        <v>N/A</v>
      </c>
      <c r="R162" s="44" t="str">
        <f>IF('T1 MET'!S16&gt;0,ROUND('T1 MET'!S16/'T1 MET'!S39,$D$160),"N/A")</f>
        <v>N/A</v>
      </c>
      <c r="S162" s="24"/>
      <c r="T162" s="44" t="str">
        <f>IF('T1 MET'!U16&gt;0,ROUND('T1 MET'!U16/'T1 MET'!U39,$D$160),"N/A")</f>
        <v>N/A</v>
      </c>
    </row>
    <row r="163" spans="1:20" s="49" customFormat="1" ht="15" customHeight="1">
      <c r="A163" s="19" t="s">
        <v>75</v>
      </c>
      <c r="B163" s="20" t="s">
        <v>76</v>
      </c>
      <c r="C163" s="45" t="s">
        <v>77</v>
      </c>
      <c r="D163" s="22">
        <v>2</v>
      </c>
      <c r="E163" s="23" t="str">
        <f>IF('T1 MET'!F16&gt;0,IF(ISERROR(ROUND(('T1 MET'!F16-('T1 MET'!F39*'T1 MET'!F43))/(('T1 MET'!F39*'T1 MET'!F42)-('T1 MET'!F39*'T1 MET'!F43)),$D$163)),"N/A",ROUND(('T1 MET'!F16-('T1 MET'!F39*'T1 MET'!F43))/(('T1 MET'!F39*'T1 MET'!F42)-('T1 MET'!F39*'T1 MET'!F43)),$D$163))=ROUND('T1 MET'!F44,$D$163),"N/A")</f>
        <v>N/A</v>
      </c>
      <c r="F163" s="23" t="str">
        <f>IF('T1 MET'!G16&gt;0,IF(ISERROR(ROUND(('T1 MET'!G16-('T1 MET'!G39*'T1 MET'!G43))/(('T1 MET'!G39*'T1 MET'!G42)-('T1 MET'!G39*'T1 MET'!G43)),$D$163)),"N/A",ROUND(('T1 MET'!G16-('T1 MET'!G39*'T1 MET'!G43))/(('T1 MET'!G39*'T1 MET'!G42)-('T1 MET'!G39*'T1 MET'!G43)),$D$163))=ROUND('T1 MET'!G44,$D$163),"N/A")</f>
        <v>N/A</v>
      </c>
      <c r="G163" s="23" t="str">
        <f>IF('T1 MET'!H16&gt;0,IF(ISERROR(ROUND(('T1 MET'!H16-('T1 MET'!H39*'T1 MET'!H43))/(('T1 MET'!H39*'T1 MET'!H42)-('T1 MET'!H39*'T1 MET'!H43)),$D$163)),"N/A",ROUND(('T1 MET'!H16-('T1 MET'!H39*'T1 MET'!H43))/(('T1 MET'!H39*'T1 MET'!H42)-('T1 MET'!H39*'T1 MET'!H43)),$D$163))=ROUND('T1 MET'!H44,$D$163),"N/A")</f>
        <v>N/A</v>
      </c>
      <c r="H163" s="23" t="str">
        <f>IF('T1 MET'!I16&gt;0,IF(ISERROR(ROUND(('T1 MET'!I16-('T1 MET'!I39*'T1 MET'!I43))/(('T1 MET'!I39*'T1 MET'!I42)-('T1 MET'!I39*'T1 MET'!I43)),$D$163)),"N/A",ROUND(('T1 MET'!I16-('T1 MET'!I39*'T1 MET'!I43))/(('T1 MET'!I39*'T1 MET'!I42)-('T1 MET'!I39*'T1 MET'!I43)),$D$163))=ROUND('T1 MET'!I44,$D$163),"N/A")</f>
        <v>N/A</v>
      </c>
      <c r="I163" s="23" t="str">
        <f>IF('T1 MET'!J16&gt;0,IF(ISERROR(ROUND(('T1 MET'!J16-('T1 MET'!J39*'T1 MET'!J43))/(('T1 MET'!J39*'T1 MET'!J42)-('T1 MET'!J39*'T1 MET'!J43)),$D$163)),"N/A",ROUND(('T1 MET'!J16-('T1 MET'!J39*'T1 MET'!J43))/(('T1 MET'!J39*'T1 MET'!J42)-('T1 MET'!J39*'T1 MET'!J43)),$D$163))=ROUND('T1 MET'!J44,$D$163),"N/A")</f>
        <v>N/A</v>
      </c>
      <c r="J163" s="23" t="str">
        <f>IF('T1 MET'!K16&gt;0,IF(ISERROR(ROUND(('T1 MET'!K16-('T1 MET'!K39*'T1 MET'!K43))/(('T1 MET'!K39*'T1 MET'!K42)-('T1 MET'!K39*'T1 MET'!K43)),$D$163)),"N/A",ROUND(('T1 MET'!K16-('T1 MET'!K39*'T1 MET'!K43))/(('T1 MET'!K39*'T1 MET'!K42)-('T1 MET'!K39*'T1 MET'!K43)),$D$163))=ROUND('T1 MET'!K44,$D$163),"N/A")</f>
        <v>N/A</v>
      </c>
      <c r="K163" s="23" t="str">
        <f>IF('T1 MET'!L16&gt;0,IF(ISERROR(ROUND(('T1 MET'!L16-('T1 MET'!L39*'T1 MET'!L43))/(('T1 MET'!L39*'T1 MET'!L42)-('T1 MET'!L39*'T1 MET'!L43)),$D$163)),"N/A",ROUND(('T1 MET'!L16-('T1 MET'!L39*'T1 MET'!L43))/(('T1 MET'!L39*'T1 MET'!L42)-('T1 MET'!L39*'T1 MET'!L43)),$D$163))=ROUND('T1 MET'!L44,$D$163),"N/A")</f>
        <v>N/A</v>
      </c>
      <c r="L163" s="24"/>
      <c r="M163" s="23" t="str">
        <f>IF('T1 MET'!N16&gt;0,IF(ISERROR(ROUND(('T1 MET'!N16-('T1 MET'!N39*'T1 MET'!N43))/(('T1 MET'!N39*'T1 MET'!N42)-('T1 MET'!N39*'T1 MET'!N43)),$D$163)),"N/A",ROUND(('T1 MET'!N16-('T1 MET'!N39*'T1 MET'!N43))/(('T1 MET'!N39*'T1 MET'!N42)-('T1 MET'!N39*'T1 MET'!N43)),$D$163))=ROUND('T1 MET'!N44,$D$163),"N/A")</f>
        <v>N/A</v>
      </c>
      <c r="N163" s="23" t="str">
        <f>IF('T1 MET'!O16&gt;0,IF(ISERROR(ROUND(('T1 MET'!O16-('T1 MET'!O39*'T1 MET'!O43))/(('T1 MET'!O39*'T1 MET'!O42)-('T1 MET'!O39*'T1 MET'!O43)),$D$163)),"N/A",ROUND(('T1 MET'!O16-('T1 MET'!O39*'T1 MET'!O43))/(('T1 MET'!O39*'T1 MET'!O42)-('T1 MET'!O39*'T1 MET'!O43)),$D$163))=ROUND('T1 MET'!O44,$D$163),"N/A")</f>
        <v>N/A</v>
      </c>
      <c r="O163" s="23" t="str">
        <f>IF('T1 MET'!P16&gt;0,IF(ISERROR(ROUND(('T1 MET'!P16-('T1 MET'!P39*'T1 MET'!P43))/(('T1 MET'!P39*'T1 MET'!P42)-('T1 MET'!P39*'T1 MET'!P43)),$D$163)),"N/A",ROUND(('T1 MET'!P16-('T1 MET'!P39*'T1 MET'!P43))/(('T1 MET'!P39*'T1 MET'!P42)-('T1 MET'!P39*'T1 MET'!P43)),$D$163))=ROUND('T1 MET'!P44,$D$163),"N/A")</f>
        <v>N/A</v>
      </c>
      <c r="P163" s="2"/>
      <c r="Q163" s="23" t="str">
        <f>IF('T1 MET'!R16&gt;0,IF(ISERROR(ROUND(('T1 MET'!R16-('T1 MET'!R39*'T1 MET'!R43))/(('T1 MET'!R39*'T1 MET'!R42)-('T1 MET'!R39*'T1 MET'!R43)),$D$163)),"N/A",ROUND(('T1 MET'!R16-('T1 MET'!R39*'T1 MET'!R43))/(('T1 MET'!R39*'T1 MET'!R42)-('T1 MET'!R39*'T1 MET'!R43)),$D$163))=ROUND('T1 MET'!R44,$D$163),"N/A")</f>
        <v>N/A</v>
      </c>
      <c r="R163" s="23" t="str">
        <f>IF('T1 MET'!S16&gt;0,IF(ISERROR(ROUND(('T1 MET'!S16-('T1 MET'!S39*'T1 MET'!S43))/(('T1 MET'!S39*'T1 MET'!S42)-('T1 MET'!S39*'T1 MET'!S43)),$D$163)),"N/A",ROUND(('T1 MET'!S16-('T1 MET'!S39*'T1 MET'!S43))/(('T1 MET'!S39*'T1 MET'!S42)-('T1 MET'!S39*'T1 MET'!S43)),$D$163))=ROUND('T1 MET'!S44,$D$163),"N/A")</f>
        <v>N/A</v>
      </c>
      <c r="S163" s="24"/>
      <c r="T163" s="23" t="str">
        <f>IF('T1 MET'!U16&gt;0,IF(ISERROR(ROUND(('T1 MET'!U16-('T1 MET'!U39*'T1 MET'!U43))/(('T1 MET'!U39*'T1 MET'!U42)-('T1 MET'!U39*'T1 MET'!U43)),$D$163)),"N/A",ROUND(('T1 MET'!U16-('T1 MET'!U39*'T1 MET'!U43))/(('T1 MET'!U39*'T1 MET'!U42)-('T1 MET'!U39*'T1 MET'!U43)),$D$163))=ROUND('T1 MET'!U44,$D$163),"N/A")</f>
        <v>N/A</v>
      </c>
    </row>
    <row r="164" spans="1:20" s="49" customFormat="1" ht="15" customHeight="1" outlineLevel="1">
      <c r="A164" s="25"/>
      <c r="B164" s="26"/>
      <c r="C164" s="46" t="s">
        <v>78</v>
      </c>
      <c r="D164" s="31"/>
      <c r="E164" s="47" t="str">
        <f>IF('T1 MET'!F16&gt;0,IF(ISERROR(ROUND(('T1 MET'!F16-('T1 MET'!F39*'T1 MET'!F43))/(('T1 MET'!F39*'T1 MET'!F42)-('T1 MET'!F39*'T1 MET'!F43)),$D$163)),"N/A",ROUND(('T1 MET'!F16-('T1 MET'!F39*'T1 MET'!F43))/(('T1 MET'!F39*'T1 MET'!F42)-('T1 MET'!F39*'T1 MET'!F43)),$D$163)),"N/A")</f>
        <v>N/A</v>
      </c>
      <c r="F164" s="47" t="str">
        <f>IF('T1 MET'!G16&gt;0,IF(ISERROR(ROUND(('T1 MET'!G16-('T1 MET'!G39*'T1 MET'!G43))/(('T1 MET'!G39*'T1 MET'!G42)-('T1 MET'!G39*'T1 MET'!G43)),$D$163)),"N/A",ROUND(('T1 MET'!G16-('T1 MET'!G39*'T1 MET'!G43))/(('T1 MET'!G39*'T1 MET'!G42)-('T1 MET'!G39*'T1 MET'!G43)),$D$163)),"N/A")</f>
        <v>N/A</v>
      </c>
      <c r="G164" s="47" t="str">
        <f>IF('T1 MET'!H16&gt;0,IF(ISERROR(ROUND(('T1 MET'!H16-('T1 MET'!H39*'T1 MET'!H43))/(('T1 MET'!H39*'T1 MET'!H42)-('T1 MET'!H39*'T1 MET'!H43)),$D$163)),"N/A",ROUND(('T1 MET'!H16-('T1 MET'!H39*'T1 MET'!H43))/(('T1 MET'!H39*'T1 MET'!H42)-('T1 MET'!H39*'T1 MET'!H43)),$D$163)),"N/A")</f>
        <v>N/A</v>
      </c>
      <c r="H164" s="47" t="str">
        <f>IF('T1 MET'!I16&gt;0,IF(ISERROR(ROUND(('T1 MET'!I16-('T1 MET'!I39*'T1 MET'!I43))/(('T1 MET'!I39*'T1 MET'!I42)-('T1 MET'!I39*'T1 MET'!I43)),$D$163)),"N/A",ROUND(('T1 MET'!I16-('T1 MET'!I39*'T1 MET'!I43))/(('T1 MET'!I39*'T1 MET'!I42)-('T1 MET'!I39*'T1 MET'!I43)),$D$163)),"N/A")</f>
        <v>N/A</v>
      </c>
      <c r="I164" s="47" t="str">
        <f>IF('T1 MET'!J16&gt;0,IF(ISERROR(ROUND(('T1 MET'!J16-('T1 MET'!J39*'T1 MET'!J43))/(('T1 MET'!J39*'T1 MET'!J42)-('T1 MET'!J39*'T1 MET'!J43)),$D$163)),"N/A",ROUND(('T1 MET'!J16-('T1 MET'!J39*'T1 MET'!J43))/(('T1 MET'!J39*'T1 MET'!J42)-('T1 MET'!J39*'T1 MET'!J43)),$D$163)),"N/A")</f>
        <v>N/A</v>
      </c>
      <c r="J164" s="47" t="str">
        <f>IF('T1 MET'!K16&gt;0,IF(ISERROR(ROUND(('T1 MET'!K16-('T1 MET'!K39*'T1 MET'!K43))/(('T1 MET'!K39*'T1 MET'!K42)-('T1 MET'!K39*'T1 MET'!K43)),$D$163)),"N/A",ROUND(('T1 MET'!K16-('T1 MET'!K39*'T1 MET'!K43))/(('T1 MET'!K39*'T1 MET'!K42)-('T1 MET'!K39*'T1 MET'!K43)),$D$163)),"N/A")</f>
        <v>N/A</v>
      </c>
      <c r="K164" s="47" t="str">
        <f>IF('T1 MET'!L16&gt;0,IF(ISERROR(ROUND(('T1 MET'!L16-('T1 MET'!L39*'T1 MET'!L43))/(('T1 MET'!L39*'T1 MET'!L42)-('T1 MET'!L39*'T1 MET'!L43)),$D$163)),"N/A",ROUND(('T1 MET'!L16-('T1 MET'!L39*'T1 MET'!L43))/(('T1 MET'!L39*'T1 MET'!L42)-('T1 MET'!L39*'T1 MET'!L43)),$D$163)),"N/A")</f>
        <v>N/A</v>
      </c>
      <c r="L164" s="24"/>
      <c r="M164" s="47" t="str">
        <f>IF('T1 MET'!N16&gt;0,IF(ISERROR(ROUND(('T1 MET'!N16-('T1 MET'!N39*'T1 MET'!N43))/(('T1 MET'!N39*'T1 MET'!N42)-('T1 MET'!N39*'T1 MET'!N43)),$D$163)),"N/A",ROUND(('T1 MET'!N16-('T1 MET'!N39*'T1 MET'!N43))/(('T1 MET'!N39*'T1 MET'!N42)-('T1 MET'!N39*'T1 MET'!N43)),$D$163)),"N/A")</f>
        <v>N/A</v>
      </c>
      <c r="N164" s="47" t="str">
        <f>IF('T1 MET'!O16&gt;0,IF(ISERROR(ROUND(('T1 MET'!O16-('T1 MET'!O39*'T1 MET'!O43))/(('T1 MET'!O39*'T1 MET'!O42)-('T1 MET'!O39*'T1 MET'!O43)),$D$163)),"N/A",ROUND(('T1 MET'!O16-('T1 MET'!O39*'T1 MET'!O43))/(('T1 MET'!O39*'T1 MET'!O42)-('T1 MET'!O39*'T1 MET'!O43)),$D$163)),"N/A")</f>
        <v>N/A</v>
      </c>
      <c r="O164" s="47" t="str">
        <f>IF('T1 MET'!P16&gt;0,IF(ISERROR(ROUND(('T1 MET'!P16-('T1 MET'!P39*'T1 MET'!P43))/(('T1 MET'!P39*'T1 MET'!P42)-('T1 MET'!P39*'T1 MET'!P43)),$D$163)),"N/A",ROUND(('T1 MET'!P16-('T1 MET'!P39*'T1 MET'!P43))/(('T1 MET'!P39*'T1 MET'!P42)-('T1 MET'!P39*'T1 MET'!P43)),$D$163)),"N/A")</f>
        <v>N/A</v>
      </c>
      <c r="P164" s="2"/>
      <c r="Q164" s="47" t="str">
        <f>IF('T1 MET'!R16&gt;0,IF(ISERROR(ROUND(('T1 MET'!R16-('T1 MET'!R39*'T1 MET'!R43))/(('T1 MET'!R39*'T1 MET'!R42)-('T1 MET'!R39*'T1 MET'!R43)),$D$163)),"N/A",ROUND(('T1 MET'!R16-('T1 MET'!R39*'T1 MET'!R43))/(('T1 MET'!R39*'T1 MET'!R42)-('T1 MET'!R39*'T1 MET'!R43)),$D$163)),"N/A")</f>
        <v>N/A</v>
      </c>
      <c r="R164" s="47" t="str">
        <f>IF('T1 MET'!S16&gt;0,IF(ISERROR(ROUND(('T1 MET'!S16-('T1 MET'!S39*'T1 MET'!S43))/(('T1 MET'!S39*'T1 MET'!S42)-('T1 MET'!S39*'T1 MET'!S43)),$D$163)),"N/A",ROUND(('T1 MET'!S16-('T1 MET'!S39*'T1 MET'!S43))/(('T1 MET'!S39*'T1 MET'!S42)-('T1 MET'!S39*'T1 MET'!S43)),$D$163)),"N/A")</f>
        <v>N/A</v>
      </c>
      <c r="S164" s="24"/>
      <c r="T164" s="47" t="str">
        <f>IF('T1 MET'!U16&gt;0,IF(ISERROR(ROUND(('T1 MET'!U16-('T1 MET'!U39*'T1 MET'!U43))/(('T1 MET'!U39*'T1 MET'!U42)-('T1 MET'!U39*'T1 MET'!U43)),$D$163)),"N/A",ROUND(('T1 MET'!U16-('T1 MET'!U39*'T1 MET'!U43))/(('T1 MET'!U39*'T1 MET'!U42)-('T1 MET'!U39*'T1 MET'!U43)),$D$163)),"N/A")</f>
        <v>N/A</v>
      </c>
    </row>
    <row r="165" spans="1:20" s="49" customFormat="1" ht="15" customHeight="1" outlineLevel="1">
      <c r="A165" s="25"/>
      <c r="B165" s="26"/>
      <c r="C165" s="46" t="s">
        <v>79</v>
      </c>
      <c r="D165" s="31"/>
      <c r="E165" s="48" t="str">
        <f>IF('T1 MET'!F16&gt;0,ROUND('T1 MET'!F44,$D$163),"N/A")</f>
        <v>N/A</v>
      </c>
      <c r="F165" s="48" t="str">
        <f>IF('T1 MET'!G16&gt;0,ROUND('T1 MET'!G44,$D$163),"N/A")</f>
        <v>N/A</v>
      </c>
      <c r="G165" s="48" t="str">
        <f>IF('T1 MET'!H16&gt;0,ROUND('T1 MET'!H44,$D$163),"N/A")</f>
        <v>N/A</v>
      </c>
      <c r="H165" s="48" t="str">
        <f>IF('T1 MET'!I16&gt;0,ROUND('T1 MET'!I44,$D$163),"N/A")</f>
        <v>N/A</v>
      </c>
      <c r="I165" s="48" t="str">
        <f>IF('T1 MET'!J16&gt;0,ROUND('T1 MET'!J44,$D$163),"N/A")</f>
        <v>N/A</v>
      </c>
      <c r="J165" s="48" t="str">
        <f>IF('T1 MET'!K16&gt;0,ROUND('T1 MET'!K44,$D$163),"N/A")</f>
        <v>N/A</v>
      </c>
      <c r="K165" s="48" t="str">
        <f>IF('T1 MET'!L16&gt;0,ROUND('T1 MET'!L44,$D$163),"N/A")</f>
        <v>N/A</v>
      </c>
      <c r="L165" s="24"/>
      <c r="M165" s="48" t="str">
        <f>IF('T1 MET'!N16&gt;0,ROUND('T1 MET'!N44,$D$163),"N/A")</f>
        <v>N/A</v>
      </c>
      <c r="N165" s="48" t="str">
        <f>IF('T1 MET'!O16&gt;0,ROUND('T1 MET'!O44,$D$163),"N/A")</f>
        <v>N/A</v>
      </c>
      <c r="O165" s="48" t="str">
        <f>IF('T1 MET'!P16&gt;0,ROUND('T1 MET'!P44,$D$163),"N/A")</f>
        <v>N/A</v>
      </c>
      <c r="P165" s="2"/>
      <c r="Q165" s="48" t="str">
        <f>IF('T1 MET'!R16&gt;0,ROUND('T1 MET'!R44,$D$163),"N/A")</f>
        <v>N/A</v>
      </c>
      <c r="R165" s="48" t="str">
        <f>IF('T1 MET'!S16&gt;0,ROUND('T1 MET'!S44,$D$163),"N/A")</f>
        <v>N/A</v>
      </c>
      <c r="S165" s="24"/>
      <c r="T165" s="48" t="str">
        <f>IF('T1 MET'!U16&gt;0,ROUND('T1 MET'!U44,$D$163),"N/A")</f>
        <v>N/A</v>
      </c>
    </row>
    <row r="166" spans="1:20" s="49" customFormat="1" ht="15" customHeight="1">
      <c r="A166" s="19" t="s">
        <v>80</v>
      </c>
      <c r="B166" s="20" t="s">
        <v>81</v>
      </c>
      <c r="C166" s="21" t="s">
        <v>82</v>
      </c>
      <c r="D166" s="22">
        <v>3</v>
      </c>
      <c r="E166" s="23" t="b">
        <f>ROUND(SUM('T1 MET'!F36:F38),$D$166)=ROUND('T1 MET'!F39,$D$166)</f>
        <v>1</v>
      </c>
      <c r="F166" s="23" t="b">
        <f>ROUND(SUM('T1 MET'!G36:G38),$D$166)=ROUND('T1 MET'!G39,$D$166)</f>
        <v>1</v>
      </c>
      <c r="G166" s="23" t="b">
        <f>ROUND(SUM('T1 MET'!H36:H38),$D$166)=ROUND('T1 MET'!H39,$D$166)</f>
        <v>1</v>
      </c>
      <c r="H166" s="23" t="b">
        <f>ROUND(SUM('T1 MET'!I36:I38),$D$166)=ROUND('T1 MET'!I39,$D$166)</f>
        <v>1</v>
      </c>
      <c r="I166" s="23" t="b">
        <f>ROUND(SUM('T1 MET'!J36:J38),$D$166)=ROUND('T1 MET'!J39,$D$166)</f>
        <v>1</v>
      </c>
      <c r="J166" s="23" t="b">
        <f>ROUND(SUM('T1 MET'!K36:K38),$D$166)=ROUND('T1 MET'!K39,$D$166)</f>
        <v>1</v>
      </c>
      <c r="K166" s="23" t="b">
        <f>ROUND(SUM('T1 MET'!L36:L38),$D$166)=ROUND('T1 MET'!L39,$D$166)</f>
        <v>1</v>
      </c>
      <c r="L166" s="24"/>
      <c r="M166" s="23" t="b">
        <f>ROUND(SUM('T1 MET'!N36:N38),$D$166)=ROUND('T1 MET'!N39,$D$166)</f>
        <v>1</v>
      </c>
      <c r="N166" s="23" t="b">
        <f>ROUND(SUM('T1 MET'!O36:O38),$D$166)=ROUND('T1 MET'!O39,$D$166)</f>
        <v>1</v>
      </c>
      <c r="O166" s="23" t="b">
        <f>ROUND(SUM('T1 MET'!P36:P38),$D$166)=ROUND('T1 MET'!P39,$D$166)</f>
        <v>1</v>
      </c>
      <c r="P166" s="2"/>
      <c r="Q166" s="23" t="b">
        <f>ROUND(SUM('T1 MET'!R36:R38),$D$166)=ROUND('T1 MET'!R39,$D$166)</f>
        <v>1</v>
      </c>
      <c r="R166" s="23" t="b">
        <f>ROUND(SUM('T1 MET'!S36:S38),$D$166)=ROUND('T1 MET'!S39,$D$166)</f>
        <v>1</v>
      </c>
      <c r="S166" s="24"/>
      <c r="T166" s="23" t="b">
        <f>ROUND(SUM('T1 MET'!U36:U38),$D$166)=ROUND('T1 MET'!U39,$D$166)</f>
        <v>1</v>
      </c>
    </row>
    <row r="167" spans="1:20" s="49" customFormat="1" ht="15" customHeight="1" outlineLevel="1">
      <c r="A167" s="25"/>
      <c r="B167" s="26"/>
      <c r="C167" s="27" t="s">
        <v>83</v>
      </c>
      <c r="D167" s="31"/>
      <c r="E167" s="349">
        <f>ROUND(SUM('T1 MET'!F36:F38),$D$166)</f>
        <v>0</v>
      </c>
      <c r="F167" s="349">
        <f>ROUND(SUM('T1 MET'!G36:G38),$D$166)</f>
        <v>0</v>
      </c>
      <c r="G167" s="349">
        <f>ROUND(SUM('T1 MET'!H36:H38),$D$166)</f>
        <v>0</v>
      </c>
      <c r="H167" s="349">
        <f>ROUND(SUM('T1 MET'!I36:I38),$D$166)</f>
        <v>0</v>
      </c>
      <c r="I167" s="349">
        <f>ROUND(SUM('T1 MET'!J36:J38),$D$166)</f>
        <v>0</v>
      </c>
      <c r="J167" s="349">
        <f>ROUND(SUM('T1 MET'!K36:K38),$D$166)</f>
        <v>0</v>
      </c>
      <c r="K167" s="349">
        <f>ROUND(SUM('T1 MET'!L36:L38),$D$166)</f>
        <v>0</v>
      </c>
      <c r="L167" s="24"/>
      <c r="M167" s="349">
        <f>ROUND(SUM('T1 MET'!N36:N38),$D$166)</f>
        <v>0</v>
      </c>
      <c r="N167" s="349">
        <f>ROUND(SUM('T1 MET'!O36:O38),$D$166)</f>
        <v>0</v>
      </c>
      <c r="O167" s="349">
        <f>ROUND(SUM('T1 MET'!P36:P38),$D$166)</f>
        <v>0</v>
      </c>
      <c r="P167" s="2"/>
      <c r="Q167" s="349">
        <f>ROUND(SUM('T1 MET'!R36:R38),$D$166)</f>
        <v>0</v>
      </c>
      <c r="R167" s="349">
        <f>ROUND(SUM('T1 MET'!S36:S38),$D$166)</f>
        <v>0</v>
      </c>
      <c r="S167" s="24"/>
      <c r="T167" s="349">
        <f>ROUND(SUM('T1 MET'!U36:U38),$D$166)</f>
        <v>0</v>
      </c>
    </row>
    <row r="168" spans="1:20" s="49" customFormat="1" ht="15" customHeight="1" outlineLevel="1">
      <c r="A168" s="25"/>
      <c r="B168" s="26"/>
      <c r="C168" s="27" t="s">
        <v>84</v>
      </c>
      <c r="D168" s="31"/>
      <c r="E168" s="349">
        <f>ROUND('T1 MET'!F39,$D$166)</f>
        <v>0</v>
      </c>
      <c r="F168" s="349">
        <f>ROUND('T1 MET'!G39,$D$166)</f>
        <v>0</v>
      </c>
      <c r="G168" s="349">
        <f>ROUND('T1 MET'!H39,$D$166)</f>
        <v>0</v>
      </c>
      <c r="H168" s="349">
        <f>ROUND('T1 MET'!I39,$D$166)</f>
        <v>0</v>
      </c>
      <c r="I168" s="349">
        <f>ROUND('T1 MET'!J39,$D$166)</f>
        <v>0</v>
      </c>
      <c r="J168" s="349">
        <f>ROUND('T1 MET'!K39,$D$166)</f>
        <v>0</v>
      </c>
      <c r="K168" s="349">
        <f>ROUND('T1 MET'!L39,$D$166)</f>
        <v>0</v>
      </c>
      <c r="L168" s="24"/>
      <c r="M168" s="349">
        <f>ROUND('T1 MET'!N39,$D$166)</f>
        <v>0</v>
      </c>
      <c r="N168" s="349">
        <f>ROUND('T1 MET'!O39,$D$166)</f>
        <v>0</v>
      </c>
      <c r="O168" s="349">
        <f>ROUND('T1 MET'!P39,$D$166)</f>
        <v>0</v>
      </c>
      <c r="P168" s="2"/>
      <c r="Q168" s="349">
        <f>ROUND('T1 MET'!R39,$D$166)</f>
        <v>0</v>
      </c>
      <c r="R168" s="349">
        <f>ROUND('T1 MET'!S39,$D$166)</f>
        <v>0</v>
      </c>
      <c r="S168" s="24"/>
      <c r="T168" s="349">
        <f>ROUND('T1 MET'!U39,$D$166)</f>
        <v>0</v>
      </c>
    </row>
    <row r="169" spans="1:20" s="49" customFormat="1" ht="15" customHeight="1">
      <c r="A169" s="19" t="s">
        <v>85</v>
      </c>
      <c r="B169" s="20" t="s">
        <v>81</v>
      </c>
      <c r="C169" s="45" t="s">
        <v>86</v>
      </c>
      <c r="D169" s="22">
        <v>3</v>
      </c>
      <c r="E169" s="23" t="b">
        <f>IF(ROUND('T1 MET'!F39,$D$169)=0,ROUND('T1 MET'!F16,$D$169)=0,TRUE)</f>
        <v>1</v>
      </c>
      <c r="F169" s="23" t="b">
        <f>IF(ROUND('T1 MET'!G39,$D$169)=0,ROUND('T1 MET'!G16,$D$169)=0,TRUE)</f>
        <v>1</v>
      </c>
      <c r="G169" s="23" t="b">
        <f>IF(ROUND('T1 MET'!H39,$D$169)=0,ROUND('T1 MET'!H16,$D$169)=0,TRUE)</f>
        <v>1</v>
      </c>
      <c r="H169" s="23" t="b">
        <f>IF(ROUND('T1 MET'!I39,$D$169)=0,ROUND('T1 MET'!I16,$D$169)=0,TRUE)</f>
        <v>1</v>
      </c>
      <c r="I169" s="23" t="b">
        <f>IF(ROUND('T1 MET'!J39,$D$169)=0,ROUND('T1 MET'!J16,$D$169)=0,TRUE)</f>
        <v>1</v>
      </c>
      <c r="J169" s="23" t="b">
        <f>IF(ROUND('T1 MET'!K39,$D$169)=0,ROUND('T1 MET'!K16,$D$169)=0,TRUE)</f>
        <v>1</v>
      </c>
      <c r="K169" s="23" t="b">
        <f>IF(ROUND('T1 MET'!L39,$D$169)=0,ROUND('T1 MET'!L16,$D$169)=0,TRUE)</f>
        <v>1</v>
      </c>
      <c r="L169" s="24"/>
      <c r="M169" s="23" t="b">
        <f>IF(ROUND('T1 MET'!N39,$D$169)=0,ROUND('T1 MET'!N16,$D$169)=0,TRUE)</f>
        <v>1</v>
      </c>
      <c r="N169" s="23" t="b">
        <f>IF(ROUND('T1 MET'!O39,$D$169)=0,ROUND('T1 MET'!O16,$D$169)=0,TRUE)</f>
        <v>1</v>
      </c>
      <c r="O169" s="23" t="b">
        <f>IF(ROUND('T1 MET'!P39,$D$169)=0,ROUND('T1 MET'!P16,$D$169)=0,TRUE)</f>
        <v>1</v>
      </c>
      <c r="P169" s="2"/>
      <c r="Q169" s="23" t="b">
        <f>IF(ROUND('T1 MET'!R39,$D$169)=0,ROUND('T1 MET'!R16,$D$169)=0,TRUE)</f>
        <v>1</v>
      </c>
      <c r="R169" s="23" t="b">
        <f>IF(ROUND('T1 MET'!S39,$D$169)=0,ROUND('T1 MET'!S16,$D$169)=0,TRUE)</f>
        <v>1</v>
      </c>
      <c r="S169" s="24"/>
      <c r="T169" s="23" t="b">
        <f>IF(ROUND('T1 MET'!U39,$D$169)=0,ROUND('T1 MET'!U16,$D$169)=0,TRUE)</f>
        <v>1</v>
      </c>
    </row>
    <row r="170" spans="1:20" s="49" customFormat="1" ht="15" customHeight="1" outlineLevel="1">
      <c r="A170" s="25"/>
      <c r="B170" s="26"/>
      <c r="C170" s="27" t="s">
        <v>84</v>
      </c>
      <c r="D170" s="31"/>
      <c r="E170" s="349">
        <f>ROUND('T1 MET'!F39,$D$169)</f>
        <v>0</v>
      </c>
      <c r="F170" s="349">
        <f>ROUND('T1 MET'!G39,$D$169)</f>
        <v>0</v>
      </c>
      <c r="G170" s="349">
        <f>ROUND('T1 MET'!H39,$D$169)</f>
        <v>0</v>
      </c>
      <c r="H170" s="349">
        <f>ROUND('T1 MET'!I39,$D$169)</f>
        <v>0</v>
      </c>
      <c r="I170" s="349">
        <f>ROUND('T1 MET'!J39,$D$169)</f>
        <v>0</v>
      </c>
      <c r="J170" s="349">
        <f>ROUND('T1 MET'!K39,$D$169)</f>
        <v>0</v>
      </c>
      <c r="K170" s="349">
        <f>ROUND('T1 MET'!L39,$D$169)</f>
        <v>0</v>
      </c>
      <c r="L170" s="24"/>
      <c r="M170" s="349">
        <f>ROUND('T1 MET'!N39,$D$169)</f>
        <v>0</v>
      </c>
      <c r="N170" s="349">
        <f>ROUND('T1 MET'!O39,$D$169)</f>
        <v>0</v>
      </c>
      <c r="O170" s="349">
        <f>ROUND('T1 MET'!P39,$D$169)</f>
        <v>0</v>
      </c>
      <c r="P170" s="2"/>
      <c r="Q170" s="349">
        <f>ROUND('T1 MET'!R39,$D$169)</f>
        <v>0</v>
      </c>
      <c r="R170" s="349">
        <f>ROUND('T1 MET'!S39,$D$169)</f>
        <v>0</v>
      </c>
      <c r="S170" s="24"/>
      <c r="T170" s="349">
        <f>ROUND('T1 MET'!U39,$D$169)</f>
        <v>0</v>
      </c>
    </row>
    <row r="171" spans="1:20" s="49" customFormat="1" ht="15" customHeight="1" outlineLevel="1">
      <c r="A171" s="25"/>
      <c r="B171" s="26"/>
      <c r="C171" s="27" t="s">
        <v>87</v>
      </c>
      <c r="D171" s="31"/>
      <c r="E171" s="349">
        <f>ROUND('T1 MET'!F16,$D$169)</f>
        <v>0</v>
      </c>
      <c r="F171" s="349">
        <f>ROUND('T1 MET'!G16,$D$169)</f>
        <v>0</v>
      </c>
      <c r="G171" s="349">
        <f>ROUND('T1 MET'!H16,$D$169)</f>
        <v>0</v>
      </c>
      <c r="H171" s="349">
        <f>ROUND('T1 MET'!I16,$D$169)</f>
        <v>0</v>
      </c>
      <c r="I171" s="349">
        <f>ROUND('T1 MET'!J16,$D$169)</f>
        <v>0</v>
      </c>
      <c r="J171" s="349">
        <f>ROUND('T1 MET'!K16,$D$169)</f>
        <v>0</v>
      </c>
      <c r="K171" s="349">
        <f>ROUND('T1 MET'!L16,$D$169)</f>
        <v>0</v>
      </c>
      <c r="L171" s="24"/>
      <c r="M171" s="349">
        <f>ROUND('T1 MET'!N16,$D$169)</f>
        <v>0</v>
      </c>
      <c r="N171" s="349">
        <f>ROUND('T1 MET'!O16,$D$169)</f>
        <v>0</v>
      </c>
      <c r="O171" s="349">
        <f>ROUND('T1 MET'!P16,$D$169)</f>
        <v>0</v>
      </c>
      <c r="P171" s="2"/>
      <c r="Q171" s="349">
        <f>ROUND('T1 MET'!R16,$D$169)</f>
        <v>0</v>
      </c>
      <c r="R171" s="349">
        <f>ROUND('T1 MET'!S16,$D$169)</f>
        <v>0</v>
      </c>
      <c r="S171" s="24"/>
      <c r="T171" s="349">
        <f>ROUND('T1 MET'!U16,$D$169)</f>
        <v>0</v>
      </c>
    </row>
    <row r="172" spans="1:20" s="24" customFormat="1" ht="15" customHeight="1">
      <c r="A172" s="19" t="s">
        <v>357</v>
      </c>
      <c r="B172" s="350" t="s">
        <v>358</v>
      </c>
      <c r="C172" s="351" t="s">
        <v>359</v>
      </c>
      <c r="D172" s="352">
        <v>3</v>
      </c>
      <c r="J172" s="596" t="str">
        <f>IF('T1 MET'!K15=0,"N/A",ROUND('T1 MET'!K50,$D$172)=ROUND('T1 MET'!K15,$D$172))</f>
        <v>N/A</v>
      </c>
      <c r="K172" s="596" t="str">
        <f>IF('T1 MET'!L15=0,"N/A",ROUND('T1 MET'!L50,$D$172)=ROUND('T1 MET'!L15,$D$172))</f>
        <v>N/A</v>
      </c>
      <c r="L172" s="596" t="str">
        <f>IF('T1 MET'!M15=0,"N/A",ROUND('T1 MET'!M50,$D$172)=ROUND('T1 MET'!M15,$D$172))</f>
        <v>N/A</v>
      </c>
      <c r="M172" s="596" t="str">
        <f>IF('T1 MET'!N15=0,"N/A",ROUND('T1 MET'!N50,$D$172)=ROUND('T1 MET'!N15,$D$172))</f>
        <v>N/A</v>
      </c>
      <c r="N172" s="596" t="str">
        <f>IF('T1 MET'!O15=0,"N/A",ROUND('T1 MET'!O50,$D$172)=ROUND('T1 MET'!O15,$D$172))</f>
        <v>N/A</v>
      </c>
      <c r="O172" s="596" t="str">
        <f>IF('T1 MET'!P15=0,"N/A",ROUND('T1 MET'!P50,$D$172)=ROUND('T1 MET'!P15,$D$172))</f>
        <v>N/A</v>
      </c>
      <c r="P172" s="598"/>
      <c r="Q172" s="596" t="str">
        <f>IF('T1 MET'!R15=0,"N/A",ROUND('T1 MET'!R50,$D$172)=ROUND('T1 MET'!R15,$D$172))</f>
        <v>N/A</v>
      </c>
      <c r="R172" s="596" t="str">
        <f>IF('T1 MET'!S15=0,"N/A",ROUND('T1 MET'!S50,$D$172)=ROUND('T1 MET'!S15,$D$172))</f>
        <v>N/A</v>
      </c>
      <c r="S172" s="596" t="str">
        <f>IF('T1 MET'!T15=0,"N/A",ROUND('T1 MET'!T50,$D$172)=ROUND('T1 MET'!T15,$D$172))</f>
        <v>N/A</v>
      </c>
      <c r="T172" s="596" t="str">
        <f>IF('T1 MET'!U15=0,"N/A",ROUND('T1 MET'!U50,$D$172)=ROUND('T1 MET'!U15,$D$172))</f>
        <v>N/A</v>
      </c>
    </row>
    <row r="173" spans="1:20" s="30" customFormat="1" ht="15" customHeight="1" outlineLevel="1">
      <c r="A173" s="25"/>
      <c r="B173" s="353"/>
      <c r="C173" s="354" t="s">
        <v>545</v>
      </c>
      <c r="D173" s="355"/>
      <c r="E173" s="24"/>
      <c r="F173" s="24"/>
      <c r="J173" s="601" t="str">
        <f>IF('T1 MET'!K15=0,"N/A",ROUND('T1 MET'!K50,$D$172))</f>
        <v>N/A</v>
      </c>
      <c r="K173" s="601" t="str">
        <f>IF('T1 MET'!L15=0,"N/A",ROUND('T1 MET'!L50,$D$172))</f>
        <v>N/A</v>
      </c>
      <c r="L173" s="601" t="str">
        <f>IF('T1 MET'!M15=0,"N/A",ROUND('T1 MET'!M50,$D$172))</f>
        <v>N/A</v>
      </c>
      <c r="M173" s="601" t="str">
        <f>IF('T1 MET'!N15=0,"N/A",ROUND('T1 MET'!N50,$D$172))</f>
        <v>N/A</v>
      </c>
      <c r="N173" s="601" t="str">
        <f>IF('T1 MET'!O15=0,"N/A",ROUND('T1 MET'!O50,$D$172))</f>
        <v>N/A</v>
      </c>
      <c r="O173" s="601" t="str">
        <f>IF('T1 MET'!P15=0,"N/A",ROUND('T1 MET'!P50,$D$172))</f>
        <v>N/A</v>
      </c>
      <c r="P173" s="598"/>
      <c r="Q173" s="601" t="str">
        <f>IF('T1 MET'!R15=0,"N/A",ROUND('T1 MET'!R50,$D$172))</f>
        <v>N/A</v>
      </c>
      <c r="R173" s="601" t="str">
        <f>IF('T1 MET'!S15=0,"N/A",ROUND('T1 MET'!S50,$D$172))</f>
        <v>N/A</v>
      </c>
      <c r="S173" s="601" t="str">
        <f>IF('T1 MET'!T15=0,"N/A",ROUND('T1 MET'!T50,$D$172))</f>
        <v>N/A</v>
      </c>
      <c r="T173" s="601" t="str">
        <f>IF('T1 MET'!U15=0,"N/A",ROUND('T1 MET'!U50,$D$172))</f>
        <v>N/A</v>
      </c>
    </row>
    <row r="174" spans="1:20" s="30" customFormat="1" ht="15" customHeight="1" outlineLevel="1">
      <c r="A174" s="25"/>
      <c r="B174" s="353"/>
      <c r="C174" s="354" t="s">
        <v>544</v>
      </c>
      <c r="D174" s="355"/>
      <c r="E174" s="24"/>
      <c r="F174" s="24"/>
      <c r="J174" s="601" t="str">
        <f>IF('T1 MET'!K15=0,"N/A",ROUND('T1 MET'!K15,$D$172))</f>
        <v>N/A</v>
      </c>
      <c r="K174" s="601" t="str">
        <f>IF('T1 MET'!L15=0,"N/A",ROUND('T1 MET'!L15,$D$172))</f>
        <v>N/A</v>
      </c>
      <c r="L174" s="601" t="str">
        <f>IF('T1 MET'!M15=0,"N/A",ROUND('T1 MET'!M15,$D$172))</f>
        <v>N/A</v>
      </c>
      <c r="M174" s="601" t="str">
        <f>IF('T1 MET'!N15=0,"N/A",ROUND('T1 MET'!N15,$D$172))</f>
        <v>N/A</v>
      </c>
      <c r="N174" s="601" t="str">
        <f>IF('T1 MET'!O15=0,"N/A",ROUND('T1 MET'!O15,$D$172))</f>
        <v>N/A</v>
      </c>
      <c r="O174" s="601" t="str">
        <f>IF('T1 MET'!P15=0,"N/A",ROUND('T1 MET'!P15,$D$172))</f>
        <v>N/A</v>
      </c>
      <c r="P174" s="598"/>
      <c r="Q174" s="601" t="str">
        <f>IF('T1 MET'!R15=0,"N/A",ROUND('T1 MET'!R15,$D$172))</f>
        <v>N/A</v>
      </c>
      <c r="R174" s="601" t="str">
        <f>IF('T1 MET'!S15=0,"N/A",ROUND('T1 MET'!S15,$D$172))</f>
        <v>N/A</v>
      </c>
      <c r="S174" s="601" t="str">
        <f>IF('T1 MET'!T15=0,"N/A",ROUND('T1 MET'!T15,$D$172))</f>
        <v>N/A</v>
      </c>
      <c r="T174" s="601" t="str">
        <f>IF('T1 MET'!U15=0,"N/A",ROUND('T1 MET'!U15,$D$172))</f>
        <v>N/A</v>
      </c>
    </row>
    <row r="175" spans="1:20" s="24" customFormat="1" ht="15" customHeight="1">
      <c r="A175" s="19" t="s">
        <v>360</v>
      </c>
      <c r="B175" s="350" t="s">
        <v>361</v>
      </c>
      <c r="C175" s="351" t="s">
        <v>362</v>
      </c>
      <c r="D175" s="352">
        <v>3</v>
      </c>
      <c r="J175" s="596" t="str">
        <f>IF('T1 MET'!K16=0,"N/A",ROUND('T1 MET'!K51,$D$175)=ROUND('T1 MET'!K36*'T1 MET'!K41,$D$175))</f>
        <v>N/A</v>
      </c>
      <c r="K175" s="596" t="str">
        <f>IF('T1 MET'!L16=0,"N/A",ROUND('T1 MET'!L51,$D$175)=ROUND('T1 MET'!L36*'T1 MET'!L41,$D$175))</f>
        <v>N/A</v>
      </c>
      <c r="L175" s="597"/>
      <c r="M175" s="596" t="str">
        <f>IF('T1 MET'!N16=0,"N/A",ROUND('T1 MET'!N51,$D$175)=ROUND('T1 MET'!N36*'T1 MET'!N41,$D$175))</f>
        <v>N/A</v>
      </c>
      <c r="N175" s="596" t="str">
        <f>IF('T1 MET'!O16=0,"N/A",ROUND('T1 MET'!O51,$D$175)=ROUND('T1 MET'!O36*'T1 MET'!O41,$D$175))</f>
        <v>N/A</v>
      </c>
      <c r="O175" s="596" t="str">
        <f>IF('T1 MET'!P16=0,"N/A",ROUND('T1 MET'!P51,$D$175)=ROUND('T1 MET'!P36*'T1 MET'!P41,$D$175))</f>
        <v>N/A</v>
      </c>
      <c r="P175" s="598"/>
      <c r="Q175" s="596" t="str">
        <f>IF('T1 MET'!R16=0,"N/A",ROUND('T1 MET'!R51,$D$175)=ROUND('T1 MET'!R36*'T1 MET'!R41,$D$175))</f>
        <v>N/A</v>
      </c>
      <c r="R175" s="596" t="str">
        <f>IF('T1 MET'!S16=0,"N/A",ROUND('T1 MET'!S51,$D$175)=ROUND('T1 MET'!S36*'T1 MET'!S41,$D$175))</f>
        <v>N/A</v>
      </c>
      <c r="S175" s="597"/>
      <c r="T175" s="596" t="str">
        <f>IF('T1 MET'!U16=0,"N/A",ROUND('T1 MET'!U51,$D$175)=ROUND('T1 MET'!U36*'T1 MET'!U41,$D$175))</f>
        <v>N/A</v>
      </c>
    </row>
    <row r="176" spans="1:20" s="30" customFormat="1" ht="15" customHeight="1" outlineLevel="1">
      <c r="A176" s="25"/>
      <c r="B176" s="353"/>
      <c r="C176" s="354" t="s">
        <v>363</v>
      </c>
      <c r="D176" s="355"/>
      <c r="E176" s="24"/>
      <c r="F176" s="24"/>
      <c r="J176" s="601" t="str">
        <f>IF('T1 MET'!K16=0,"N/A",ROUND('T1 MET'!K51,$D$175))</f>
        <v>N/A</v>
      </c>
      <c r="K176" s="601" t="str">
        <f>IF('T1 MET'!L16=0,"N/A",ROUND('T1 MET'!L51,$D$175))</f>
        <v>N/A</v>
      </c>
      <c r="L176" s="597"/>
      <c r="M176" s="601" t="str">
        <f>IF('T1 MET'!N16=0,"N/A",ROUND('T1 MET'!N51,$D$175))</f>
        <v>N/A</v>
      </c>
      <c r="N176" s="601" t="str">
        <f>IF('T1 MET'!O16=0,"N/A",ROUND('T1 MET'!O51,$D$175))</f>
        <v>N/A</v>
      </c>
      <c r="O176" s="601" t="str">
        <f>IF('T1 MET'!P16=0,"N/A",ROUND('T1 MET'!P51,$D$175))</f>
        <v>N/A</v>
      </c>
      <c r="P176" s="598"/>
      <c r="Q176" s="601" t="str">
        <f>IF('T1 MET'!R16=0,"N/A",ROUND('T1 MET'!R51,$D$175))</f>
        <v>N/A</v>
      </c>
      <c r="R176" s="601" t="str">
        <f>IF('T1 MET'!S16=0,"N/A",ROUND('T1 MET'!S51,$D$175))</f>
        <v>N/A</v>
      </c>
      <c r="S176" s="597"/>
      <c r="T176" s="601" t="str">
        <f>IF('T1 MET'!U16=0,"N/A",ROUND('T1 MET'!U51,$D$175))</f>
        <v>N/A</v>
      </c>
    </row>
    <row r="177" spans="1:20" s="30" customFormat="1" ht="15" customHeight="1" outlineLevel="1">
      <c r="A177" s="25"/>
      <c r="B177" s="353"/>
      <c r="C177" s="354" t="s">
        <v>364</v>
      </c>
      <c r="D177" s="355"/>
      <c r="E177" s="24"/>
      <c r="F177" s="24"/>
      <c r="J177" s="601" t="str">
        <f>IF('T1 MET'!K16=0,"N/A",ROUND('T1 MET'!K36*'T1 MET'!K41,$D$175))</f>
        <v>N/A</v>
      </c>
      <c r="K177" s="601" t="str">
        <f>IF('T1 MET'!L16=0,"N/A",ROUND('T1 MET'!L36*'T1 MET'!L41,$D$175))</f>
        <v>N/A</v>
      </c>
      <c r="L177" s="597"/>
      <c r="M177" s="601" t="str">
        <f>IF('T1 MET'!N16=0,"N/A",ROUND('T1 MET'!N36*'T1 MET'!N41,$D$175))</f>
        <v>N/A</v>
      </c>
      <c r="N177" s="601" t="str">
        <f>IF('T1 MET'!O16=0,"N/A",ROUND('T1 MET'!O36*'T1 MET'!O41,$D$175))</f>
        <v>N/A</v>
      </c>
      <c r="O177" s="601" t="str">
        <f>IF('T1 MET'!P16=0,"N/A",ROUND('T1 MET'!P36*'T1 MET'!P41,$D$175))</f>
        <v>N/A</v>
      </c>
      <c r="P177" s="598"/>
      <c r="Q177" s="601" t="str">
        <f>IF('T1 MET'!R16=0,"N/A",ROUND('T1 MET'!R36*'T1 MET'!R41,$D$175))</f>
        <v>N/A</v>
      </c>
      <c r="R177" s="601" t="str">
        <f>IF('T1 MET'!S16=0,"N/A",ROUND('T1 MET'!S36*'T1 MET'!S41,$D$175))</f>
        <v>N/A</v>
      </c>
      <c r="S177" s="597"/>
      <c r="T177" s="601" t="str">
        <f>IF('T1 MET'!U16=0,"N/A",ROUND('T1 MET'!U36*'T1 MET'!U41,$D$175))</f>
        <v>N/A</v>
      </c>
    </row>
    <row r="178" spans="1:20" s="37" customFormat="1" ht="18.75">
      <c r="A178" s="13" t="s">
        <v>13</v>
      </c>
      <c r="B178" s="14" t="s">
        <v>14</v>
      </c>
      <c r="C178" s="15" t="s">
        <v>89</v>
      </c>
      <c r="D178" s="35"/>
      <c r="E178" s="36"/>
      <c r="F178" s="36"/>
      <c r="G178" s="36"/>
      <c r="H178" s="36"/>
      <c r="I178" s="36"/>
      <c r="J178" s="36"/>
      <c r="K178" s="36"/>
      <c r="L178" s="36"/>
      <c r="M178" s="36"/>
      <c r="N178" s="36"/>
      <c r="O178" s="36"/>
      <c r="P178" s="2"/>
      <c r="Q178" s="36"/>
      <c r="R178" s="36"/>
      <c r="S178" s="36"/>
      <c r="T178" s="36"/>
    </row>
    <row r="179" spans="1:20" s="24" customFormat="1" ht="15" customHeight="1">
      <c r="A179" s="19" t="s">
        <v>21</v>
      </c>
      <c r="B179" s="20" t="s">
        <v>22</v>
      </c>
      <c r="C179" s="21" t="s">
        <v>90</v>
      </c>
      <c r="D179" s="22">
        <v>3</v>
      </c>
      <c r="E179" s="23" t="b">
        <f>ROUND('T1 NSA'!F18,$D$179)=ROUND(SUM('T1 NSA'!F14:F17)+'T1 NSA'!F12,$D$179)</f>
        <v>1</v>
      </c>
      <c r="F179" s="23" t="b">
        <f>ROUND('T1 NSA'!G18,$D$179)=ROUND(SUM('T1 NSA'!G14:G17)+'T1 NSA'!G12,$D$179)</f>
        <v>1</v>
      </c>
      <c r="G179" s="23" t="b">
        <f>ROUND('T1 NSA'!H18,$D$179)=ROUND(SUM('T1 NSA'!H14:H17)+'T1 NSA'!H12,$D$179)</f>
        <v>1</v>
      </c>
      <c r="H179" s="23" t="b">
        <f>ROUND('T1 NSA'!I18,$D$179)=ROUND(SUM('T1 NSA'!I14:I17)+'T1 NSA'!I12,$D$179)</f>
        <v>1</v>
      </c>
      <c r="I179" s="23" t="b">
        <f>ROUND('T1 NSA'!J18,$D$179)=ROUND(SUM('T1 NSA'!J14:J17)+'T1 NSA'!J12,$D$179)</f>
        <v>1</v>
      </c>
      <c r="J179" s="23" t="b">
        <f>ROUND('T1 NSA'!K18,$D$179)=ROUND(SUM('T1 NSA'!K14:K17)+'T1 NSA'!K12,$D$179)</f>
        <v>1</v>
      </c>
      <c r="K179" s="23" t="b">
        <f>ROUND('T1 NSA'!L18,$D$179)=ROUND(SUM('T1 NSA'!L14:L17)+'T1 NSA'!L12,$D$179)</f>
        <v>1</v>
      </c>
      <c r="L179" s="23" t="b">
        <f>ROUND('T1 NSA'!M18,$D$179)=ROUND(SUM('T1 NSA'!M14:M17)+'T1 NSA'!M12,$D$179)</f>
        <v>1</v>
      </c>
      <c r="M179" s="23" t="b">
        <f>ROUND('T1 NSA'!N18,$D$179)=ROUND(SUM('T1 NSA'!N14:N17)+'T1 NSA'!N12,$D$179)</f>
        <v>1</v>
      </c>
      <c r="N179" s="23" t="b">
        <f>ROUND('T1 NSA'!O18,$D$179)=ROUND(SUM('T1 NSA'!O14:O17)+'T1 NSA'!O12,$D$179)</f>
        <v>1</v>
      </c>
      <c r="O179" s="23" t="b">
        <f>ROUND('T1 NSA'!P18,$D$179)=ROUND(SUM('T1 NSA'!P14:P17)+'T1 NSA'!P12,$D$179)</f>
        <v>1</v>
      </c>
      <c r="P179" s="2"/>
      <c r="Q179" s="23" t="b">
        <f>ROUND('T1 NSA'!R18,$D$179)=ROUND(SUM('T1 NSA'!R14:R17)+'T1 NSA'!R12,$D$179)</f>
        <v>1</v>
      </c>
      <c r="R179" s="23" t="b">
        <f>ROUND('T1 NSA'!S18,$D$179)=ROUND(SUM('T1 NSA'!S14:S17)+'T1 NSA'!S12,$D$179)</f>
        <v>1</v>
      </c>
      <c r="S179" s="23" t="b">
        <f>ROUND('T1 NSA'!T18,$D$179)=ROUND(SUM('T1 NSA'!T14:T17)+'T1 NSA'!T12,$D$179)</f>
        <v>1</v>
      </c>
      <c r="T179" s="23" t="b">
        <f>ROUND('T1 NSA'!U18,$D$179)=ROUND(SUM('T1 NSA'!U14:U17)+'T1 NSA'!U12,$D$179)</f>
        <v>1</v>
      </c>
    </row>
    <row r="180" spans="1:20" s="30" customFormat="1" ht="15" customHeight="1" outlineLevel="1">
      <c r="A180" s="25"/>
      <c r="B180" s="26"/>
      <c r="C180" s="27" t="s">
        <v>24</v>
      </c>
      <c r="D180" s="31"/>
      <c r="E180" s="349">
        <f>ROUND('T1 NSA'!F18,$D$179)</f>
        <v>140.626</v>
      </c>
      <c r="F180" s="349">
        <f>ROUND('T1 NSA'!G18,$D$179)</f>
        <v>140.626</v>
      </c>
      <c r="G180" s="349">
        <f>ROUND('T1 NSA'!H18,$D$179)</f>
        <v>143.4</v>
      </c>
      <c r="H180" s="349">
        <f>ROUND('T1 NSA'!I18,$D$179)</f>
        <v>143.4</v>
      </c>
      <c r="I180" s="349">
        <f>ROUND('T1 NSA'!J18,$D$179)</f>
        <v>143.4</v>
      </c>
      <c r="J180" s="349">
        <f>ROUND('T1 NSA'!K18,$D$179)</f>
        <v>72</v>
      </c>
      <c r="K180" s="349">
        <f>ROUND('T1 NSA'!L18,$D$179)</f>
        <v>72</v>
      </c>
      <c r="L180" s="349">
        <f>ROUND('T1 NSA'!M18,$D$179)</f>
        <v>144</v>
      </c>
      <c r="M180" s="349">
        <f>ROUND('T1 NSA'!N18,$D$179)</f>
        <v>72</v>
      </c>
      <c r="N180" s="349">
        <f>ROUND('T1 NSA'!O18,$D$179)</f>
        <v>72</v>
      </c>
      <c r="O180" s="349">
        <f>ROUND('T1 NSA'!P18,$D$179)</f>
        <v>72</v>
      </c>
      <c r="P180" s="2"/>
      <c r="Q180" s="349">
        <f>ROUND('T1 NSA'!R18,$D$179)</f>
        <v>72</v>
      </c>
      <c r="R180" s="349">
        <f>ROUND('T1 NSA'!S18,$D$179)</f>
        <v>72</v>
      </c>
      <c r="S180" s="349">
        <f>ROUND('T1 NSA'!T18,$D$179)</f>
        <v>144</v>
      </c>
      <c r="T180" s="349">
        <f>ROUND('T1 NSA'!U18,$D$179)</f>
        <v>72</v>
      </c>
    </row>
    <row r="181" spans="1:20" s="30" customFormat="1" ht="15" customHeight="1" outlineLevel="1">
      <c r="A181" s="25"/>
      <c r="B181" s="26"/>
      <c r="C181" s="27" t="s">
        <v>25</v>
      </c>
      <c r="D181" s="31"/>
      <c r="E181" s="349">
        <f>ROUND(SUM('T1 NSA'!F14:F17)+'T1 NSA'!F12,$D$179)</f>
        <v>140.626</v>
      </c>
      <c r="F181" s="349">
        <f>ROUND(SUM('T1 NSA'!G14:G17)+'T1 NSA'!G12,$D$179)</f>
        <v>140.626</v>
      </c>
      <c r="G181" s="349">
        <f>ROUND(SUM('T1 NSA'!H14:H17)+'T1 NSA'!H12,$D$179)</f>
        <v>143.4</v>
      </c>
      <c r="H181" s="349">
        <f>ROUND(SUM('T1 NSA'!I14:I17)+'T1 NSA'!I12,$D$179)</f>
        <v>143.4</v>
      </c>
      <c r="I181" s="349">
        <f>ROUND(SUM('T1 NSA'!J14:J17)+'T1 NSA'!J12,$D$179)</f>
        <v>143.4</v>
      </c>
      <c r="J181" s="349">
        <f>ROUND(SUM('T1 NSA'!K14:K17)+'T1 NSA'!K12,$D$179)</f>
        <v>72</v>
      </c>
      <c r="K181" s="349">
        <f>ROUND(SUM('T1 NSA'!L14:L17)+'T1 NSA'!L12,$D$179)</f>
        <v>72</v>
      </c>
      <c r="L181" s="349">
        <f>ROUND(SUM('T1 NSA'!M14:M17)+'T1 NSA'!M12,$D$179)</f>
        <v>144</v>
      </c>
      <c r="M181" s="349">
        <f>ROUND(SUM('T1 NSA'!N14:N17)+'T1 NSA'!N12,$D$179)</f>
        <v>72</v>
      </c>
      <c r="N181" s="349">
        <f>ROUND(SUM('T1 NSA'!O14:O17)+'T1 NSA'!O12,$D$179)</f>
        <v>72</v>
      </c>
      <c r="O181" s="349">
        <f>ROUND(SUM('T1 NSA'!P14:P17)+'T1 NSA'!P12,$D$179)</f>
        <v>72</v>
      </c>
      <c r="P181" s="2"/>
      <c r="Q181" s="349">
        <f>ROUND(SUM('T1 NSA'!R14:R17)+'T1 NSA'!R12,$D$179)</f>
        <v>72</v>
      </c>
      <c r="R181" s="349">
        <f>ROUND(SUM('T1 NSA'!S14:S17)+'T1 NSA'!S12,$D$179)</f>
        <v>72</v>
      </c>
      <c r="S181" s="349">
        <f>ROUND(SUM('T1 NSA'!T14:T17)+'T1 NSA'!T12,$D$179)</f>
        <v>144</v>
      </c>
      <c r="T181" s="349">
        <f>ROUND(SUM('T1 NSA'!U14:U17)+'T1 NSA'!U12,$D$179)</f>
        <v>72</v>
      </c>
    </row>
    <row r="182" spans="1:20" s="24" customFormat="1" ht="15" customHeight="1">
      <c r="A182" s="19" t="s">
        <v>26</v>
      </c>
      <c r="B182" s="20" t="s">
        <v>27</v>
      </c>
      <c r="C182" s="21" t="s">
        <v>28</v>
      </c>
      <c r="D182" s="22">
        <v>3</v>
      </c>
      <c r="E182" s="23" t="b">
        <f>ROUND('T1 NSA'!F31,$D$182)=ROUND(SUM('T1 NSA'!F22:F30),$D$182)</f>
        <v>1</v>
      </c>
      <c r="F182" s="23" t="b">
        <f>ROUND('T1 NSA'!G31,$D$182)=ROUND(SUM('T1 NSA'!G22:G30),$D$182)</f>
        <v>1</v>
      </c>
      <c r="G182" s="23" t="b">
        <f>ROUND('T1 NSA'!H31,$D$182)=ROUND(SUM('T1 NSA'!H22:H30),$D$182)</f>
        <v>1</v>
      </c>
      <c r="H182" s="23" t="b">
        <f>ROUND('T1 NSA'!I31,$D$182)=ROUND(SUM('T1 NSA'!I22:I30),$D$182)</f>
        <v>1</v>
      </c>
      <c r="I182" s="23" t="b">
        <f>ROUND('T1 NSA'!J31,$D$182)=ROUND(SUM('T1 NSA'!J22:J30),$D$182)</f>
        <v>1</v>
      </c>
      <c r="J182" s="23" t="b">
        <f>ROUND('T1 NSA'!K31,$D$182)=ROUND(SUM('T1 NSA'!K22:K30),$D$182)</f>
        <v>1</v>
      </c>
      <c r="K182" s="23" t="b">
        <f>ROUND('T1 NSA'!L31,$D$182)=ROUND(SUM('T1 NSA'!L22:L30),$D$182)</f>
        <v>1</v>
      </c>
      <c r="L182" s="23" t="b">
        <f>ROUND('T1 NSA'!M31,$D$182)=ROUND(SUM('T1 NSA'!M22:M30),$D$182)</f>
        <v>1</v>
      </c>
      <c r="M182" s="23" t="b">
        <f>ROUND('T1 NSA'!N31,$D$182)=ROUND(SUM('T1 NSA'!N22:N30),$D$182)</f>
        <v>1</v>
      </c>
      <c r="N182" s="23" t="b">
        <f>ROUND('T1 NSA'!O31,$D$182)=ROUND(SUM('T1 NSA'!O22:O30),$D$182)</f>
        <v>1</v>
      </c>
      <c r="O182" s="23" t="b">
        <f>ROUND('T1 NSA'!P31,$D$182)=ROUND(SUM('T1 NSA'!P22:P30),$D$182)</f>
        <v>1</v>
      </c>
      <c r="P182" s="2"/>
      <c r="Q182" s="23" t="b">
        <f>ROUND('T1 NSA'!R31,$D$182)=ROUND(SUM('T1 NSA'!R22:R30),$D$182)</f>
        <v>1</v>
      </c>
      <c r="R182" s="23" t="b">
        <f>ROUND('T1 NSA'!S31,$D$182)=ROUND(SUM('T1 NSA'!S22:S30),$D$182)</f>
        <v>1</v>
      </c>
      <c r="S182" s="23" t="b">
        <f>ROUND('T1 NSA'!T31,$D$182)=ROUND(SUM('T1 NSA'!T22:T30),$D$182)</f>
        <v>1</v>
      </c>
      <c r="T182" s="23" t="b">
        <f>ROUND('T1 NSA'!U31,$D$182)=ROUND(SUM('T1 NSA'!U22:U30),$D$182)</f>
        <v>1</v>
      </c>
    </row>
    <row r="183" spans="1:20" s="30" customFormat="1" ht="15" customHeight="1" outlineLevel="1">
      <c r="A183" s="25"/>
      <c r="B183" s="26"/>
      <c r="C183" s="27" t="s">
        <v>29</v>
      </c>
      <c r="D183" s="31"/>
      <c r="E183" s="349">
        <f>ROUND('T1 NSA'!F31,$D$182)</f>
        <v>140.626</v>
      </c>
      <c r="F183" s="349">
        <f>ROUND('T1 NSA'!G31,$D$182)</f>
        <v>140.626</v>
      </c>
      <c r="G183" s="349">
        <f>ROUND('T1 NSA'!H31,$D$182)</f>
        <v>143.4</v>
      </c>
      <c r="H183" s="349">
        <f>ROUND('T1 NSA'!I31,$D$182)</f>
        <v>143.4</v>
      </c>
      <c r="I183" s="349">
        <f>ROUND('T1 NSA'!J31,$D$182)</f>
        <v>143.4</v>
      </c>
      <c r="J183" s="349">
        <f>ROUND('T1 NSA'!K31,$D$182)</f>
        <v>72</v>
      </c>
      <c r="K183" s="349">
        <f>ROUND('T1 NSA'!L31,$D$182)</f>
        <v>72</v>
      </c>
      <c r="L183" s="349">
        <f>ROUND('T1 NSA'!M31,$D$182)</f>
        <v>144</v>
      </c>
      <c r="M183" s="349">
        <f>ROUND('T1 NSA'!N31,$D$182)</f>
        <v>72</v>
      </c>
      <c r="N183" s="349">
        <f>ROUND('T1 NSA'!O31,$D$182)</f>
        <v>72</v>
      </c>
      <c r="O183" s="349">
        <f>ROUND('T1 NSA'!P31,$D$182)</f>
        <v>72</v>
      </c>
      <c r="P183" s="2"/>
      <c r="Q183" s="349">
        <f>ROUND('T1 NSA'!R31,$D$182)</f>
        <v>72</v>
      </c>
      <c r="R183" s="349">
        <f>ROUND('T1 NSA'!S31,$D$182)</f>
        <v>72</v>
      </c>
      <c r="S183" s="349">
        <f>ROUND('T1 NSA'!T31,$D$182)</f>
        <v>144</v>
      </c>
      <c r="T183" s="349">
        <f>ROUND('T1 NSA'!U31,$D$182)</f>
        <v>72</v>
      </c>
    </row>
    <row r="184" spans="1:20" s="30" customFormat="1" ht="15" customHeight="1" outlineLevel="1">
      <c r="A184" s="25"/>
      <c r="B184" s="26"/>
      <c r="C184" s="27" t="s">
        <v>30</v>
      </c>
      <c r="D184" s="31"/>
      <c r="E184" s="349">
        <f>ROUND(SUM('T1 NSA'!F22:F30),$D$182)</f>
        <v>140.626</v>
      </c>
      <c r="F184" s="349">
        <f>ROUND(SUM('T1 NSA'!G22:G30),$D$182)</f>
        <v>140.626</v>
      </c>
      <c r="G184" s="349">
        <f>ROUND(SUM('T1 NSA'!H22:H30),$D$182)</f>
        <v>143.4</v>
      </c>
      <c r="H184" s="349">
        <f>ROUND(SUM('T1 NSA'!I22:I30),$D$182)</f>
        <v>143.4</v>
      </c>
      <c r="I184" s="349">
        <f>ROUND(SUM('T1 NSA'!J22:J30),$D$182)</f>
        <v>143.4</v>
      </c>
      <c r="J184" s="349">
        <f>ROUND(SUM('T1 NSA'!K22:K30),$D$182)</f>
        <v>72</v>
      </c>
      <c r="K184" s="349">
        <f>ROUND(SUM('T1 NSA'!L22:L30),$D$182)</f>
        <v>72</v>
      </c>
      <c r="L184" s="349">
        <f>ROUND(SUM('T1 NSA'!M22:M30),$D$182)</f>
        <v>144</v>
      </c>
      <c r="M184" s="349">
        <f>ROUND(SUM('T1 NSA'!N22:N30),$D$182)</f>
        <v>72</v>
      </c>
      <c r="N184" s="349">
        <f>ROUND(SUM('T1 NSA'!O22:O30),$D$182)</f>
        <v>72</v>
      </c>
      <c r="O184" s="349">
        <f>ROUND(SUM('T1 NSA'!P22:P30),$D$182)</f>
        <v>72</v>
      </c>
      <c r="P184" s="2"/>
      <c r="Q184" s="349">
        <f>ROUND(SUM('T1 NSA'!R22:R30),$D$182)</f>
        <v>72</v>
      </c>
      <c r="R184" s="349">
        <f>ROUND(SUM('T1 NSA'!S22:S30),$D$182)</f>
        <v>72</v>
      </c>
      <c r="S184" s="349">
        <f>ROUND(SUM('T1 NSA'!T22:T30),$D$182)</f>
        <v>144</v>
      </c>
      <c r="T184" s="349">
        <f>ROUND(SUM('T1 NSA'!U22:U30),$D$182)</f>
        <v>72</v>
      </c>
    </row>
    <row r="185" spans="1:20" s="24" customFormat="1" ht="15" customHeight="1">
      <c r="A185" s="19" t="s">
        <v>31</v>
      </c>
      <c r="B185" s="20" t="s">
        <v>27</v>
      </c>
      <c r="C185" s="21" t="s">
        <v>32</v>
      </c>
      <c r="D185" s="22">
        <v>3</v>
      </c>
      <c r="E185" s="23" t="b">
        <f>ROUND('T1 NSA'!F18,$D$185)=ROUND('T1 NSA'!F31,$D$185)</f>
        <v>1</v>
      </c>
      <c r="F185" s="23" t="b">
        <f>ROUND('T1 NSA'!G18,$D$185)=ROUND('T1 NSA'!G31,$D$185)</f>
        <v>1</v>
      </c>
      <c r="G185" s="23" t="b">
        <f>ROUND('T1 NSA'!H18,$D$185)=ROUND('T1 NSA'!H31,$D$185)</f>
        <v>1</v>
      </c>
      <c r="H185" s="23" t="b">
        <f>ROUND('T1 NSA'!I18,$D$185)=ROUND('T1 NSA'!I31,$D$185)</f>
        <v>1</v>
      </c>
      <c r="I185" s="23" t="b">
        <f>ROUND('T1 NSA'!J18,$D$185)=ROUND('T1 NSA'!J31,$D$185)</f>
        <v>1</v>
      </c>
      <c r="J185" s="23" t="b">
        <f>ROUND('T1 NSA'!K18,$D$185)=ROUND('T1 NSA'!K31,$D$185)</f>
        <v>1</v>
      </c>
      <c r="K185" s="23" t="b">
        <f>ROUND('T1 NSA'!L18,$D$185)=ROUND('T1 NSA'!L31,$D$185)</f>
        <v>1</v>
      </c>
      <c r="L185" s="23" t="b">
        <f>ROUND('T1 NSA'!M18,$D$185)=ROUND('T1 NSA'!M31,$D$185)</f>
        <v>1</v>
      </c>
      <c r="M185" s="23" t="b">
        <f>ROUND('T1 NSA'!N18,$D$185)=ROUND('T1 NSA'!N31,$D$185)</f>
        <v>1</v>
      </c>
      <c r="N185" s="23" t="b">
        <f>ROUND('T1 NSA'!O18,$D$185)=ROUND('T1 NSA'!O31,$D$185)</f>
        <v>1</v>
      </c>
      <c r="O185" s="23" t="b">
        <f>ROUND('T1 NSA'!P18,$D$185)=ROUND('T1 NSA'!P31,$D$185)</f>
        <v>1</v>
      </c>
      <c r="P185" s="2"/>
      <c r="Q185" s="23" t="b">
        <f>ROUND('T1 NSA'!R18,$D$185)=ROUND('T1 NSA'!R31,$D$185)</f>
        <v>1</v>
      </c>
      <c r="R185" s="23" t="b">
        <f>ROUND('T1 NSA'!S18,$D$185)=ROUND('T1 NSA'!S31,$D$185)</f>
        <v>1</v>
      </c>
      <c r="S185" s="23" t="b">
        <f>ROUND('T1 NSA'!T18,$D$185)=ROUND('T1 NSA'!T31,$D$185)</f>
        <v>1</v>
      </c>
      <c r="T185" s="23" t="b">
        <f>ROUND('T1 NSA'!U18,$D$185)=ROUND('T1 NSA'!U31,$D$185)</f>
        <v>1</v>
      </c>
    </row>
    <row r="186" spans="1:20" s="30" customFormat="1" ht="15" customHeight="1" outlineLevel="1">
      <c r="A186" s="25"/>
      <c r="B186" s="26"/>
      <c r="C186" s="27" t="s">
        <v>24</v>
      </c>
      <c r="D186" s="31"/>
      <c r="E186" s="349">
        <f>ROUND('T1 NSA'!F18,$D$185)</f>
        <v>140.626</v>
      </c>
      <c r="F186" s="349">
        <f>ROUND('T1 NSA'!G18,$D$185)</f>
        <v>140.626</v>
      </c>
      <c r="G186" s="349">
        <f>ROUND('T1 NSA'!H18,$D$185)</f>
        <v>143.4</v>
      </c>
      <c r="H186" s="349">
        <f>ROUND('T1 NSA'!I18,$D$185)</f>
        <v>143.4</v>
      </c>
      <c r="I186" s="349">
        <f>ROUND('T1 NSA'!J18,$D$185)</f>
        <v>143.4</v>
      </c>
      <c r="J186" s="349">
        <f>ROUND('T1 NSA'!K18,$D$185)</f>
        <v>72</v>
      </c>
      <c r="K186" s="349">
        <f>ROUND('T1 NSA'!L18,$D$185)</f>
        <v>72</v>
      </c>
      <c r="L186" s="349">
        <f>ROUND('T1 NSA'!M18,$D$185)</f>
        <v>144</v>
      </c>
      <c r="M186" s="349">
        <f>ROUND('T1 NSA'!N18,$D$185)</f>
        <v>72</v>
      </c>
      <c r="N186" s="349">
        <f>ROUND('T1 NSA'!O18,$D$185)</f>
        <v>72</v>
      </c>
      <c r="O186" s="349">
        <f>ROUND('T1 NSA'!P18,$D$185)</f>
        <v>72</v>
      </c>
      <c r="P186" s="2"/>
      <c r="Q186" s="349">
        <f>ROUND('T1 NSA'!R18,$D$185)</f>
        <v>72</v>
      </c>
      <c r="R186" s="349">
        <f>ROUND('T1 NSA'!S18,$D$185)</f>
        <v>72</v>
      </c>
      <c r="S186" s="349">
        <f>ROUND('T1 NSA'!T18,$D$185)</f>
        <v>144</v>
      </c>
      <c r="T186" s="349">
        <f>ROUND('T1 NSA'!U18,$D$185)</f>
        <v>72</v>
      </c>
    </row>
    <row r="187" spans="1:20" s="30" customFormat="1" ht="15" customHeight="1" outlineLevel="1">
      <c r="A187" s="25"/>
      <c r="B187" s="26"/>
      <c r="C187" s="27" t="s">
        <v>29</v>
      </c>
      <c r="D187" s="31"/>
      <c r="E187" s="349">
        <f>ROUND('T1 NSA'!F31,$D$185)</f>
        <v>140.626</v>
      </c>
      <c r="F187" s="349">
        <f>ROUND('T1 NSA'!G31,$D$185)</f>
        <v>140.626</v>
      </c>
      <c r="G187" s="349">
        <f>ROUND('T1 NSA'!H31,$D$185)</f>
        <v>143.4</v>
      </c>
      <c r="H187" s="349">
        <f>ROUND('T1 NSA'!I31,$D$185)</f>
        <v>143.4</v>
      </c>
      <c r="I187" s="349">
        <f>ROUND('T1 NSA'!J31,$D$185)</f>
        <v>143.4</v>
      </c>
      <c r="J187" s="349">
        <f>ROUND('T1 NSA'!K31,$D$185)</f>
        <v>72</v>
      </c>
      <c r="K187" s="349">
        <f>ROUND('T1 NSA'!L31,$D$185)</f>
        <v>72</v>
      </c>
      <c r="L187" s="349">
        <f>ROUND('T1 NSA'!M31,$D$185)</f>
        <v>144</v>
      </c>
      <c r="M187" s="349">
        <f>ROUND('T1 NSA'!N31,$D$185)</f>
        <v>72</v>
      </c>
      <c r="N187" s="349">
        <f>ROUND('T1 NSA'!O31,$D$185)</f>
        <v>72</v>
      </c>
      <c r="O187" s="349">
        <f>ROUND('T1 NSA'!P31,$D$185)</f>
        <v>72</v>
      </c>
      <c r="P187" s="2"/>
      <c r="Q187" s="349">
        <f>ROUND('T1 NSA'!R31,$D$185)</f>
        <v>72</v>
      </c>
      <c r="R187" s="349">
        <f>ROUND('T1 NSA'!S31,$D$185)</f>
        <v>72</v>
      </c>
      <c r="S187" s="349">
        <f>ROUND('T1 NSA'!T31,$D$185)</f>
        <v>144</v>
      </c>
      <c r="T187" s="349">
        <f>ROUND('T1 NSA'!U31,$D$185)</f>
        <v>72</v>
      </c>
    </row>
    <row r="188" spans="1:20" s="24" customFormat="1" ht="15" customHeight="1">
      <c r="A188" s="19" t="s">
        <v>52</v>
      </c>
      <c r="B188" s="20" t="s">
        <v>53</v>
      </c>
      <c r="C188" s="21" t="s">
        <v>54</v>
      </c>
      <c r="D188" s="22">
        <v>3</v>
      </c>
      <c r="E188" s="23" t="b">
        <f>ROUND('T1 NSA'!F61,$D$188)=ROUND('T1 NSA'!F66,$D$188)</f>
        <v>1</v>
      </c>
      <c r="F188" s="23" t="b">
        <f>ROUND('T1 NSA'!G61,$D$188)=ROUND('T1 NSA'!G66,$D$188)</f>
        <v>1</v>
      </c>
      <c r="G188" s="23" t="b">
        <f>ROUND('T1 NSA'!H61,$D$188)=ROUND('T1 NSA'!H66,$D$188)</f>
        <v>1</v>
      </c>
      <c r="H188" s="23" t="b">
        <f>ROUND('T1 NSA'!I61,$D$188)=ROUND('T1 NSA'!I66,$D$188)</f>
        <v>1</v>
      </c>
      <c r="I188" s="23" t="b">
        <f>ROUND('T1 NSA'!J61,$D$188)=ROUND('T1 NSA'!J66,$D$188)</f>
        <v>1</v>
      </c>
      <c r="J188" s="23" t="b">
        <f>ROUND('T1 NSA'!K61,$D$188)=ROUND('T1 NSA'!K66,$D$188)</f>
        <v>1</v>
      </c>
      <c r="K188" s="23" t="b">
        <f>ROUND('T1 NSA'!L61,$D$188)=ROUND('T1 NSA'!L66,$D$188)</f>
        <v>1</v>
      </c>
      <c r="L188" s="23" t="b">
        <f>ROUND('T1 NSA'!M61,$D$188)=ROUND('T1 NSA'!M66,$D$188)</f>
        <v>1</v>
      </c>
      <c r="M188" s="23" t="b">
        <f>ROUND('T1 NSA'!N61,$D$188)=ROUND('T1 NSA'!N66,$D$188)</f>
        <v>1</v>
      </c>
      <c r="N188" s="23" t="b">
        <f>ROUND('T1 NSA'!O61,$D$188)=ROUND('T1 NSA'!O66,$D$188)</f>
        <v>1</v>
      </c>
      <c r="O188" s="23" t="b">
        <f>ROUND('T1 NSA'!P61,$D$188)=ROUND('T1 NSA'!P66,$D$188)</f>
        <v>1</v>
      </c>
      <c r="P188" s="2"/>
      <c r="Q188" s="23" t="b">
        <f>ROUND('T1 NSA'!R61,$D$188)=ROUND('T1 NSA'!R66,$D$188)</f>
        <v>1</v>
      </c>
      <c r="R188" s="23" t="b">
        <f>ROUND('T1 NSA'!S61,$D$188)=ROUND('T1 NSA'!S66,$D$188)</f>
        <v>1</v>
      </c>
      <c r="S188" s="23" t="b">
        <f>ROUND('T1 NSA'!T61,$D$188)=ROUND('T1 NSA'!T66,$D$188)</f>
        <v>1</v>
      </c>
      <c r="T188" s="23" t="b">
        <f>ROUND('T1 NSA'!U61,$D$188)=ROUND('T1 NSA'!U66,$D$188)</f>
        <v>1</v>
      </c>
    </row>
    <row r="189" spans="1:20" s="30" customFormat="1" ht="15" customHeight="1" outlineLevel="1">
      <c r="A189" s="25"/>
      <c r="B189" s="26"/>
      <c r="C189" s="27" t="s">
        <v>55</v>
      </c>
      <c r="D189" s="31"/>
      <c r="E189" s="349">
        <f>ROUND('T1 NSA'!F61,$D$188)</f>
        <v>140.626</v>
      </c>
      <c r="F189" s="349">
        <f>ROUND('T1 NSA'!G61,$D$188)</f>
        <v>140.626</v>
      </c>
      <c r="G189" s="349">
        <f>ROUND('T1 NSA'!H61,$D$188)</f>
        <v>143.4</v>
      </c>
      <c r="H189" s="349">
        <f>ROUND('T1 NSA'!I61,$D$188)</f>
        <v>143.4</v>
      </c>
      <c r="I189" s="349">
        <f>ROUND('T1 NSA'!J61,$D$188)</f>
        <v>143.4</v>
      </c>
      <c r="J189" s="349">
        <f>ROUND('T1 NSA'!K61,$D$188)</f>
        <v>72</v>
      </c>
      <c r="K189" s="349">
        <f>ROUND('T1 NSA'!L61,$D$188)</f>
        <v>72</v>
      </c>
      <c r="L189" s="349">
        <f>ROUND('T1 NSA'!M61,$D$188)</f>
        <v>144</v>
      </c>
      <c r="M189" s="349">
        <f>ROUND('T1 NSA'!N61,$D$188)</f>
        <v>72</v>
      </c>
      <c r="N189" s="349">
        <f>ROUND('T1 NSA'!O61,$D$188)</f>
        <v>72</v>
      </c>
      <c r="O189" s="349">
        <f>ROUND('T1 NSA'!P61,$D$188)</f>
        <v>72</v>
      </c>
      <c r="P189" s="2"/>
      <c r="Q189" s="349">
        <f>ROUND('T1 NSA'!R61,$D$188)</f>
        <v>72</v>
      </c>
      <c r="R189" s="349">
        <f>ROUND('T1 NSA'!S61,$D$188)</f>
        <v>72</v>
      </c>
      <c r="S189" s="349">
        <f>ROUND('T1 NSA'!T61,$D$188)</f>
        <v>144</v>
      </c>
      <c r="T189" s="349">
        <f>ROUND('T1 NSA'!U61,$D$188)</f>
        <v>72</v>
      </c>
    </row>
    <row r="190" spans="1:20" s="30" customFormat="1" ht="15" customHeight="1" outlineLevel="1">
      <c r="A190" s="25"/>
      <c r="B190" s="26"/>
      <c r="C190" s="27" t="s">
        <v>56</v>
      </c>
      <c r="D190" s="31"/>
      <c r="E190" s="349">
        <f>ROUND('T1 NSA'!F66,$D$188)</f>
        <v>140.626</v>
      </c>
      <c r="F190" s="349">
        <f>ROUND('T1 NSA'!G66,$D$188)</f>
        <v>140.626</v>
      </c>
      <c r="G190" s="349">
        <f>ROUND('T1 NSA'!H66,$D$188)</f>
        <v>143.4</v>
      </c>
      <c r="H190" s="349">
        <f>ROUND('T1 NSA'!I66,$D$188)</f>
        <v>143.4</v>
      </c>
      <c r="I190" s="349">
        <f>ROUND('T1 NSA'!J66,$D$188)</f>
        <v>143.4</v>
      </c>
      <c r="J190" s="349">
        <f>ROUND('T1 NSA'!K66,$D$188)</f>
        <v>72</v>
      </c>
      <c r="K190" s="349">
        <f>ROUND('T1 NSA'!L66,$D$188)</f>
        <v>72</v>
      </c>
      <c r="L190" s="349">
        <f>ROUND('T1 NSA'!M66,$D$188)</f>
        <v>144</v>
      </c>
      <c r="M190" s="349">
        <f>ROUND('T1 NSA'!N66,$D$188)</f>
        <v>72</v>
      </c>
      <c r="N190" s="349">
        <f>ROUND('T1 NSA'!O66,$D$188)</f>
        <v>72</v>
      </c>
      <c r="O190" s="349">
        <f>ROUND('T1 NSA'!P66,$D$188)</f>
        <v>72</v>
      </c>
      <c r="P190" s="2"/>
      <c r="Q190" s="349">
        <f>ROUND('T1 NSA'!R66,$D$188)</f>
        <v>72</v>
      </c>
      <c r="R190" s="349">
        <f>ROUND('T1 NSA'!S66,$D$188)</f>
        <v>72</v>
      </c>
      <c r="S190" s="349">
        <f>ROUND('T1 NSA'!T66,$D$188)</f>
        <v>144</v>
      </c>
      <c r="T190" s="349">
        <f>ROUND('T1 NSA'!U66,$D$188)</f>
        <v>72</v>
      </c>
    </row>
    <row r="191" spans="1:20" s="24" customFormat="1" ht="15" customHeight="1">
      <c r="A191" s="19" t="s">
        <v>57</v>
      </c>
      <c r="B191" s="20" t="s">
        <v>58</v>
      </c>
      <c r="C191" s="21" t="s">
        <v>59</v>
      </c>
      <c r="D191" s="31"/>
      <c r="E191" s="23" t="b">
        <f>'T1 NSA'!F68='T1'!F68</f>
        <v>1</v>
      </c>
      <c r="F191" s="23" t="b">
        <f>'T1 NSA'!G68='T1'!G68</f>
        <v>1</v>
      </c>
      <c r="G191" s="23" t="b">
        <f>'T1 NSA'!H68='T1'!H68</f>
        <v>1</v>
      </c>
      <c r="H191" s="23" t="b">
        <f>'T1 NSA'!I68='T1'!I68</f>
        <v>1</v>
      </c>
      <c r="I191" s="23" t="b">
        <f>'T1 NSA'!J68='T1'!J68</f>
        <v>1</v>
      </c>
      <c r="J191" s="23" t="b">
        <f>'T1 NSA'!K68='T1'!K68</f>
        <v>1</v>
      </c>
      <c r="K191" s="23" t="b">
        <f>'T1 NSA'!L68='T1'!L68</f>
        <v>1</v>
      </c>
      <c r="L191" s="23" t="b">
        <f>'T1 NSA'!M68='T1'!M68</f>
        <v>1</v>
      </c>
      <c r="M191" s="23" t="b">
        <f>'T1 NSA'!N68='T1'!N68</f>
        <v>1</v>
      </c>
      <c r="N191" s="23" t="b">
        <f>'T1 NSA'!O68='T1'!O68</f>
        <v>1</v>
      </c>
      <c r="O191" s="23" t="b">
        <f>'T1 NSA'!P68='T1'!P68</f>
        <v>1</v>
      </c>
      <c r="P191" s="2"/>
      <c r="Q191" s="23" t="b">
        <f>'T1 NSA'!R68='T1'!R68</f>
        <v>1</v>
      </c>
      <c r="R191" s="23" t="b">
        <f>'T1 NSA'!S68='T1'!S68</f>
        <v>1</v>
      </c>
      <c r="S191" s="23" t="b">
        <f>'T1 NSA'!T68='T1'!T68</f>
        <v>1</v>
      </c>
      <c r="T191" s="23" t="b">
        <f>'T1 NSA'!U68='T1'!U68</f>
        <v>1</v>
      </c>
    </row>
    <row r="192" spans="1:20" s="30" customFormat="1" ht="15" customHeight="1" outlineLevel="1">
      <c r="A192" s="25"/>
      <c r="B192" s="26"/>
      <c r="C192" s="27" t="s">
        <v>91</v>
      </c>
      <c r="D192" s="31"/>
      <c r="E192" s="29">
        <f>'T1 NSA'!F68</f>
        <v>100.5</v>
      </c>
      <c r="F192" s="29">
        <f>'T1 NSA'!G68</f>
        <v>102.63627202000001</v>
      </c>
      <c r="G192" s="29">
        <f>'T1 NSA'!H68</f>
        <v>108.78931984302299</v>
      </c>
      <c r="H192" s="29">
        <f>'T1 NSA'!I68</f>
        <v>120.91428048</v>
      </c>
      <c r="I192" s="29">
        <f>'T1 NSA'!J68</f>
        <v>124.92712657</v>
      </c>
      <c r="J192" s="29">
        <f>'T1 NSA'!K68</f>
        <v>44.088166873767598</v>
      </c>
      <c r="K192" s="29">
        <f>'T1 NSA'!L68</f>
        <v>37</v>
      </c>
      <c r="L192" s="29">
        <f>'T1 NSA'!M68</f>
        <v>81.088166873767591</v>
      </c>
      <c r="M192" s="29">
        <f>'T1 NSA'!N68</f>
        <v>108</v>
      </c>
      <c r="N192" s="29">
        <f>'T1 NSA'!O68</f>
        <v>121</v>
      </c>
      <c r="O192" s="29">
        <f>'T1 NSA'!P68</f>
        <v>129</v>
      </c>
      <c r="P192" s="2"/>
      <c r="Q192" s="29">
        <f>'T1 NSA'!R68</f>
        <v>44.088166873767598</v>
      </c>
      <c r="R192" s="29">
        <f>'T1 NSA'!S68</f>
        <v>40.830542584394202</v>
      </c>
      <c r="S192" s="29">
        <f>'T1 NSA'!T68</f>
        <v>84.9187094581618</v>
      </c>
      <c r="T192" s="29">
        <f>'T1 NSA'!U68</f>
        <v>81.305000000000007</v>
      </c>
    </row>
    <row r="193" spans="1:20" s="30" customFormat="1" ht="15" customHeight="1" outlineLevel="1">
      <c r="A193" s="25"/>
      <c r="B193" s="26"/>
      <c r="C193" s="27" t="s">
        <v>60</v>
      </c>
      <c r="D193" s="31"/>
      <c r="E193" s="29">
        <f>'T1'!F68</f>
        <v>100.5</v>
      </c>
      <c r="F193" s="29">
        <f>'T1'!G68</f>
        <v>102.63627202000001</v>
      </c>
      <c r="G193" s="29">
        <f>'T1'!H68</f>
        <v>108.78931984302299</v>
      </c>
      <c r="H193" s="29">
        <f>'T1'!I68</f>
        <v>120.91428048</v>
      </c>
      <c r="I193" s="29">
        <f>'T1'!J68</f>
        <v>124.92712657</v>
      </c>
      <c r="J193" s="29">
        <f>'T1'!K68</f>
        <v>44.088166873767598</v>
      </c>
      <c r="K193" s="29">
        <f>'T1'!L68</f>
        <v>37</v>
      </c>
      <c r="L193" s="29">
        <f>'T1'!M68</f>
        <v>81.088166873767591</v>
      </c>
      <c r="M193" s="29">
        <f>'T1'!N68</f>
        <v>108</v>
      </c>
      <c r="N193" s="29">
        <f>'T1'!O68</f>
        <v>121</v>
      </c>
      <c r="O193" s="29">
        <f>'T1'!P68</f>
        <v>129</v>
      </c>
      <c r="P193" s="2"/>
      <c r="Q193" s="29">
        <f>'T1'!R68</f>
        <v>44.088166873767598</v>
      </c>
      <c r="R193" s="29">
        <f>'T1'!S68</f>
        <v>40.830542584394202</v>
      </c>
      <c r="S193" s="29">
        <f>'T1'!T68</f>
        <v>84.9187094581618</v>
      </c>
      <c r="T193" s="29">
        <f>'T1'!U68</f>
        <v>81.305000000000007</v>
      </c>
    </row>
    <row r="194" spans="1:20" s="24" customFormat="1" ht="15" customHeight="1">
      <c r="A194" s="19" t="s">
        <v>42</v>
      </c>
      <c r="B194" s="20" t="s">
        <v>43</v>
      </c>
      <c r="C194" s="21" t="s">
        <v>61</v>
      </c>
      <c r="D194" s="22">
        <v>2</v>
      </c>
      <c r="E194" s="23" t="b">
        <f>ROUND(('T1 NSA'!F66/'T1 NSA'!F68),$D$194)=ROUND('T1 NSA'!F70,$D$194)</f>
        <v>1</v>
      </c>
      <c r="F194" s="23" t="b">
        <f>ROUND(('T1 NSA'!G66/'T1 NSA'!G68),$D$194)=ROUND('T1 NSA'!G70,$D$194)</f>
        <v>1</v>
      </c>
      <c r="G194" s="23" t="b">
        <f>ROUND(('T1 NSA'!H66/'T1 NSA'!H68),$D$194)=ROUND('T1 NSA'!H70,$D$194)</f>
        <v>1</v>
      </c>
      <c r="H194" s="23" t="b">
        <f>ROUND(('T1 NSA'!I66/'T1 NSA'!I68),$D$194)=ROUND('T1 NSA'!I70,$D$194)</f>
        <v>1</v>
      </c>
      <c r="I194" s="23" t="b">
        <f>ROUND(('T1 NSA'!J66/'T1 NSA'!J68),$D$194)=ROUND('T1 NSA'!J70,$D$194)</f>
        <v>1</v>
      </c>
      <c r="J194" s="23" t="b">
        <f>ROUND(('T1 NSA'!K66/'T1 NSA'!K68),$D$194)=ROUND('T1 NSA'!K70,$D$194)</f>
        <v>1</v>
      </c>
      <c r="K194" s="23" t="b">
        <f>ROUND(('T1 NSA'!L66/'T1 NSA'!L68),$D$194)=ROUND('T1 NSA'!L70,$D$194)</f>
        <v>1</v>
      </c>
      <c r="L194" s="23" t="b">
        <f>ROUND(('T1 NSA'!M66/'T1 NSA'!M68),$D$194)=ROUND('T1 NSA'!M70,$D$194)</f>
        <v>1</v>
      </c>
      <c r="M194" s="23" t="b">
        <f>ROUND(('T1 NSA'!N66/'T1 NSA'!N68),$D$194)=ROUND('T1 NSA'!N70,$D$194)</f>
        <v>1</v>
      </c>
      <c r="N194" s="23" t="b">
        <f>ROUND(('T1 NSA'!O66/'T1 NSA'!O68),$D$194)=ROUND('T1 NSA'!O70,$D$194)</f>
        <v>1</v>
      </c>
      <c r="O194" s="23" t="b">
        <f>ROUND(('T1 NSA'!P66/'T1 NSA'!P68),$D$194)=ROUND('T1 NSA'!P70,$D$194)</f>
        <v>1</v>
      </c>
      <c r="P194" s="2"/>
      <c r="Q194" s="23" t="b">
        <f>ROUND(('T1 NSA'!R66/'T1 NSA'!R68),$D$194)=ROUND('T1 NSA'!R70,$D$194)</f>
        <v>1</v>
      </c>
      <c r="R194" s="23" t="b">
        <f>ROUND(('T1 NSA'!S66/'T1 NSA'!S68),$D$194)=ROUND('T1 NSA'!S70,$D$194)</f>
        <v>1</v>
      </c>
      <c r="S194" s="23" t="b">
        <f>ROUND(('T1 NSA'!T66/'T1 NSA'!T68),$D$194)=ROUND('T1 NSA'!T70,$D$194)</f>
        <v>1</v>
      </c>
      <c r="T194" s="23" t="b">
        <f>ROUND(('T1 NSA'!U66/'T1 NSA'!U68),$D$194)=ROUND('T1 NSA'!U70,$D$194)</f>
        <v>1</v>
      </c>
    </row>
    <row r="195" spans="1:20" s="30" customFormat="1" ht="15" customHeight="1" outlineLevel="1">
      <c r="A195" s="25"/>
      <c r="B195" s="26"/>
      <c r="C195" s="27" t="s">
        <v>44</v>
      </c>
      <c r="D195" s="31"/>
      <c r="E195" s="34">
        <f>ROUND(('T1 NSA'!F66/'T1 NSA'!F68),$D$194)</f>
        <v>1.4</v>
      </c>
      <c r="F195" s="34">
        <f>ROUND(('T1 NSA'!G66/'T1 NSA'!G68),$D$194)</f>
        <v>1.37</v>
      </c>
      <c r="G195" s="34">
        <f>ROUND(('T1 NSA'!H66/'T1 NSA'!H68),$D$194)</f>
        <v>1.32</v>
      </c>
      <c r="H195" s="34">
        <f>ROUND(('T1 NSA'!I66/'T1 NSA'!I68),$D$194)</f>
        <v>1.19</v>
      </c>
      <c r="I195" s="34">
        <f>ROUND(('T1 NSA'!J66/'T1 NSA'!J68),$D$194)</f>
        <v>1.1499999999999999</v>
      </c>
      <c r="J195" s="34">
        <f>ROUND(('T1 NSA'!K66/'T1 NSA'!K68),$D$194)</f>
        <v>1.63</v>
      </c>
      <c r="K195" s="34">
        <f>ROUND(('T1 NSA'!L66/'T1 NSA'!L68),$D$194)</f>
        <v>1.95</v>
      </c>
      <c r="L195" s="34">
        <f>ROUND(('T1 NSA'!M66/'T1 NSA'!M68),$D$194)</f>
        <v>1.78</v>
      </c>
      <c r="M195" s="34">
        <f>ROUND(('T1 NSA'!N66/'T1 NSA'!N68),$D$194)</f>
        <v>0.67</v>
      </c>
      <c r="N195" s="34">
        <f>ROUND(('T1 NSA'!O66/'T1 NSA'!O68),$D$194)</f>
        <v>0.6</v>
      </c>
      <c r="O195" s="34">
        <f>ROUND(('T1 NSA'!P66/'T1 NSA'!P68),$D$194)</f>
        <v>0.56000000000000005</v>
      </c>
      <c r="P195" s="2"/>
      <c r="Q195" s="34">
        <f>ROUND(('T1 NSA'!R66/'T1 NSA'!R68),$D$194)</f>
        <v>1.63</v>
      </c>
      <c r="R195" s="34">
        <f>ROUND(('T1 NSA'!S66/'T1 NSA'!S68),$D$194)</f>
        <v>1.76</v>
      </c>
      <c r="S195" s="34">
        <f>ROUND(('T1 NSA'!T66/'T1 NSA'!T68),$D$194)</f>
        <v>1.7</v>
      </c>
      <c r="T195" s="34">
        <f>ROUND(('T1 NSA'!U66/'T1 NSA'!U68),$D$194)</f>
        <v>0.89</v>
      </c>
    </row>
    <row r="196" spans="1:20" s="30" customFormat="1" ht="15" customHeight="1" outlineLevel="1">
      <c r="A196" s="25"/>
      <c r="B196" s="26"/>
      <c r="C196" s="27" t="s">
        <v>45</v>
      </c>
      <c r="D196" s="31"/>
      <c r="E196" s="34">
        <f>ROUND('T1 NSA'!F70,$D$194)</f>
        <v>1.4</v>
      </c>
      <c r="F196" s="34">
        <f>ROUND('T1 NSA'!G70,$D$194)</f>
        <v>1.37</v>
      </c>
      <c r="G196" s="34">
        <f>ROUND('T1 NSA'!H70,$D$194)</f>
        <v>1.32</v>
      </c>
      <c r="H196" s="34">
        <f>ROUND('T1 NSA'!I70,$D$194)</f>
        <v>1.19</v>
      </c>
      <c r="I196" s="34">
        <f>ROUND('T1 NSA'!J70,$D$194)</f>
        <v>1.1499999999999999</v>
      </c>
      <c r="J196" s="34">
        <f>ROUND('T1 NSA'!K70,$D$194)</f>
        <v>1.63</v>
      </c>
      <c r="K196" s="34">
        <f>ROUND('T1 NSA'!L70,$D$194)</f>
        <v>1.95</v>
      </c>
      <c r="L196" s="34">
        <f>ROUND('T1 NSA'!M70,$D$194)</f>
        <v>1.78</v>
      </c>
      <c r="M196" s="34">
        <f>ROUND('T1 NSA'!N70,$D$194)</f>
        <v>0.67</v>
      </c>
      <c r="N196" s="34">
        <f>ROUND('T1 NSA'!O70,$D$194)</f>
        <v>0.6</v>
      </c>
      <c r="O196" s="34">
        <f>ROUND('T1 NSA'!P70,$D$194)</f>
        <v>0.56000000000000005</v>
      </c>
      <c r="P196" s="2"/>
      <c r="Q196" s="34">
        <f>ROUND('T1 NSA'!R70,$D$194)</f>
        <v>1.63</v>
      </c>
      <c r="R196" s="34">
        <f>ROUND('T1 NSA'!S70,$D$194)</f>
        <v>1.76</v>
      </c>
      <c r="S196" s="34">
        <f>ROUND('T1 NSA'!T70,$D$194)</f>
        <v>1.7</v>
      </c>
      <c r="T196" s="34">
        <f>ROUND('T1 NSA'!U70,$D$194)</f>
        <v>0.89</v>
      </c>
    </row>
    <row r="197" spans="1:20" s="24" customFormat="1" ht="15" customHeight="1">
      <c r="A197" s="19" t="s">
        <v>70</v>
      </c>
      <c r="B197" s="20" t="s">
        <v>71</v>
      </c>
      <c r="C197" s="43" t="s">
        <v>72</v>
      </c>
      <c r="D197" s="22">
        <v>3</v>
      </c>
      <c r="E197" s="23" t="str">
        <f>IF('T1 NSA'!F16&gt;0,(ROUND('T1 NSA'!F41,$D$197)=ROUND('T1 NSA'!F16/'T1 NSA'!F39,$D$197)),"N/A")</f>
        <v>N/A</v>
      </c>
      <c r="F197" s="23" t="str">
        <f>IF('T1 NSA'!G16&gt;0,(ROUND('T1 NSA'!G41,$D$197)=ROUND('T1 NSA'!G16/'T1 NSA'!G39,$D$197)),"N/A")</f>
        <v>N/A</v>
      </c>
      <c r="G197" s="23" t="str">
        <f>IF('T1 NSA'!H16&gt;0,(ROUND('T1 NSA'!H41,$D$197)=ROUND('T1 NSA'!H16/'T1 NSA'!H39,$D$197)),"N/A")</f>
        <v>N/A</v>
      </c>
      <c r="H197" s="23" t="str">
        <f>IF('T1 NSA'!I16&gt;0,(ROUND('T1 NSA'!I41,$D$197)=ROUND('T1 NSA'!I16/'T1 NSA'!I39,$D$197)),"N/A")</f>
        <v>N/A</v>
      </c>
      <c r="I197" s="23" t="str">
        <f>IF('T1 NSA'!J16&gt;0,(ROUND('T1 NSA'!J41,$D$197)=ROUND('T1 NSA'!J16/'T1 NSA'!J39,$D$197)),"N/A")</f>
        <v>N/A</v>
      </c>
      <c r="J197" s="23" t="str">
        <f>IF('T1 NSA'!K16&gt;0,(ROUND('T1 NSA'!K41,$D$197)=ROUND('T1 NSA'!K16/'T1 NSA'!K39,$D$197)),"N/A")</f>
        <v>N/A</v>
      </c>
      <c r="K197" s="23" t="str">
        <f>IF('T1 NSA'!L16&gt;0,(ROUND('T1 NSA'!L41,$D$197)=ROUND('T1 NSA'!L16/'T1 NSA'!L39,$D$197)),"N/A")</f>
        <v>N/A</v>
      </c>
      <c r="L197" s="30"/>
      <c r="M197" s="23" t="str">
        <f>IF('T1 NSA'!N16&gt;0,(ROUND('T1 NSA'!N41,$D$197)=ROUND('T1 NSA'!N16/'T1 NSA'!N39,$D$197)),"N/A")</f>
        <v>N/A</v>
      </c>
      <c r="N197" s="23" t="str">
        <f>IF('T1 NSA'!O16&gt;0,(ROUND('T1 NSA'!O41,$D$197)=ROUND('T1 NSA'!O16/'T1 NSA'!O39,$D$197)),"N/A")</f>
        <v>N/A</v>
      </c>
      <c r="O197" s="23" t="str">
        <f>IF('T1 NSA'!P16&gt;0,(ROUND('T1 NSA'!P41,$D$197)=ROUND('T1 NSA'!P16/'T1 NSA'!P39,$D$197)),"N/A")</f>
        <v>N/A</v>
      </c>
      <c r="P197" s="2"/>
      <c r="Q197" s="23" t="str">
        <f>IF('T1 NSA'!R16&gt;0,(ROUND('T1 NSA'!R41,$D$197)=ROUND('T1 NSA'!R16/'T1 NSA'!R39,$D$197)),"N/A")</f>
        <v>N/A</v>
      </c>
      <c r="R197" s="23" t="str">
        <f>IF('T1 NSA'!S16&gt;0,(ROUND('T1 NSA'!S41,$D$197)=ROUND('T1 NSA'!S16/'T1 NSA'!S39,$D$197)),"N/A")</f>
        <v>N/A</v>
      </c>
      <c r="S197" s="30"/>
      <c r="T197" s="23" t="str">
        <f>IF('T1 NSA'!U16&gt;0,(ROUND('T1 NSA'!U41,$D$197)=ROUND('T1 NSA'!U16/'T1 NSA'!U39,$D$197)),"N/A")</f>
        <v>N/A</v>
      </c>
    </row>
    <row r="198" spans="1:20" s="30" customFormat="1" ht="15" customHeight="1" outlineLevel="1">
      <c r="A198" s="25"/>
      <c r="B198" s="26"/>
      <c r="C198" s="27" t="s">
        <v>73</v>
      </c>
      <c r="D198" s="31"/>
      <c r="E198" s="44" t="str">
        <f>IF('T1 NSA'!F16&gt;0,(ROUND('T1 NSA'!F41,$D$197)),"N/A")</f>
        <v>N/A</v>
      </c>
      <c r="F198" s="44" t="str">
        <f>IF('T1 NSA'!G16&gt;0,(ROUND('T1 NSA'!G41,$D$197)),"N/A")</f>
        <v>N/A</v>
      </c>
      <c r="G198" s="44" t="str">
        <f>IF('T1 NSA'!H16&gt;0,(ROUND('T1 NSA'!H41,$D$197)),"N/A")</f>
        <v>N/A</v>
      </c>
      <c r="H198" s="44" t="str">
        <f>IF('T1 NSA'!I16&gt;0,(ROUND('T1 NSA'!I41,$D$197)),"N/A")</f>
        <v>N/A</v>
      </c>
      <c r="I198" s="44" t="str">
        <f>IF('T1 NSA'!J16&gt;0,(ROUND('T1 NSA'!J41,$D$197)),"N/A")</f>
        <v>N/A</v>
      </c>
      <c r="J198" s="44" t="str">
        <f>IF('T1 NSA'!K16&gt;0,(ROUND('T1 NSA'!K41,$D$197)),"N/A")</f>
        <v>N/A</v>
      </c>
      <c r="K198" s="44" t="str">
        <f>IF('T1 NSA'!L16&gt;0,(ROUND('T1 NSA'!L41,$D$197)),"N/A")</f>
        <v>N/A</v>
      </c>
      <c r="M198" s="44" t="str">
        <f>IF('T1 NSA'!N16&gt;0,(ROUND('T1 NSA'!N41,$D$197)),"N/A")</f>
        <v>N/A</v>
      </c>
      <c r="N198" s="44" t="str">
        <f>IF('T1 NSA'!O16&gt;0,(ROUND('T1 NSA'!O41,$D$197)),"N/A")</f>
        <v>N/A</v>
      </c>
      <c r="O198" s="44" t="str">
        <f>IF('T1 NSA'!P16&gt;0,(ROUND('T1 NSA'!P41,$D$197)),"N/A")</f>
        <v>N/A</v>
      </c>
      <c r="P198" s="2"/>
      <c r="Q198" s="44" t="str">
        <f>IF('T1 NSA'!R16&gt;0,(ROUND('T1 NSA'!R41,$D$197)),"N/A")</f>
        <v>N/A</v>
      </c>
      <c r="R198" s="44" t="str">
        <f>IF('T1 NSA'!S16&gt;0,(ROUND('T1 NSA'!S41,$D$197)),"N/A")</f>
        <v>N/A</v>
      </c>
      <c r="T198" s="44" t="str">
        <f>IF('T1 NSA'!U16&gt;0,(ROUND('T1 NSA'!U41,$D$197)),"N/A")</f>
        <v>N/A</v>
      </c>
    </row>
    <row r="199" spans="1:20" s="30" customFormat="1" ht="15" customHeight="1" outlineLevel="1">
      <c r="A199" s="25"/>
      <c r="B199" s="26"/>
      <c r="C199" s="27" t="s">
        <v>74</v>
      </c>
      <c r="D199" s="31"/>
      <c r="E199" s="44" t="str">
        <f>IF('T1 NSA'!F16&gt;0,ROUND('T1 NSA'!F16/'T1 NSA'!F39,$D$197),"N/A")</f>
        <v>N/A</v>
      </c>
      <c r="F199" s="44" t="str">
        <f>IF('T1 NSA'!G16&gt;0,ROUND('T1 NSA'!G16/'T1 NSA'!G39,$D$197),"N/A")</f>
        <v>N/A</v>
      </c>
      <c r="G199" s="44" t="str">
        <f>IF('T1 NSA'!H16&gt;0,ROUND('T1 NSA'!H16/'T1 NSA'!H39,$D$197),"N/A")</f>
        <v>N/A</v>
      </c>
      <c r="H199" s="44" t="str">
        <f>IF('T1 NSA'!I16&gt;0,ROUND('T1 NSA'!I16/'T1 NSA'!I39,$D$197),"N/A")</f>
        <v>N/A</v>
      </c>
      <c r="I199" s="44" t="str">
        <f>IF('T1 NSA'!J16&gt;0,ROUND('T1 NSA'!J16/'T1 NSA'!J39,$D$197),"N/A")</f>
        <v>N/A</v>
      </c>
      <c r="J199" s="44" t="str">
        <f>IF('T1 NSA'!K16&gt;0,ROUND('T1 NSA'!K16/'T1 NSA'!K39,$D$197),"N/A")</f>
        <v>N/A</v>
      </c>
      <c r="K199" s="44" t="str">
        <f>IF('T1 NSA'!L16&gt;0,ROUND('T1 NSA'!L16/'T1 NSA'!L39,$D$197),"N/A")</f>
        <v>N/A</v>
      </c>
      <c r="M199" s="44" t="str">
        <f>IF('T1 NSA'!N16&gt;0,ROUND('T1 NSA'!N16/'T1 NSA'!N39,$D$197),"N/A")</f>
        <v>N/A</v>
      </c>
      <c r="N199" s="44" t="str">
        <f>IF('T1 NSA'!O16&gt;0,ROUND('T1 NSA'!O16/'T1 NSA'!O39,$D$197),"N/A")</f>
        <v>N/A</v>
      </c>
      <c r="O199" s="44" t="str">
        <f>IF('T1 NSA'!P16&gt;0,ROUND('T1 NSA'!P16/'T1 NSA'!P39,$D$197),"N/A")</f>
        <v>N/A</v>
      </c>
      <c r="P199" s="2"/>
      <c r="Q199" s="44" t="str">
        <f>IF('T1 NSA'!R16&gt;0,ROUND('T1 NSA'!R16/'T1 NSA'!R39,$D$197),"N/A")</f>
        <v>N/A</v>
      </c>
      <c r="R199" s="44" t="str">
        <f>IF('T1 NSA'!S16&gt;0,ROUND('T1 NSA'!S16/'T1 NSA'!S39,$D$197),"N/A")</f>
        <v>N/A</v>
      </c>
      <c r="T199" s="44" t="str">
        <f>IF('T1 NSA'!U16&gt;0,ROUND('T1 NSA'!U16/'T1 NSA'!U39,$D$197),"N/A")</f>
        <v>N/A</v>
      </c>
    </row>
    <row r="200" spans="1:20" s="24" customFormat="1" ht="15" customHeight="1">
      <c r="A200" s="19" t="s">
        <v>75</v>
      </c>
      <c r="B200" s="20" t="s">
        <v>76</v>
      </c>
      <c r="C200" s="45" t="s">
        <v>77</v>
      </c>
      <c r="D200" s="22">
        <v>2</v>
      </c>
      <c r="E200" s="23" t="str">
        <f>IF('T1 NSA'!F16&gt;0,IF(ISERROR(ROUND(('T1 NSA'!F16-('T1 NSA'!F39*'T1 NSA'!F43))/(('T1 NSA'!F39*'T1 NSA'!F42)-('T1 NSA'!F39*'T1 NSA'!F43)),$D$200)),"N/A",ROUND(('T1 NSA'!F16-('T1 NSA'!F39*'T1 NSA'!F43))/(('T1 NSA'!F39*'T1 NSA'!F42)-('T1 NSA'!F39*'T1 NSA'!F43)),$D$200))=ROUND('T1 NSA'!F44,$D$200),"N/A")</f>
        <v>N/A</v>
      </c>
      <c r="F200" s="23" t="str">
        <f>IF('T1 NSA'!G16&gt;0,IF(ISERROR(ROUND(('T1 NSA'!G16-('T1 NSA'!G39*'T1 NSA'!G43))/(('T1 NSA'!G39*'T1 NSA'!G42)-('T1 NSA'!G39*'T1 NSA'!G43)),$D$200)),"N/A",ROUND(('T1 NSA'!G16-('T1 NSA'!G39*'T1 NSA'!G43))/(('T1 NSA'!G39*'T1 NSA'!G42)-('T1 NSA'!G39*'T1 NSA'!G43)),$D$200))=ROUND('T1 NSA'!G44,$D$200),"N/A")</f>
        <v>N/A</v>
      </c>
      <c r="G200" s="23" t="str">
        <f>IF('T1 NSA'!H16&gt;0,IF(ISERROR(ROUND(('T1 NSA'!H16-('T1 NSA'!H39*'T1 NSA'!H43))/(('T1 NSA'!H39*'T1 NSA'!H42)-('T1 NSA'!H39*'T1 NSA'!H43)),$D$200)),"N/A",ROUND(('T1 NSA'!H16-('T1 NSA'!H39*'T1 NSA'!H43))/(('T1 NSA'!H39*'T1 NSA'!H42)-('T1 NSA'!H39*'T1 NSA'!H43)),$D$200))=ROUND('T1 NSA'!H44,$D$200),"N/A")</f>
        <v>N/A</v>
      </c>
      <c r="H200" s="23" t="str">
        <f>IF('T1 NSA'!I16&gt;0,IF(ISERROR(ROUND(('T1 NSA'!I16-('T1 NSA'!I39*'T1 NSA'!I43))/(('T1 NSA'!I39*'T1 NSA'!I42)-('T1 NSA'!I39*'T1 NSA'!I43)),$D$200)),"N/A",ROUND(('T1 NSA'!I16-('T1 NSA'!I39*'T1 NSA'!I43))/(('T1 NSA'!I39*'T1 NSA'!I42)-('T1 NSA'!I39*'T1 NSA'!I43)),$D$200))=ROUND('T1 NSA'!I44,$D$200),"N/A")</f>
        <v>N/A</v>
      </c>
      <c r="I200" s="23" t="str">
        <f>IF('T1 NSA'!J16&gt;0,IF(ISERROR(ROUND(('T1 NSA'!J16-('T1 NSA'!J39*'T1 NSA'!J43))/(('T1 NSA'!J39*'T1 NSA'!J42)-('T1 NSA'!J39*'T1 NSA'!J43)),$D$200)),"N/A",ROUND(('T1 NSA'!J16-('T1 NSA'!J39*'T1 NSA'!J43))/(('T1 NSA'!J39*'T1 NSA'!J42)-('T1 NSA'!J39*'T1 NSA'!J43)),$D$200))=ROUND('T1 NSA'!J44,$D$200),"N/A")</f>
        <v>N/A</v>
      </c>
      <c r="J200" s="23" t="str">
        <f>IF('T1 NSA'!K16&gt;0,IF(ISERROR(ROUND(('T1 NSA'!K16-('T1 NSA'!K39*'T1 NSA'!K43))/(('T1 NSA'!K39*'T1 NSA'!K42)-('T1 NSA'!K39*'T1 NSA'!K43)),$D$200)),"N/A",ROUND(('T1 NSA'!K16-('T1 NSA'!K39*'T1 NSA'!K43))/(('T1 NSA'!K39*'T1 NSA'!K42)-('T1 NSA'!K39*'T1 NSA'!K43)),$D$200))=ROUND('T1 NSA'!K44,$D$200),"N/A")</f>
        <v>N/A</v>
      </c>
      <c r="K200" s="23" t="str">
        <f>IF('T1 NSA'!L16&gt;0,IF(ISERROR(ROUND(('T1 NSA'!L16-('T1 NSA'!L39*'T1 NSA'!L43))/(('T1 NSA'!L39*'T1 NSA'!L42)-('T1 NSA'!L39*'T1 NSA'!L43)),$D$200)),"N/A",ROUND(('T1 NSA'!L16-('T1 NSA'!L39*'T1 NSA'!L43))/(('T1 NSA'!L39*'T1 NSA'!L42)-('T1 NSA'!L39*'T1 NSA'!L43)),$D$200))=ROUND('T1 NSA'!L44,$D$200),"N/A")</f>
        <v>N/A</v>
      </c>
      <c r="L200" s="30"/>
      <c r="M200" s="23" t="str">
        <f>IF('T1 NSA'!N16&gt;0,IF(ISERROR(ROUND(('T1 NSA'!N16-('T1 NSA'!N39*'T1 NSA'!N43))/(('T1 NSA'!N39*'T1 NSA'!N42)-('T1 NSA'!N39*'T1 NSA'!N43)),$D$200)),"N/A",ROUND(('T1 NSA'!N16-('T1 NSA'!N39*'T1 NSA'!N43))/(('T1 NSA'!N39*'T1 NSA'!N42)-('T1 NSA'!N39*'T1 NSA'!N43)),$D$200))=ROUND('T1 NSA'!N44,$D$200),"N/A")</f>
        <v>N/A</v>
      </c>
      <c r="N200" s="23" t="str">
        <f>IF('T1 NSA'!O16&gt;0,IF(ISERROR(ROUND(('T1 NSA'!O16-('T1 NSA'!O39*'T1 NSA'!O43))/(('T1 NSA'!O39*'T1 NSA'!O42)-('T1 NSA'!O39*'T1 NSA'!O43)),$D$200)),"N/A",ROUND(('T1 NSA'!O16-('T1 NSA'!O39*'T1 NSA'!O43))/(('T1 NSA'!O39*'T1 NSA'!O42)-('T1 NSA'!O39*'T1 NSA'!O43)),$D$200))=ROUND('T1 NSA'!O44,$D$200),"N/A")</f>
        <v>N/A</v>
      </c>
      <c r="O200" s="23" t="str">
        <f>IF('T1 NSA'!P16&gt;0,IF(ISERROR(ROUND(('T1 NSA'!P16-('T1 NSA'!P39*'T1 NSA'!P43))/(('T1 NSA'!P39*'T1 NSA'!P42)-('T1 NSA'!P39*'T1 NSA'!P43)),$D$200)),"N/A",ROUND(('T1 NSA'!P16-('T1 NSA'!P39*'T1 NSA'!P43))/(('T1 NSA'!P39*'T1 NSA'!P42)-('T1 NSA'!P39*'T1 NSA'!P43)),$D$200))=ROUND('T1 NSA'!P44,$D$200),"N/A")</f>
        <v>N/A</v>
      </c>
      <c r="P200" s="2"/>
      <c r="Q200" s="23" t="str">
        <f>IF('T1 NSA'!R16&gt;0,IF(ISERROR(ROUND(('T1 NSA'!R16-('T1 NSA'!R39*'T1 NSA'!R43))/(('T1 NSA'!R39*'T1 NSA'!R42)-('T1 NSA'!R39*'T1 NSA'!R43)),$D$200)),"N/A",ROUND(('T1 NSA'!R16-('T1 NSA'!R39*'T1 NSA'!R43))/(('T1 NSA'!R39*'T1 NSA'!R42)-('T1 NSA'!R39*'T1 NSA'!R43)),$D$200))=ROUND('T1 NSA'!R44,$D$200),"N/A")</f>
        <v>N/A</v>
      </c>
      <c r="R200" s="23" t="str">
        <f>IF('T1 NSA'!S16&gt;0,IF(ISERROR(ROUND(('T1 NSA'!S16-('T1 NSA'!S39*'T1 NSA'!S43))/(('T1 NSA'!S39*'T1 NSA'!S42)-('T1 NSA'!S39*'T1 NSA'!S43)),$D$200)),"N/A",ROUND(('T1 NSA'!S16-('T1 NSA'!S39*'T1 NSA'!S43))/(('T1 NSA'!S39*'T1 NSA'!S42)-('T1 NSA'!S39*'T1 NSA'!S43)),$D$200))=ROUND('T1 NSA'!S44,$D$200),"N/A")</f>
        <v>N/A</v>
      </c>
      <c r="S200" s="30"/>
      <c r="T200" s="23" t="str">
        <f>IF('T1 NSA'!U16&gt;0,IF(ISERROR(ROUND(('T1 NSA'!U16-('T1 NSA'!U39*'T1 NSA'!U43))/(('T1 NSA'!U39*'T1 NSA'!U42)-('T1 NSA'!U39*'T1 NSA'!U43)),$D$200)),"N/A",ROUND(('T1 NSA'!U16-('T1 NSA'!U39*'T1 NSA'!U43))/(('T1 NSA'!U39*'T1 NSA'!U42)-('T1 NSA'!U39*'T1 NSA'!U43)),$D$200))=ROUND('T1 NSA'!U44,$D$200),"N/A")</f>
        <v>N/A</v>
      </c>
    </row>
    <row r="201" spans="1:20" s="30" customFormat="1" ht="15" customHeight="1" outlineLevel="1">
      <c r="A201" s="25"/>
      <c r="B201" s="26"/>
      <c r="C201" s="46" t="s">
        <v>78</v>
      </c>
      <c r="D201" s="31"/>
      <c r="E201" s="47" t="str">
        <f>IF('T1 NSA'!F16&gt;0,IF(ISERROR(ROUND(('T1 NSA'!F16-('T1 NSA'!F39*'T1 NSA'!F43))/(('T1 NSA'!F39*'T1 NSA'!F42)-('T1 NSA'!F39*'T1 NSA'!F43)),$D$200)),"N/A",ROUND(('T1 NSA'!F16-('T1 NSA'!F39*'T1 NSA'!F43))/(('T1 NSA'!F39*'T1 NSA'!F42)-('T1 NSA'!F39*'T1 NSA'!F43)),$D$200)),"N/A")</f>
        <v>N/A</v>
      </c>
      <c r="F201" s="47" t="str">
        <f>IF('T1 NSA'!G16&gt;0,IF(ISERROR(ROUND(('T1 NSA'!G16-('T1 NSA'!G39*'T1 NSA'!G43))/(('T1 NSA'!G39*'T1 NSA'!G42)-('T1 NSA'!G39*'T1 NSA'!G43)),$D$200)),"N/A",ROUND(('T1 NSA'!G16-('T1 NSA'!G39*'T1 NSA'!G43))/(('T1 NSA'!G39*'T1 NSA'!G42)-('T1 NSA'!G39*'T1 NSA'!G43)),$D$200)),"N/A")</f>
        <v>N/A</v>
      </c>
      <c r="G201" s="47" t="str">
        <f>IF('T1 NSA'!H16&gt;0,IF(ISERROR(ROUND(('T1 NSA'!H16-('T1 NSA'!H39*'T1 NSA'!H43))/(('T1 NSA'!H39*'T1 NSA'!H42)-('T1 NSA'!H39*'T1 NSA'!H43)),$D$200)),"N/A",ROUND(('T1 NSA'!H16-('T1 NSA'!H39*'T1 NSA'!H43))/(('T1 NSA'!H39*'T1 NSA'!H42)-('T1 NSA'!H39*'T1 NSA'!H43)),$D$200)),"N/A")</f>
        <v>N/A</v>
      </c>
      <c r="H201" s="47" t="str">
        <f>IF('T1 NSA'!I16&gt;0,IF(ISERROR(ROUND(('T1 NSA'!I16-('T1 NSA'!I39*'T1 NSA'!I43))/(('T1 NSA'!I39*'T1 NSA'!I42)-('T1 NSA'!I39*'T1 NSA'!I43)),$D$200)),"N/A",ROUND(('T1 NSA'!I16-('T1 NSA'!I39*'T1 NSA'!I43))/(('T1 NSA'!I39*'T1 NSA'!I42)-('T1 NSA'!I39*'T1 NSA'!I43)),$D$200)),"N/A")</f>
        <v>N/A</v>
      </c>
      <c r="I201" s="47" t="str">
        <f>IF('T1 NSA'!J16&gt;0,IF(ISERROR(ROUND(('T1 NSA'!J16-('T1 NSA'!J39*'T1 NSA'!J43))/(('T1 NSA'!J39*'T1 NSA'!J42)-('T1 NSA'!J39*'T1 NSA'!J43)),$D$200)),"N/A",ROUND(('T1 NSA'!J16-('T1 NSA'!J39*'T1 NSA'!J43))/(('T1 NSA'!J39*'T1 NSA'!J42)-('T1 NSA'!J39*'T1 NSA'!J43)),$D$200)),"N/A")</f>
        <v>N/A</v>
      </c>
      <c r="J201" s="47" t="str">
        <f>IF('T1 NSA'!K16&gt;0,IF(ISERROR(ROUND(('T1 NSA'!K16-('T1 NSA'!K39*'T1 NSA'!K43))/(('T1 NSA'!K39*'T1 NSA'!K42)-('T1 NSA'!K39*'T1 NSA'!K43)),$D$200)),"N/A",ROUND(('T1 NSA'!K16-('T1 NSA'!K39*'T1 NSA'!K43))/(('T1 NSA'!K39*'T1 NSA'!K42)-('T1 NSA'!K39*'T1 NSA'!K43)),$D$200)),"N/A")</f>
        <v>N/A</v>
      </c>
      <c r="K201" s="47" t="str">
        <f>IF('T1 NSA'!L16&gt;0,IF(ISERROR(ROUND(('T1 NSA'!L16-('T1 NSA'!L39*'T1 NSA'!L43))/(('T1 NSA'!L39*'T1 NSA'!L42)-('T1 NSA'!L39*'T1 NSA'!L43)),$D$200)),"N/A",ROUND(('T1 NSA'!L16-('T1 NSA'!L39*'T1 NSA'!L43))/(('T1 NSA'!L39*'T1 NSA'!L42)-('T1 NSA'!L39*'T1 NSA'!L43)),$D$200)),"N/A")</f>
        <v>N/A</v>
      </c>
      <c r="M201" s="47" t="str">
        <f>IF('T1 NSA'!N16&gt;0,IF(ISERROR(ROUND(('T1 NSA'!N16-('T1 NSA'!N39*'T1 NSA'!N43))/(('T1 NSA'!N39*'T1 NSA'!N42)-('T1 NSA'!N39*'T1 NSA'!N43)),$D$200)),"N/A",ROUND(('T1 NSA'!N16-('T1 NSA'!N39*'T1 NSA'!N43))/(('T1 NSA'!N39*'T1 NSA'!N42)-('T1 NSA'!N39*'T1 NSA'!N43)),$D$200)),"N/A")</f>
        <v>N/A</v>
      </c>
      <c r="N201" s="47" t="str">
        <f>IF('T1 NSA'!O16&gt;0,IF(ISERROR(ROUND(('T1 NSA'!O16-('T1 NSA'!O39*'T1 NSA'!O43))/(('T1 NSA'!O39*'T1 NSA'!O42)-('T1 NSA'!O39*'T1 NSA'!O43)),$D$200)),"N/A",ROUND(('T1 NSA'!O16-('T1 NSA'!O39*'T1 NSA'!O43))/(('T1 NSA'!O39*'T1 NSA'!O42)-('T1 NSA'!O39*'T1 NSA'!O43)),$D$200)),"N/A")</f>
        <v>N/A</v>
      </c>
      <c r="O201" s="47" t="str">
        <f>IF('T1 NSA'!P16&gt;0,IF(ISERROR(ROUND(('T1 NSA'!P16-('T1 NSA'!P39*'T1 NSA'!P43))/(('T1 NSA'!P39*'T1 NSA'!P42)-('T1 NSA'!P39*'T1 NSA'!P43)),$D$200)),"N/A",ROUND(('T1 NSA'!P16-('T1 NSA'!P39*'T1 NSA'!P43))/(('T1 NSA'!P39*'T1 NSA'!P42)-('T1 NSA'!P39*'T1 NSA'!P43)),$D$200)),"N/A")</f>
        <v>N/A</v>
      </c>
      <c r="P201" s="2"/>
      <c r="Q201" s="47" t="str">
        <f>IF('T1 NSA'!R16&gt;0,IF(ISERROR(ROUND(('T1 NSA'!R16-('T1 NSA'!R39*'T1 NSA'!R43))/(('T1 NSA'!R39*'T1 NSA'!R42)-('T1 NSA'!R39*'T1 NSA'!R43)),$D$200)),"N/A",ROUND(('T1 NSA'!R16-('T1 NSA'!R39*'T1 NSA'!R43))/(('T1 NSA'!R39*'T1 NSA'!R42)-('T1 NSA'!R39*'T1 NSA'!R43)),$D$200)),"N/A")</f>
        <v>N/A</v>
      </c>
      <c r="R201" s="47" t="str">
        <f>IF('T1 NSA'!S16&gt;0,IF(ISERROR(ROUND(('T1 NSA'!S16-('T1 NSA'!S39*'T1 NSA'!S43))/(('T1 NSA'!S39*'T1 NSA'!S42)-('T1 NSA'!S39*'T1 NSA'!S43)),$D$200)),"N/A",ROUND(('T1 NSA'!S16-('T1 NSA'!S39*'T1 NSA'!S43))/(('T1 NSA'!S39*'T1 NSA'!S42)-('T1 NSA'!S39*'T1 NSA'!S43)),$D$200)),"N/A")</f>
        <v>N/A</v>
      </c>
      <c r="T201" s="47" t="str">
        <f>IF('T1 NSA'!U16&gt;0,IF(ISERROR(ROUND(('T1 NSA'!U16-('T1 NSA'!U39*'T1 NSA'!U43))/(('T1 NSA'!U39*'T1 NSA'!U42)-('T1 NSA'!U39*'T1 NSA'!U43)),$D$200)),"N/A",ROUND(('T1 NSA'!U16-('T1 NSA'!U39*'T1 NSA'!U43))/(('T1 NSA'!U39*'T1 NSA'!U42)-('T1 NSA'!U39*'T1 NSA'!U43)),$D$200)),"N/A")</f>
        <v>N/A</v>
      </c>
    </row>
    <row r="202" spans="1:20" s="30" customFormat="1" ht="15" customHeight="1" outlineLevel="1">
      <c r="A202" s="25"/>
      <c r="B202" s="26"/>
      <c r="C202" s="46" t="s">
        <v>79</v>
      </c>
      <c r="D202" s="31"/>
      <c r="E202" s="48" t="str">
        <f>IF('T1 NSA'!F16&gt;0,ROUND('T1 NSA'!F44,$D$200),"N/A")</f>
        <v>N/A</v>
      </c>
      <c r="F202" s="48" t="str">
        <f>IF('T1 NSA'!G16&gt;0,ROUND('T1 NSA'!G44,$D$200),"N/A")</f>
        <v>N/A</v>
      </c>
      <c r="G202" s="48" t="str">
        <f>IF('T1 NSA'!H16&gt;0,ROUND('T1 NSA'!H44,$D$200),"N/A")</f>
        <v>N/A</v>
      </c>
      <c r="H202" s="48" t="str">
        <f>IF('T1 NSA'!I16&gt;0,ROUND('T1 NSA'!I44,$D$200),"N/A")</f>
        <v>N/A</v>
      </c>
      <c r="I202" s="48" t="str">
        <f>IF('T1 NSA'!J16&gt;0,ROUND('T1 NSA'!J44,$D$200),"N/A")</f>
        <v>N/A</v>
      </c>
      <c r="J202" s="48" t="str">
        <f>IF('T1 NSA'!K16&gt;0,ROUND('T1 NSA'!K44,$D$200),"N/A")</f>
        <v>N/A</v>
      </c>
      <c r="K202" s="48" t="str">
        <f>IF('T1 NSA'!L16&gt;0,ROUND('T1 NSA'!L44,$D$200),"N/A")</f>
        <v>N/A</v>
      </c>
      <c r="M202" s="48" t="str">
        <f>IF('T1 NSA'!N16&gt;0,ROUND('T1 NSA'!N44,$D$200),"N/A")</f>
        <v>N/A</v>
      </c>
      <c r="N202" s="48" t="str">
        <f>IF('T1 NSA'!O16&gt;0,ROUND('T1 NSA'!O44,$D$200),"N/A")</f>
        <v>N/A</v>
      </c>
      <c r="O202" s="48" t="str">
        <f>IF('T1 NSA'!P16&gt;0,ROUND('T1 NSA'!P44,$D$200),"N/A")</f>
        <v>N/A</v>
      </c>
      <c r="P202" s="2"/>
      <c r="Q202" s="48" t="str">
        <f>IF('T1 NSA'!R16&gt;0,ROUND('T1 NSA'!R44,$D$200),"N/A")</f>
        <v>N/A</v>
      </c>
      <c r="R202" s="48" t="str">
        <f>IF('T1 NSA'!S16&gt;0,ROUND('T1 NSA'!S44,$D$200),"N/A")</f>
        <v>N/A</v>
      </c>
      <c r="T202" s="48" t="str">
        <f>IF('T1 NSA'!U16&gt;0,ROUND('T1 NSA'!U44,$D$200),"N/A")</f>
        <v>N/A</v>
      </c>
    </row>
    <row r="203" spans="1:20" s="24" customFormat="1" ht="15" customHeight="1">
      <c r="A203" s="19" t="s">
        <v>80</v>
      </c>
      <c r="B203" s="20" t="s">
        <v>81</v>
      </c>
      <c r="C203" s="21" t="s">
        <v>82</v>
      </c>
      <c r="D203" s="22">
        <v>3</v>
      </c>
      <c r="E203" s="23" t="b">
        <f>ROUND(SUM('T1 NSA'!F36:F38),$D$203)=ROUND('T1 NSA'!F39,$D$203)</f>
        <v>1</v>
      </c>
      <c r="F203" s="23" t="b">
        <f>ROUND(SUM('T1 NSA'!G36:G38),$D$203)=ROUND('T1 NSA'!G39,$D$203)</f>
        <v>1</v>
      </c>
      <c r="G203" s="23" t="b">
        <f>ROUND(SUM('T1 NSA'!H36:H38),$D$203)=ROUND('T1 NSA'!H39,$D$203)</f>
        <v>1</v>
      </c>
      <c r="H203" s="23" t="b">
        <f>ROUND(SUM('T1 NSA'!I36:I38),$D$203)=ROUND('T1 NSA'!I39,$D$203)</f>
        <v>1</v>
      </c>
      <c r="I203" s="23" t="b">
        <f>ROUND(SUM('T1 NSA'!J36:J38),$D$203)=ROUND('T1 NSA'!J39,$D$203)</f>
        <v>1</v>
      </c>
      <c r="J203" s="23" t="b">
        <f>ROUND(SUM('T1 NSA'!K36:K38),$D$203)=ROUND('T1 NSA'!K39,$D$203)</f>
        <v>1</v>
      </c>
      <c r="K203" s="23" t="b">
        <f>ROUND(SUM('T1 NSA'!L36:L38),$D$203)=ROUND('T1 NSA'!L39,$D$203)</f>
        <v>1</v>
      </c>
      <c r="L203" s="30"/>
      <c r="M203" s="23" t="b">
        <f>ROUND(SUM('T1 NSA'!N36:N38),$D$203)=ROUND('T1 NSA'!N39,$D$203)</f>
        <v>1</v>
      </c>
      <c r="N203" s="23" t="b">
        <f>ROUND(SUM('T1 NSA'!O36:O38),$D$203)=ROUND('T1 NSA'!O39,$D$203)</f>
        <v>1</v>
      </c>
      <c r="O203" s="23" t="b">
        <f>ROUND(SUM('T1 NSA'!P36:P38),$D$203)=ROUND('T1 NSA'!P39,$D$203)</f>
        <v>1</v>
      </c>
      <c r="P203" s="2"/>
      <c r="Q203" s="23" t="b">
        <f>ROUND(SUM('T1 NSA'!R36:R38),$D$203)=ROUND('T1 NSA'!R39,$D$203)</f>
        <v>1</v>
      </c>
      <c r="R203" s="23" t="b">
        <f>ROUND(SUM('T1 NSA'!S36:S38),$D$203)=ROUND('T1 NSA'!S39,$D$203)</f>
        <v>1</v>
      </c>
      <c r="S203" s="30"/>
      <c r="T203" s="23" t="b">
        <f>ROUND(SUM('T1 NSA'!U36:U38),$D$203)=ROUND('T1 NSA'!U39,$D$203)</f>
        <v>1</v>
      </c>
    </row>
    <row r="204" spans="1:20" s="30" customFormat="1" ht="15" customHeight="1" outlineLevel="1">
      <c r="A204" s="25"/>
      <c r="B204" s="26"/>
      <c r="C204" s="27" t="s">
        <v>83</v>
      </c>
      <c r="D204" s="31"/>
      <c r="E204" s="349">
        <f>ROUND(SUM('T1 NSA'!F36:F38),$D$203)</f>
        <v>0</v>
      </c>
      <c r="F204" s="349">
        <f>ROUND(SUM('T1 NSA'!G36:G38),$D$203)</f>
        <v>0</v>
      </c>
      <c r="G204" s="349">
        <f>ROUND(SUM('T1 NSA'!H36:H38),$D$203)</f>
        <v>0</v>
      </c>
      <c r="H204" s="349">
        <f>ROUND(SUM('T1 NSA'!I36:I38),$D$203)</f>
        <v>0</v>
      </c>
      <c r="I204" s="349">
        <f>ROUND(SUM('T1 NSA'!J36:J38),$D$203)</f>
        <v>0</v>
      </c>
      <c r="J204" s="349">
        <f>ROUND(SUM('T1 NSA'!K36:K38),$D$203)</f>
        <v>0</v>
      </c>
      <c r="K204" s="349">
        <f>ROUND(SUM('T1 NSA'!L36:L38),$D$203)</f>
        <v>0</v>
      </c>
      <c r="M204" s="349">
        <f>ROUND(SUM('T1 NSA'!N36:N38),$D$203)</f>
        <v>0</v>
      </c>
      <c r="N204" s="349">
        <f>ROUND(SUM('T1 NSA'!O36:O38),$D$203)</f>
        <v>0</v>
      </c>
      <c r="O204" s="349">
        <f>ROUND(SUM('T1 NSA'!P36:P38),$D$203)</f>
        <v>0</v>
      </c>
      <c r="P204" s="2"/>
      <c r="Q204" s="349">
        <f>ROUND(SUM('T1 NSA'!R36:R38),$D$203)</f>
        <v>0</v>
      </c>
      <c r="R204" s="349">
        <f>ROUND(SUM('T1 NSA'!S36:S38),$D$203)</f>
        <v>0</v>
      </c>
      <c r="T204" s="349">
        <f>ROUND(SUM('T1 NSA'!U36:U38),$D$203)</f>
        <v>0</v>
      </c>
    </row>
    <row r="205" spans="1:20" s="30" customFormat="1" ht="15" customHeight="1" outlineLevel="1">
      <c r="A205" s="25"/>
      <c r="B205" s="26"/>
      <c r="C205" s="27" t="s">
        <v>84</v>
      </c>
      <c r="D205" s="31"/>
      <c r="E205" s="349">
        <f>ROUND('T1 NSA'!F39,$D$203)</f>
        <v>0</v>
      </c>
      <c r="F205" s="349">
        <f>ROUND('T1 NSA'!G39,$D$203)</f>
        <v>0</v>
      </c>
      <c r="G205" s="349">
        <f>ROUND('T1 NSA'!H39,$D$203)</f>
        <v>0</v>
      </c>
      <c r="H205" s="349">
        <f>ROUND('T1 NSA'!I39,$D$203)</f>
        <v>0</v>
      </c>
      <c r="I205" s="349">
        <f>ROUND('T1 NSA'!J39,$D$203)</f>
        <v>0</v>
      </c>
      <c r="J205" s="349">
        <f>ROUND('T1 NSA'!K39,$D$203)</f>
        <v>0</v>
      </c>
      <c r="K205" s="349">
        <f>ROUND('T1 NSA'!L39,$D$203)</f>
        <v>0</v>
      </c>
      <c r="M205" s="349">
        <f>ROUND('T1 NSA'!N39,$D$203)</f>
        <v>0</v>
      </c>
      <c r="N205" s="349">
        <f>ROUND('T1 NSA'!O39,$D$203)</f>
        <v>0</v>
      </c>
      <c r="O205" s="349">
        <f>ROUND('T1 NSA'!P39,$D$203)</f>
        <v>0</v>
      </c>
      <c r="P205" s="2"/>
      <c r="Q205" s="349">
        <f>ROUND('T1 NSA'!R39,$D$203)</f>
        <v>0</v>
      </c>
      <c r="R205" s="349">
        <f>ROUND('T1 NSA'!S39,$D$203)</f>
        <v>0</v>
      </c>
      <c r="T205" s="349">
        <f>ROUND('T1 NSA'!U39,$D$203)</f>
        <v>0</v>
      </c>
    </row>
    <row r="206" spans="1:20" s="24" customFormat="1" ht="15" customHeight="1">
      <c r="A206" s="19" t="s">
        <v>85</v>
      </c>
      <c r="B206" s="20" t="s">
        <v>81</v>
      </c>
      <c r="C206" s="45" t="s">
        <v>86</v>
      </c>
      <c r="D206" s="22">
        <v>3</v>
      </c>
      <c r="E206" s="23" t="b">
        <f>IF(ROUND('T1 NSA'!F39,$D$206)=0,ROUND('T1 NSA'!F16,$D$206)=0,TRUE)</f>
        <v>1</v>
      </c>
      <c r="F206" s="23" t="b">
        <f>IF(ROUND('T1 NSA'!G39,$D$206)=0,ROUND('T1 NSA'!G16,$D$206)=0,TRUE)</f>
        <v>1</v>
      </c>
      <c r="G206" s="23" t="b">
        <f>IF(ROUND('T1 NSA'!H39,$D$206)=0,ROUND('T1 NSA'!H16,$D$206)=0,TRUE)</f>
        <v>1</v>
      </c>
      <c r="H206" s="23" t="b">
        <f>IF(ROUND('T1 NSA'!I39,$D$206)=0,ROUND('T1 NSA'!I16,$D$206)=0,TRUE)</f>
        <v>1</v>
      </c>
      <c r="I206" s="23" t="b">
        <f>IF(ROUND('T1 NSA'!J39,$D$206)=0,ROUND('T1 NSA'!J16,$D$206)=0,TRUE)</f>
        <v>1</v>
      </c>
      <c r="J206" s="23" t="b">
        <f>IF(ROUND('T1 NSA'!K39,$D$206)=0,ROUND('T1 NSA'!K16,$D$206)=0,TRUE)</f>
        <v>1</v>
      </c>
      <c r="K206" s="23" t="b">
        <f>IF(ROUND('T1 NSA'!L39,$D$206)=0,ROUND('T1 NSA'!L16,$D$206)=0,TRUE)</f>
        <v>1</v>
      </c>
      <c r="L206" s="30"/>
      <c r="M206" s="23" t="b">
        <f>IF(ROUND('T1 NSA'!N39,$D$206)=0,ROUND('T1 NSA'!N16,$D$206)=0,TRUE)</f>
        <v>1</v>
      </c>
      <c r="N206" s="23" t="b">
        <f>IF(ROUND('T1 NSA'!O39,$D$206)=0,ROUND('T1 NSA'!O16,$D$206)=0,TRUE)</f>
        <v>1</v>
      </c>
      <c r="O206" s="23" t="b">
        <f>IF(ROUND('T1 NSA'!P39,$D$206)=0,ROUND('T1 NSA'!P16,$D$206)=0,TRUE)</f>
        <v>1</v>
      </c>
      <c r="P206" s="2"/>
      <c r="Q206" s="23" t="b">
        <f>IF(ROUND('T1 NSA'!R39,$D$206)=0,ROUND('T1 NSA'!R16,$D$206)=0,TRUE)</f>
        <v>1</v>
      </c>
      <c r="R206" s="23" t="b">
        <f>IF(ROUND('T1 NSA'!S39,$D$206)=0,ROUND('T1 NSA'!S16,$D$206)=0,TRUE)</f>
        <v>1</v>
      </c>
      <c r="S206" s="30"/>
      <c r="T206" s="23" t="b">
        <f>IF(ROUND('T1 NSA'!U39,$D$206)=0,ROUND('T1 NSA'!U16,$D$206)=0,TRUE)</f>
        <v>1</v>
      </c>
    </row>
    <row r="207" spans="1:20" s="30" customFormat="1" ht="15" customHeight="1" outlineLevel="1">
      <c r="A207" s="25"/>
      <c r="B207" s="26"/>
      <c r="C207" s="27" t="s">
        <v>84</v>
      </c>
      <c r="D207" s="31"/>
      <c r="E207" s="349">
        <f>ROUND('T1 NSA'!F39,$D$206)</f>
        <v>0</v>
      </c>
      <c r="F207" s="349">
        <f>ROUND('T1 NSA'!G39,$D$206)</f>
        <v>0</v>
      </c>
      <c r="G207" s="349">
        <f>ROUND('T1 NSA'!H39,$D$206)</f>
        <v>0</v>
      </c>
      <c r="H207" s="349">
        <f>ROUND('T1 NSA'!I39,$D$206)</f>
        <v>0</v>
      </c>
      <c r="I207" s="349">
        <f>ROUND('T1 NSA'!J39,$D$206)</f>
        <v>0</v>
      </c>
      <c r="J207" s="349">
        <f>ROUND('T1 NSA'!K39,$D$206)</f>
        <v>0</v>
      </c>
      <c r="K207" s="349">
        <f>ROUND('T1 NSA'!L39,$D$206)</f>
        <v>0</v>
      </c>
      <c r="M207" s="349">
        <f>ROUND('T1 NSA'!N39,$D$206)</f>
        <v>0</v>
      </c>
      <c r="N207" s="349">
        <f>ROUND('T1 NSA'!O39,$D$206)</f>
        <v>0</v>
      </c>
      <c r="O207" s="349">
        <f>ROUND('T1 NSA'!P39,$D$206)</f>
        <v>0</v>
      </c>
      <c r="P207" s="2"/>
      <c r="Q207" s="349">
        <f>ROUND('T1 NSA'!R39,$D$206)</f>
        <v>0</v>
      </c>
      <c r="R207" s="349">
        <f>ROUND('T1 NSA'!S39,$D$206)</f>
        <v>0</v>
      </c>
      <c r="T207" s="349">
        <f>ROUND('T1 NSA'!U39,$D$206)</f>
        <v>0</v>
      </c>
    </row>
    <row r="208" spans="1:20" s="30" customFormat="1" ht="15" customHeight="1" outlineLevel="1">
      <c r="A208" s="25"/>
      <c r="B208" s="26"/>
      <c r="C208" s="27" t="s">
        <v>87</v>
      </c>
      <c r="D208" s="31"/>
      <c r="E208" s="349">
        <f>ROUND('T1 NSA'!F16,$D$206)</f>
        <v>0</v>
      </c>
      <c r="F208" s="349">
        <f>ROUND('T1 NSA'!G16,$D$206)</f>
        <v>0</v>
      </c>
      <c r="G208" s="349">
        <f>ROUND('T1 NSA'!H16,$D$206)</f>
        <v>0</v>
      </c>
      <c r="H208" s="349">
        <f>ROUND('T1 NSA'!I16,$D$206)</f>
        <v>0</v>
      </c>
      <c r="I208" s="349">
        <f>ROUND('T1 NSA'!J16,$D$206)</f>
        <v>0</v>
      </c>
      <c r="J208" s="349">
        <f>ROUND('T1 NSA'!K16,$D$206)</f>
        <v>0</v>
      </c>
      <c r="K208" s="349">
        <f>ROUND('T1 NSA'!L16,$D$206)</f>
        <v>0</v>
      </c>
      <c r="M208" s="349">
        <f>ROUND('T1 NSA'!N16,$D$206)</f>
        <v>0</v>
      </c>
      <c r="N208" s="349">
        <f>ROUND('T1 NSA'!O16,$D$206)</f>
        <v>0</v>
      </c>
      <c r="O208" s="349">
        <f>ROUND('T1 NSA'!P16,$D$206)</f>
        <v>0</v>
      </c>
      <c r="P208" s="2"/>
      <c r="Q208" s="349">
        <f>ROUND('T1 NSA'!R16,$D$206)</f>
        <v>0</v>
      </c>
      <c r="R208" s="349">
        <f>ROUND('T1 NSA'!S16,$D$206)</f>
        <v>0</v>
      </c>
      <c r="T208" s="349">
        <f>ROUND('T1 NSA'!U16,$D$206)</f>
        <v>0</v>
      </c>
    </row>
    <row r="209" spans="1:20" s="37" customFormat="1" ht="20.100000000000001" customHeight="1">
      <c r="A209" s="13" t="s">
        <v>13</v>
      </c>
      <c r="B209" s="14" t="s">
        <v>14</v>
      </c>
      <c r="C209" s="15" t="s">
        <v>685</v>
      </c>
      <c r="D209" s="35"/>
      <c r="E209" s="36"/>
      <c r="F209" s="36"/>
      <c r="G209" s="36"/>
      <c r="H209" s="36"/>
      <c r="I209" s="36"/>
      <c r="J209" s="36"/>
      <c r="K209" s="36"/>
      <c r="L209" s="36"/>
      <c r="M209" s="36"/>
      <c r="N209" s="36"/>
      <c r="O209" s="36"/>
      <c r="Q209" s="36"/>
      <c r="R209" s="36"/>
      <c r="S209" s="36"/>
      <c r="T209" s="36"/>
    </row>
    <row r="210" spans="1:20" s="24" customFormat="1" ht="15" customHeight="1">
      <c r="A210" s="19" t="s">
        <v>21</v>
      </c>
      <c r="B210" s="350" t="s">
        <v>22</v>
      </c>
      <c r="C210" s="377" t="s">
        <v>90</v>
      </c>
      <c r="D210" s="352">
        <v>3</v>
      </c>
      <c r="E210" s="23" t="b">
        <f>ROUND('T1 EFHK'!F18,$D$210)=ROUND(SUM('T1 EFHK'!F12,'T1 EFHK'!F14:F17),$D$210)</f>
        <v>1</v>
      </c>
      <c r="F210" s="23" t="b">
        <f>ROUND('T1 EFHK'!G18,$D$210)=ROUND(SUM('T1 EFHK'!G12,'T1 EFHK'!G14:G17),$D$210)</f>
        <v>1</v>
      </c>
      <c r="G210" s="23" t="b">
        <f>ROUND('T1 EFHK'!H18,$D$210)=ROUND(SUM('T1 EFHK'!H12,'T1 EFHK'!H14:H17),$D$210)</f>
        <v>1</v>
      </c>
      <c r="H210" s="23" t="b">
        <f>ROUND('T1 EFHK'!I18,$D$210)=ROUND(SUM('T1 EFHK'!I12,'T1 EFHK'!I14:I17),$D$210)</f>
        <v>1</v>
      </c>
      <c r="I210" s="23" t="b">
        <f>ROUND('T1 EFHK'!J18,$D$210)=ROUND(SUM('T1 EFHK'!J12,'T1 EFHK'!J14:J17),$D$210)</f>
        <v>1</v>
      </c>
      <c r="J210" s="23" t="b">
        <f>ROUND('T1 EFHK'!K18,$D$210)=ROUND(SUM('T1 EFHK'!K12,'T1 EFHK'!K14:K17),$D$210)</f>
        <v>1</v>
      </c>
      <c r="K210" s="23" t="b">
        <f>ROUND('T1 EFHK'!L18,$D$210)=ROUND(SUM('T1 EFHK'!L12,'T1 EFHK'!L14:L17),$D$210)</f>
        <v>1</v>
      </c>
      <c r="L210" s="23" t="b">
        <f>ROUND('T1 EFHK'!M18,$D$210)=ROUND(SUM('T1 EFHK'!M12,'T1 EFHK'!M14:M17),$D$210)</f>
        <v>1</v>
      </c>
      <c r="M210" s="23" t="b">
        <f>ROUND('T1 EFHK'!N18,$D$210)=ROUND(SUM('T1 EFHK'!N12,'T1 EFHK'!N14:N17),$D$210)</f>
        <v>1</v>
      </c>
      <c r="N210" s="23" t="b">
        <f>ROUND('T1 EFHK'!O18,$D$210)=ROUND(SUM('T1 EFHK'!O12,'T1 EFHK'!O14:O17),$D$210)</f>
        <v>1</v>
      </c>
      <c r="O210" s="23" t="b">
        <f>ROUND('T1 EFHK'!P18,$D$210)=ROUND(SUM('T1 EFHK'!P12,'T1 EFHK'!P14:P17),$D$210)</f>
        <v>1</v>
      </c>
      <c r="P210" s="37"/>
      <c r="Q210" s="23" t="b">
        <f>ROUND('T1 EFHK'!R18,$D$210)=ROUND(SUM('T1 EFHK'!R12,'T1 EFHK'!R14:R17),$D$210)</f>
        <v>1</v>
      </c>
      <c r="R210" s="23" t="b">
        <f>ROUND('T1 EFHK'!S18,$D$210)=ROUND(SUM('T1 EFHK'!S12,'T1 EFHK'!S14:S17),$D$210)</f>
        <v>1</v>
      </c>
      <c r="S210" s="23" t="b">
        <f>ROUND('T1 EFHK'!T18,$D$210)=ROUND(SUM('T1 EFHK'!T12,'T1 EFHK'!T14:T17),$D$210)</f>
        <v>1</v>
      </c>
      <c r="T210" s="23" t="b">
        <f>ROUND('T1 EFHK'!U18,$D$210)=ROUND(SUM('T1 EFHK'!U12,'T1 EFHK'!U14:U17),$D$210)</f>
        <v>1</v>
      </c>
    </row>
    <row r="211" spans="1:20" s="30" customFormat="1" ht="15" customHeight="1" outlineLevel="1">
      <c r="A211" s="25"/>
      <c r="B211" s="353"/>
      <c r="C211" s="354" t="s">
        <v>24</v>
      </c>
      <c r="D211" s="355"/>
      <c r="E211" s="349">
        <f>ROUND('T1 EFHK'!F18,$D$210)</f>
        <v>14162.626</v>
      </c>
      <c r="F211" s="349">
        <f>ROUND('T1 EFHK'!G18,$D$210)</f>
        <v>14288.626</v>
      </c>
      <c r="G211" s="349">
        <f>ROUND('T1 EFHK'!H18,$D$210)</f>
        <v>16617.347000000002</v>
      </c>
      <c r="H211" s="349">
        <f>ROUND('T1 EFHK'!I18,$D$210)</f>
        <v>16790.254000000001</v>
      </c>
      <c r="I211" s="349">
        <f>ROUND('T1 EFHK'!J18,$D$210)</f>
        <v>17428.400000000001</v>
      </c>
      <c r="J211" s="349">
        <f>ROUND('T1 EFHK'!K18,$D$210)</f>
        <v>15238.356</v>
      </c>
      <c r="K211" s="349">
        <f>ROUND('T1 EFHK'!L18,$D$210)</f>
        <v>15496.155000000001</v>
      </c>
      <c r="L211" s="349">
        <f>ROUND('T1 EFHK'!M18,$D$210)</f>
        <v>30734.510999999999</v>
      </c>
      <c r="M211" s="349">
        <f>ROUND('T1 EFHK'!N18,$D$210)</f>
        <v>17905.259999999998</v>
      </c>
      <c r="N211" s="349">
        <f>ROUND('T1 EFHK'!O18,$D$210)</f>
        <v>18937.692999999999</v>
      </c>
      <c r="O211" s="349">
        <f>ROUND('T1 EFHK'!P18,$D$210)</f>
        <v>20132.957999999999</v>
      </c>
      <c r="P211" s="37"/>
      <c r="Q211" s="349">
        <f>ROUND('T1 EFHK'!R18,$D$210)</f>
        <v>15238.356</v>
      </c>
      <c r="R211" s="349">
        <f>ROUND('T1 EFHK'!S18,$D$210)</f>
        <v>14468.174000000001</v>
      </c>
      <c r="S211" s="349">
        <f>ROUND('T1 EFHK'!T18,$D$210)</f>
        <v>29706.53</v>
      </c>
      <c r="T211" s="349">
        <f>ROUND('T1 EFHK'!U18,$D$210)</f>
        <v>16610.562000000002</v>
      </c>
    </row>
    <row r="212" spans="1:20" s="30" customFormat="1" ht="15" customHeight="1" outlineLevel="1">
      <c r="A212" s="25"/>
      <c r="B212" s="353"/>
      <c r="C212" s="354" t="s">
        <v>25</v>
      </c>
      <c r="D212" s="355"/>
      <c r="E212" s="349">
        <f>ROUND(SUM('T1 EFHK'!F12,'T1 EFHK'!F14:F17),$D$210)</f>
        <v>14162.626</v>
      </c>
      <c r="F212" s="349">
        <f>ROUND(SUM('T1 EFHK'!G12,'T1 EFHK'!G14:G17),$D$210)</f>
        <v>14288.626</v>
      </c>
      <c r="G212" s="349">
        <f>ROUND(SUM('T1 EFHK'!H12,'T1 EFHK'!H14:H17),$D$210)</f>
        <v>16617.347000000002</v>
      </c>
      <c r="H212" s="349">
        <f>ROUND(SUM('T1 EFHK'!I12,'T1 EFHK'!I14:I17),$D$210)</f>
        <v>16790.254000000001</v>
      </c>
      <c r="I212" s="349">
        <f>ROUND(SUM('T1 EFHK'!J12,'T1 EFHK'!J14:J17),$D$210)</f>
        <v>17428.400000000001</v>
      </c>
      <c r="J212" s="349">
        <f>ROUND(SUM('T1 EFHK'!K12,'T1 EFHK'!K14:K17),$D$210)</f>
        <v>15238.356</v>
      </c>
      <c r="K212" s="349">
        <f>ROUND(SUM('T1 EFHK'!L12,'T1 EFHK'!L14:L17),$D$210)</f>
        <v>15496.155000000001</v>
      </c>
      <c r="L212" s="349">
        <f>ROUND(SUM('T1 EFHK'!M12,'T1 EFHK'!M14:M17),$D$210)</f>
        <v>30734.510999999999</v>
      </c>
      <c r="M212" s="349">
        <f>ROUND(SUM('T1 EFHK'!N12,'T1 EFHK'!N14:N17),$D$210)</f>
        <v>17905.259999999998</v>
      </c>
      <c r="N212" s="349">
        <f>ROUND(SUM('T1 EFHK'!O12,'T1 EFHK'!O14:O17),$D$210)</f>
        <v>18937.692999999999</v>
      </c>
      <c r="O212" s="349">
        <f>ROUND(SUM('T1 EFHK'!P12,'T1 EFHK'!P14:P17),$D$210)</f>
        <v>20132.957999999999</v>
      </c>
      <c r="P212" s="37"/>
      <c r="Q212" s="349">
        <f>ROUND(SUM('T1 EFHK'!R12,'T1 EFHK'!R14:R17),$D$210)</f>
        <v>15238.356</v>
      </c>
      <c r="R212" s="349">
        <f>ROUND(SUM('T1 EFHK'!S12,'T1 EFHK'!S14:S17),$D$210)</f>
        <v>14468.174000000001</v>
      </c>
      <c r="S212" s="349">
        <f>ROUND(SUM('T1 EFHK'!T12,'T1 EFHK'!T14:T17),$D$210)</f>
        <v>29706.53</v>
      </c>
      <c r="T212" s="349">
        <f>ROUND(SUM('T1 EFHK'!U12,'T1 EFHK'!U14:U17),$D$210)</f>
        <v>16610.562000000002</v>
      </c>
    </row>
    <row r="213" spans="1:20" s="24" customFormat="1" ht="15" customHeight="1">
      <c r="A213" s="19" t="s">
        <v>26</v>
      </c>
      <c r="B213" s="350" t="s">
        <v>27</v>
      </c>
      <c r="C213" s="377" t="s">
        <v>28</v>
      </c>
      <c r="D213" s="352">
        <v>3</v>
      </c>
      <c r="E213" s="23" t="b">
        <f>ROUND('T1 EFHK'!F31,$D$213)=ROUND(SUM('T1 EFHK'!F22:F30),$D$213)</f>
        <v>1</v>
      </c>
      <c r="F213" s="23" t="b">
        <f>ROUND('T1 EFHK'!G31,$D$213)=ROUND(SUM('T1 EFHK'!G22:G30),$D$213)</f>
        <v>1</v>
      </c>
      <c r="G213" s="23" t="b">
        <f>ROUND('T1 EFHK'!H31,$D$213)=ROUND(SUM('T1 EFHK'!H22:H30),$D$213)</f>
        <v>1</v>
      </c>
      <c r="H213" s="23" t="b">
        <f>ROUND('T1 EFHK'!I31,$D$213)=ROUND(SUM('T1 EFHK'!I22:I30),$D$213)</f>
        <v>1</v>
      </c>
      <c r="I213" s="23" t="b">
        <f>ROUND('T1 EFHK'!J31,$D$213)=ROUND(SUM('T1 EFHK'!J22:J30),$D$213)</f>
        <v>1</v>
      </c>
      <c r="J213" s="23" t="b">
        <f>ROUND('T1 EFHK'!K31,$D$213)=ROUND(SUM('T1 EFHK'!K22:K30),$D$213)</f>
        <v>1</v>
      </c>
      <c r="K213" s="23" t="b">
        <f>ROUND('T1 EFHK'!L31,$D$213)=ROUND(SUM('T1 EFHK'!L22:L30),$D$213)</f>
        <v>1</v>
      </c>
      <c r="L213" s="23" t="b">
        <f>ROUND('T1 EFHK'!M31,$D$213)=ROUND(SUM('T1 EFHK'!M22:M30),$D$213)</f>
        <v>1</v>
      </c>
      <c r="M213" s="23" t="b">
        <f>ROUND('T1 EFHK'!N31,$D$213)=ROUND(SUM('T1 EFHK'!N22:N30),$D$213)</f>
        <v>1</v>
      </c>
      <c r="N213" s="23" t="b">
        <f>ROUND('T1 EFHK'!O31,$D$213)=ROUND(SUM('T1 EFHK'!O22:O30),$D$213)</f>
        <v>1</v>
      </c>
      <c r="O213" s="23" t="b">
        <f>ROUND('T1 EFHK'!P31,$D$213)=ROUND(SUM('T1 EFHK'!P22:P30),$D$213)</f>
        <v>1</v>
      </c>
      <c r="P213" s="37"/>
      <c r="Q213" s="23" t="b">
        <f>ROUND('T1 EFHK'!R31,$D$213)=ROUND(SUM('T1 EFHK'!R22:R30),$D$213)</f>
        <v>1</v>
      </c>
      <c r="R213" s="23" t="b">
        <f>ROUND('T1 EFHK'!S31,$D$213)=ROUND(SUM('T1 EFHK'!S22:S30),$D$213)</f>
        <v>1</v>
      </c>
      <c r="S213" s="23" t="b">
        <f>ROUND('T1 EFHK'!T31,$D$213)=ROUND(SUM('T1 EFHK'!T22:T30),$D$213)</f>
        <v>1</v>
      </c>
      <c r="T213" s="23" t="b">
        <f>ROUND('T1 EFHK'!U31,$D$213)=ROUND(SUM('T1 EFHK'!U22:U30),$D$213)</f>
        <v>1</v>
      </c>
    </row>
    <row r="214" spans="1:20" s="30" customFormat="1" ht="15" customHeight="1" outlineLevel="1">
      <c r="A214" s="25"/>
      <c r="B214" s="353"/>
      <c r="C214" s="354" t="s">
        <v>29</v>
      </c>
      <c r="D214" s="355"/>
      <c r="E214" s="349">
        <f>ROUND('T1 EFHK'!F31,$D$213)</f>
        <v>14162.626</v>
      </c>
      <c r="F214" s="349">
        <f>ROUND('T1 EFHK'!G31,$D$213)</f>
        <v>14288.626</v>
      </c>
      <c r="G214" s="349">
        <f>ROUND('T1 EFHK'!H31,$D$213)</f>
        <v>16617.347000000002</v>
      </c>
      <c r="H214" s="349">
        <f>ROUND('T1 EFHK'!I31,$D$213)</f>
        <v>16790.254000000001</v>
      </c>
      <c r="I214" s="349">
        <f>ROUND('T1 EFHK'!J31,$D$213)</f>
        <v>17428.400000000001</v>
      </c>
      <c r="J214" s="349">
        <f>ROUND('T1 EFHK'!K31,$D$213)</f>
        <v>15238.356</v>
      </c>
      <c r="K214" s="349">
        <f>ROUND('T1 EFHK'!L31,$D$213)</f>
        <v>15496.155000000001</v>
      </c>
      <c r="L214" s="349">
        <f>ROUND('T1 EFHK'!M31,$D$213)</f>
        <v>30734.510999999999</v>
      </c>
      <c r="M214" s="349">
        <f>ROUND('T1 EFHK'!N31,$D$213)</f>
        <v>17905.259999999998</v>
      </c>
      <c r="N214" s="349">
        <f>ROUND('T1 EFHK'!O31,$D$213)</f>
        <v>18937.692999999999</v>
      </c>
      <c r="O214" s="349">
        <f>ROUND('T1 EFHK'!P31,$D$213)</f>
        <v>20132.957999999999</v>
      </c>
      <c r="P214" s="37"/>
      <c r="Q214" s="349">
        <f>ROUND('T1 EFHK'!R31,$D$213)</f>
        <v>15238.356</v>
      </c>
      <c r="R214" s="349">
        <f>ROUND('T1 EFHK'!S31,$D$213)</f>
        <v>14468.174000000001</v>
      </c>
      <c r="S214" s="349">
        <f>ROUND('T1 EFHK'!T31,$D$213)</f>
        <v>29706.53</v>
      </c>
      <c r="T214" s="349">
        <f>ROUND('T1 EFHK'!U31,$D$213)</f>
        <v>16610.562000000002</v>
      </c>
    </row>
    <row r="215" spans="1:20" s="30" customFormat="1" ht="15" customHeight="1" outlineLevel="1">
      <c r="A215" s="25"/>
      <c r="B215" s="353"/>
      <c r="C215" s="354" t="s">
        <v>30</v>
      </c>
      <c r="D215" s="355"/>
      <c r="E215" s="349">
        <f>ROUND(SUM('T1 EFHK'!F22:F30),$D$213)</f>
        <v>14162.626</v>
      </c>
      <c r="F215" s="349">
        <f>ROUND(SUM('T1 EFHK'!G22:G30),$D$213)</f>
        <v>14288.626</v>
      </c>
      <c r="G215" s="349">
        <f>ROUND(SUM('T1 EFHK'!H22:H30),$D$213)</f>
        <v>16617.347000000002</v>
      </c>
      <c r="H215" s="349">
        <f>ROUND(SUM('T1 EFHK'!I22:I30),$D$213)</f>
        <v>16790.254000000001</v>
      </c>
      <c r="I215" s="349">
        <f>ROUND(SUM('T1 EFHK'!J22:J30),$D$213)</f>
        <v>17428.400000000001</v>
      </c>
      <c r="J215" s="349">
        <f>ROUND(SUM('T1 EFHK'!K22:K30),$D$213)</f>
        <v>15238.356</v>
      </c>
      <c r="K215" s="349">
        <f>ROUND(SUM('T1 EFHK'!L22:L30),$D$213)</f>
        <v>15496.155000000001</v>
      </c>
      <c r="L215" s="349">
        <f>ROUND(SUM('T1 EFHK'!M22:M30),$D$213)</f>
        <v>30734.510999999999</v>
      </c>
      <c r="M215" s="349">
        <f>ROUND(SUM('T1 EFHK'!N22:N30),$D$213)</f>
        <v>17905.259999999998</v>
      </c>
      <c r="N215" s="349">
        <f>ROUND(SUM('T1 EFHK'!O22:O30),$D$213)</f>
        <v>18937.692999999999</v>
      </c>
      <c r="O215" s="349">
        <f>ROUND(SUM('T1 EFHK'!P22:P30),$D$213)</f>
        <v>20132.957999999999</v>
      </c>
      <c r="P215" s="37"/>
      <c r="Q215" s="349">
        <f>ROUND(SUM('T1 EFHK'!R22:R30),$D$213)</f>
        <v>15238.356</v>
      </c>
      <c r="R215" s="349">
        <f>ROUND(SUM('T1 EFHK'!S22:S30),$D$213)</f>
        <v>14468.174000000001</v>
      </c>
      <c r="S215" s="349">
        <f>ROUND(SUM('T1 EFHK'!T22:T30),$D$213)</f>
        <v>29706.53</v>
      </c>
      <c r="T215" s="349">
        <f>ROUND(SUM('T1 EFHK'!U22:U30),$D$213)</f>
        <v>16610.562000000002</v>
      </c>
    </row>
    <row r="216" spans="1:20" s="24" customFormat="1" ht="15" customHeight="1">
      <c r="A216" s="19" t="s">
        <v>31</v>
      </c>
      <c r="B216" s="350" t="s">
        <v>27</v>
      </c>
      <c r="C216" s="377" t="s">
        <v>32</v>
      </c>
      <c r="D216" s="352">
        <v>3</v>
      </c>
      <c r="E216" s="23" t="b">
        <f>ROUND('T1 EFHK'!F18,$D$216)=ROUND('T1 EFHK'!F31,$D$216)</f>
        <v>1</v>
      </c>
      <c r="F216" s="23" t="b">
        <f>ROUND('T1 EFHK'!G18,$D$216)=ROUND('T1 EFHK'!G31,$D$216)</f>
        <v>1</v>
      </c>
      <c r="G216" s="23" t="b">
        <f>ROUND('T1 EFHK'!H18,$D$216)=ROUND('T1 EFHK'!H31,$D$216)</f>
        <v>1</v>
      </c>
      <c r="H216" s="23" t="b">
        <f>ROUND('T1 EFHK'!I18,$D$216)=ROUND('T1 EFHK'!I31,$D$216)</f>
        <v>1</v>
      </c>
      <c r="I216" s="23" t="b">
        <f>ROUND('T1 EFHK'!J18,$D$216)=ROUND('T1 EFHK'!J31,$D$216)</f>
        <v>1</v>
      </c>
      <c r="J216" s="23" t="b">
        <f>ROUND('T1 EFHK'!K18,$D$216)=ROUND('T1 EFHK'!K31,$D$216)</f>
        <v>1</v>
      </c>
      <c r="K216" s="23" t="b">
        <f>ROUND('T1 EFHK'!L18,$D$216)=ROUND('T1 EFHK'!L31,$D$216)</f>
        <v>1</v>
      </c>
      <c r="L216" s="23" t="b">
        <f>ROUND('T1 EFHK'!M18,$D$216)=ROUND('T1 EFHK'!M31,$D$216)</f>
        <v>1</v>
      </c>
      <c r="M216" s="23" t="b">
        <f>ROUND('T1 EFHK'!N18,$D$216)=ROUND('T1 EFHK'!N31,$D$216)</f>
        <v>1</v>
      </c>
      <c r="N216" s="23" t="b">
        <f>ROUND('T1 EFHK'!O18,$D$216)=ROUND('T1 EFHK'!O31,$D$216)</f>
        <v>1</v>
      </c>
      <c r="O216" s="23" t="b">
        <f>ROUND('T1 EFHK'!P18,$D$216)=ROUND('T1 EFHK'!P31,$D$216)</f>
        <v>1</v>
      </c>
      <c r="P216" s="37"/>
      <c r="Q216" s="23" t="b">
        <f>ROUND('T1 EFHK'!R18,$D$216)=ROUND('T1 EFHK'!R31,$D$216)</f>
        <v>1</v>
      </c>
      <c r="R216" s="23" t="b">
        <f>ROUND('T1 EFHK'!S18,$D$216)=ROUND('T1 EFHK'!S31,$D$216)</f>
        <v>1</v>
      </c>
      <c r="S216" s="23" t="b">
        <f>ROUND('T1 EFHK'!T18,$D$216)=ROUND('T1 EFHK'!T31,$D$216)</f>
        <v>1</v>
      </c>
      <c r="T216" s="23" t="b">
        <f>ROUND('T1 EFHK'!U18,$D$216)=ROUND('T1 EFHK'!U31,$D$216)</f>
        <v>1</v>
      </c>
    </row>
    <row r="217" spans="1:20" s="30" customFormat="1" ht="15" customHeight="1" outlineLevel="1">
      <c r="A217" s="25"/>
      <c r="B217" s="353"/>
      <c r="C217" s="354" t="s">
        <v>24</v>
      </c>
      <c r="D217" s="355"/>
      <c r="E217" s="349">
        <f>ROUND('T1 EFHK'!F18,$D$216)</f>
        <v>14162.626</v>
      </c>
      <c r="F217" s="349">
        <f>ROUND('T1 EFHK'!G18,$D$216)</f>
        <v>14288.626</v>
      </c>
      <c r="G217" s="349">
        <f>ROUND('T1 EFHK'!H18,$D$216)</f>
        <v>16617.347000000002</v>
      </c>
      <c r="H217" s="349">
        <f>ROUND('T1 EFHK'!I18,$D$216)</f>
        <v>16790.254000000001</v>
      </c>
      <c r="I217" s="349">
        <f>ROUND('T1 EFHK'!J18,$D$216)</f>
        <v>17428.400000000001</v>
      </c>
      <c r="J217" s="349">
        <f>ROUND('T1 EFHK'!K18,$D$216)</f>
        <v>15238.356</v>
      </c>
      <c r="K217" s="349">
        <f>ROUND('T1 EFHK'!L18,$D$216)</f>
        <v>15496.155000000001</v>
      </c>
      <c r="L217" s="349">
        <f>ROUND('T1 EFHK'!M18,$D$216)</f>
        <v>30734.510999999999</v>
      </c>
      <c r="M217" s="349">
        <f>ROUND('T1 EFHK'!N18,$D$216)</f>
        <v>17905.259999999998</v>
      </c>
      <c r="N217" s="349">
        <f>ROUND('T1 EFHK'!O18,$D$216)</f>
        <v>18937.692999999999</v>
      </c>
      <c r="O217" s="349">
        <f>ROUND('T1 EFHK'!P18,$D$216)</f>
        <v>20132.957999999999</v>
      </c>
      <c r="P217" s="37"/>
      <c r="Q217" s="349">
        <f>ROUND('T1 EFHK'!R18,$D$216)</f>
        <v>15238.356</v>
      </c>
      <c r="R217" s="349">
        <f>ROUND('T1 EFHK'!S18,$D$216)</f>
        <v>14468.174000000001</v>
      </c>
      <c r="S217" s="349">
        <f>ROUND('T1 EFHK'!T18,$D$216)</f>
        <v>29706.53</v>
      </c>
      <c r="T217" s="349">
        <f>ROUND('T1 EFHK'!U18,$D$216)</f>
        <v>16610.562000000002</v>
      </c>
    </row>
    <row r="218" spans="1:20" s="30" customFormat="1" ht="15" customHeight="1" outlineLevel="1">
      <c r="A218" s="25"/>
      <c r="B218" s="353"/>
      <c r="C218" s="354" t="s">
        <v>29</v>
      </c>
      <c r="D218" s="355"/>
      <c r="E218" s="349">
        <f>ROUND('T1 EFHK'!F31,$D$216)</f>
        <v>14162.626</v>
      </c>
      <c r="F218" s="349">
        <f>ROUND('T1 EFHK'!G31,$D$216)</f>
        <v>14288.626</v>
      </c>
      <c r="G218" s="349">
        <f>ROUND('T1 EFHK'!H31,$D$216)</f>
        <v>16617.347000000002</v>
      </c>
      <c r="H218" s="349">
        <f>ROUND('T1 EFHK'!I31,$D$216)</f>
        <v>16790.254000000001</v>
      </c>
      <c r="I218" s="349">
        <f>ROUND('T1 EFHK'!J31,$D$216)</f>
        <v>17428.400000000001</v>
      </c>
      <c r="J218" s="349">
        <f>ROUND('T1 EFHK'!K31,$D$216)</f>
        <v>15238.356</v>
      </c>
      <c r="K218" s="349">
        <f>ROUND('T1 EFHK'!L31,$D$216)</f>
        <v>15496.155000000001</v>
      </c>
      <c r="L218" s="349">
        <f>ROUND('T1 EFHK'!M31,$D$216)</f>
        <v>30734.510999999999</v>
      </c>
      <c r="M218" s="349">
        <f>ROUND('T1 EFHK'!N31,$D$216)</f>
        <v>17905.259999999998</v>
      </c>
      <c r="N218" s="349">
        <f>ROUND('T1 EFHK'!O31,$D$216)</f>
        <v>18937.692999999999</v>
      </c>
      <c r="O218" s="349">
        <f>ROUND('T1 EFHK'!P31,$D$216)</f>
        <v>20132.957999999999</v>
      </c>
      <c r="P218" s="37"/>
      <c r="Q218" s="349">
        <f>ROUND('T1 EFHK'!R31,$D$216)</f>
        <v>15238.356</v>
      </c>
      <c r="R218" s="349">
        <f>ROUND('T1 EFHK'!S31,$D$216)</f>
        <v>14468.174000000001</v>
      </c>
      <c r="S218" s="349">
        <f>ROUND('T1 EFHK'!T31,$D$216)</f>
        <v>29706.53</v>
      </c>
      <c r="T218" s="349">
        <f>ROUND('T1 EFHK'!U31,$D$216)</f>
        <v>16610.562000000002</v>
      </c>
    </row>
    <row r="219" spans="1:20" s="24" customFormat="1" ht="15" customHeight="1">
      <c r="A219" s="19" t="s">
        <v>52</v>
      </c>
      <c r="B219" s="350" t="s">
        <v>53</v>
      </c>
      <c r="C219" s="377" t="s">
        <v>54</v>
      </c>
      <c r="D219" s="352">
        <v>3</v>
      </c>
      <c r="E219" s="23" t="b">
        <f>ROUND(('T1 EFHK'!F61-'T1 EFHK'!F29-'T1 EFHK'!F30-'T1 EFHK'!F15-'T1 EFHK'!F16+'T1 NSA'!F15+'T1 NSA'!F16)/('T1 EFHK'!F65/100)+'T1 EFHK'!F29+'T1 EFHK'!F30+'T1 EFHK'!F15+'T1 EFHK'!F16-'T1 NSA'!F15-'T1 NSA'!F16,$D$219)=ROUND('T1 EFHK'!F66,$D$219)</f>
        <v>1</v>
      </c>
      <c r="F219" s="23" t="b">
        <f>ROUND(('T1 EFHK'!G61-'T1 EFHK'!G29-'T1 EFHK'!G30-'T1 EFHK'!G15-'T1 EFHK'!G16+'T1 NSA'!G15+'T1 NSA'!G16)/('T1 EFHK'!G65/100)+'T1 EFHK'!G29+'T1 EFHK'!G30+'T1 EFHK'!G15+'T1 EFHK'!G16-'T1 NSA'!G15-'T1 NSA'!G16,$D$219)=ROUND('T1 EFHK'!G66,$D$219)</f>
        <v>1</v>
      </c>
      <c r="G219" s="23" t="b">
        <f>ROUND(('T1 EFHK'!H61-'T1 EFHK'!H29-'T1 EFHK'!H30-'T1 EFHK'!H15-'T1 EFHK'!H16+'T1 NSA'!H15+'T1 NSA'!H16)/('T1 EFHK'!H65/100)+'T1 EFHK'!H29+'T1 EFHK'!H30+'T1 EFHK'!H15+'T1 EFHK'!H16-'T1 NSA'!H15-'T1 NSA'!H16,$D$219)=ROUND('T1 EFHK'!H66,$D$219)</f>
        <v>1</v>
      </c>
      <c r="H219" s="23" t="b">
        <f>ROUND(('T1 EFHK'!I61-'T1 EFHK'!I29-'T1 EFHK'!I30-'T1 EFHK'!I15-'T1 EFHK'!I16+'T1 NSA'!I15+'T1 NSA'!I16)/('T1 EFHK'!I65/100)+'T1 EFHK'!I29+'T1 EFHK'!I30+'T1 EFHK'!I15+'T1 EFHK'!I16-'T1 NSA'!I15-'T1 NSA'!I16,$D$219)=ROUND('T1 EFHK'!I66,$D$219)</f>
        <v>1</v>
      </c>
      <c r="I219" s="23" t="b">
        <f>ROUND(('T1 EFHK'!J61-'T1 EFHK'!J29-'T1 EFHK'!J30-'T1 EFHK'!J15-'T1 EFHK'!J16+'T1 NSA'!J15+'T1 NSA'!J16)/('T1 EFHK'!J65/100)+'T1 EFHK'!J29+'T1 EFHK'!J30+'T1 EFHK'!J15+'T1 EFHK'!J16-'T1 NSA'!J15-'T1 NSA'!J16,$D$219)=ROUND('T1 EFHK'!J66,$D$219)</f>
        <v>1</v>
      </c>
      <c r="J219" s="23" t="b">
        <f>ROUND(('T1 EFHK'!K61-'T1 EFHK'!K29-'T1 EFHK'!K30-'T1 EFHK'!K15-'T1 EFHK'!K16+'T1 NSA'!K15+'T1 NSA'!K16)/('T1 EFHK'!K65/100)+'T1 EFHK'!K29+'T1 EFHK'!K30+'T1 EFHK'!K15+'T1 EFHK'!K16-'T1 NSA'!K15-'T1 NSA'!K16,$D$219)=ROUND('T1 EFHK'!K66,$D$219)</f>
        <v>1</v>
      </c>
      <c r="K219" s="23" t="b">
        <f>ROUND(('T1 EFHK'!L61-'T1 EFHK'!L29-'T1 EFHK'!L30-'T1 EFHK'!L15-'T1 EFHK'!L16+'T1 NSA'!L15+'T1 NSA'!L16)/('T1 EFHK'!L65/100)+'T1 EFHK'!L29+'T1 EFHK'!L30+'T1 EFHK'!L15+'T1 EFHK'!L16-'T1 NSA'!L15-'T1 NSA'!L16,$D$219)=ROUND('T1 EFHK'!L66,$D$219)</f>
        <v>1</v>
      </c>
      <c r="L219" s="23" t="b">
        <f>ROUND('T1 EFHK'!K66+'T1 EFHK'!L66,$D$219)=ROUND('T1 EFHK'!M66,$D$219)</f>
        <v>1</v>
      </c>
      <c r="M219" s="23" t="b">
        <f>ROUND(('T1 EFHK'!N61-'T1 EFHK'!N29-'T1 EFHK'!N30-'T1 EFHK'!N15-'T1 EFHK'!N16+'T1 NSA'!N15+'T1 NSA'!N16)/('T1 EFHK'!N65/100)+'T1 EFHK'!N29+'T1 EFHK'!N30+'T1 EFHK'!N15+'T1 EFHK'!N16-'T1 NSA'!N15-'T1 NSA'!N16,$D$219)=ROUND('T1 EFHK'!N66,$D$219)</f>
        <v>1</v>
      </c>
      <c r="N219" s="23" t="b">
        <f>ROUND(('T1 EFHK'!O61-'T1 EFHK'!O29-'T1 EFHK'!O30-'T1 EFHK'!O15-'T1 EFHK'!O16+'T1 NSA'!O15+'T1 NSA'!O16)/('T1 EFHK'!O65/100)+'T1 EFHK'!O29+'T1 EFHK'!O30+'T1 EFHK'!O15+'T1 EFHK'!O16-'T1 NSA'!O15-'T1 NSA'!O16,$D$219)=ROUND('T1 EFHK'!O66,$D$219)</f>
        <v>1</v>
      </c>
      <c r="O219" s="23" t="b">
        <f>ROUND(('T1 EFHK'!P61-'T1 EFHK'!P29-'T1 EFHK'!P30-'T1 EFHK'!P15-'T1 EFHK'!P16+'T1 NSA'!P15+'T1 NSA'!P16)/('T1 EFHK'!P65/100)+'T1 EFHK'!P29+'T1 EFHK'!P30+'T1 EFHK'!P15+'T1 EFHK'!P16-'T1 NSA'!P15-'T1 NSA'!P16,$D$219)=ROUND('T1 EFHK'!P66,$D$219)</f>
        <v>1</v>
      </c>
      <c r="P219" s="37"/>
      <c r="Q219" s="23" t="b">
        <f>ROUND(('T1 EFHK'!R61-'T1 EFHK'!R29-'T1 EFHK'!R30-'T1 EFHK'!R15-'T1 EFHK'!R16+'T1 NSA'!R15+'T1 NSA'!R16)/('T1 EFHK'!R65/100)+'T1 EFHK'!R29+'T1 EFHK'!R30+'T1 EFHK'!R15+'T1 EFHK'!R16-'T1 NSA'!R15-'T1 NSA'!R16,$D$219)=ROUND('T1 EFHK'!R66,$D$219)</f>
        <v>1</v>
      </c>
      <c r="R219" s="23" t="b">
        <f>ROUND(('T1 EFHK'!S61-'T1 EFHK'!S29-'T1 EFHK'!S30-'T1 EFHK'!S15-'T1 EFHK'!S16+'T1 NSA'!S15+'T1 NSA'!S16)/('T1 EFHK'!S65/100)+'T1 EFHK'!S29+'T1 EFHK'!S30+'T1 EFHK'!S15+'T1 EFHK'!S16-'T1 NSA'!S15-'T1 NSA'!S16,$D$219)=ROUND('T1 EFHK'!S66,$D$219)</f>
        <v>1</v>
      </c>
      <c r="S219" s="23" t="b">
        <f>ROUND('T1 EFHK'!R66+'T1 EFHK'!S66,$D$219)=ROUND('T1 EFHK'!T66,$D$219)</f>
        <v>1</v>
      </c>
      <c r="T219" s="23" t="b">
        <f>ROUND(('T1 EFHK'!U61-'T1 EFHK'!U29-'T1 EFHK'!U30-'T1 EFHK'!U15-'T1 EFHK'!U16+'T1 NSA'!U15+'T1 NSA'!U16)/('T1 EFHK'!U65/100)+'T1 EFHK'!U29+'T1 EFHK'!U30+'T1 EFHK'!U15+'T1 EFHK'!U16-'T1 NSA'!U15-'T1 NSA'!U16,$D$219)=ROUND('T1 EFHK'!U66,$D$219)</f>
        <v>1</v>
      </c>
    </row>
    <row r="220" spans="1:20" s="30" customFormat="1" ht="15" customHeight="1" outlineLevel="1">
      <c r="A220" s="25"/>
      <c r="B220" s="353"/>
      <c r="C220" s="354" t="s">
        <v>55</v>
      </c>
      <c r="D220" s="355"/>
      <c r="E220" s="349">
        <f>ROUND(('T1 EFHK'!F61-'T1 EFHK'!F29-'T1 EFHK'!F30-'T1 EFHK'!F15-'T1 EFHK'!F16+'T1 NSA'!F15+'T1 NSA'!F16)/('T1 EFHK'!F65/100)+'T1 EFHK'!F29+'T1 EFHK'!F30+'T1 EFHK'!F15+'T1 EFHK'!F16-'T1 NSA'!F15-'T1 NSA'!F16,$D$219)</f>
        <v>14279.624</v>
      </c>
      <c r="F220" s="349">
        <f>ROUND(('T1 EFHK'!G61-'T1 EFHK'!G29-'T1 EFHK'!G30-'T1 EFHK'!G15-'T1 EFHK'!G16+'T1 NSA'!G15+'T1 NSA'!G16)/('T1 EFHK'!G65/100)+'T1 EFHK'!G29+'T1 EFHK'!G30+'T1 EFHK'!G15+'T1 EFHK'!G16-'T1 NSA'!G15-'T1 NSA'!G16,$D$219)</f>
        <v>14358.173000000001</v>
      </c>
      <c r="G220" s="349">
        <f>ROUND(('T1 EFHK'!H61-'T1 EFHK'!H29-'T1 EFHK'!H30-'T1 EFHK'!H15-'T1 EFHK'!H16+'T1 NSA'!H15+'T1 NSA'!H16)/('T1 EFHK'!H65/100)+'T1 EFHK'!H29+'T1 EFHK'!H30+'T1 EFHK'!H15+'T1 EFHK'!H16-'T1 NSA'!H15-'T1 NSA'!H16,$D$219)</f>
        <v>16594.347000000002</v>
      </c>
      <c r="H220" s="349">
        <f>ROUND(('T1 EFHK'!I61-'T1 EFHK'!I29-'T1 EFHK'!I30-'T1 EFHK'!I15-'T1 EFHK'!I16+'T1 NSA'!I15+'T1 NSA'!I16)/('T1 EFHK'!I65/100)+'T1 EFHK'!I29+'T1 EFHK'!I30+'T1 EFHK'!I15+'T1 EFHK'!I16-'T1 NSA'!I15-'T1 NSA'!I16,$D$219)</f>
        <v>16581.025000000001</v>
      </c>
      <c r="I220" s="349">
        <f>ROUND(('T1 EFHK'!J61-'T1 EFHK'!J29-'T1 EFHK'!J30-'T1 EFHK'!J15-'T1 EFHK'!J16+'T1 NSA'!J15+'T1 NSA'!J16)/('T1 EFHK'!J65/100)+'T1 EFHK'!J29+'T1 EFHK'!J30+'T1 EFHK'!J15+'T1 EFHK'!J16-'T1 NSA'!J15-'T1 NSA'!J16,$D$219)</f>
        <v>17031.423999999999</v>
      </c>
      <c r="J220" s="349">
        <f>ROUND(('T1 EFHK'!K61-'T1 EFHK'!K29-'T1 EFHK'!K30-'T1 EFHK'!K15-'T1 EFHK'!K16+'T1 NSA'!K15+'T1 NSA'!K16)/('T1 EFHK'!K65/100)+'T1 EFHK'!K29+'T1 EFHK'!K30+'T1 EFHK'!K15+'T1 EFHK'!K16-'T1 NSA'!K15-'T1 NSA'!K16,$D$219)</f>
        <v>14857.949000000001</v>
      </c>
      <c r="K220" s="349">
        <f>ROUND(('T1 EFHK'!L61-'T1 EFHK'!L29-'T1 EFHK'!L30-'T1 EFHK'!L15-'T1 EFHK'!L16+'T1 NSA'!L15+'T1 NSA'!L16)/('T1 EFHK'!L65/100)+'T1 EFHK'!L29+'T1 EFHK'!L30+'T1 EFHK'!L15+'T1 EFHK'!L16-'T1 NSA'!L15-'T1 NSA'!L16,$D$219)</f>
        <v>14908.564</v>
      </c>
      <c r="L220" s="349">
        <f>ROUND('T1 EFHK'!K66+'T1 EFHK'!L66,$D$219)</f>
        <v>29766.513999999999</v>
      </c>
      <c r="M220" s="349">
        <f>ROUND(('T1 EFHK'!N61-'T1 EFHK'!N29-'T1 EFHK'!N30-'T1 EFHK'!N15-'T1 EFHK'!N16+'T1 NSA'!N15+'T1 NSA'!N16)/('T1 EFHK'!N65/100)+'T1 EFHK'!N29+'T1 EFHK'!N30+'T1 EFHK'!N15+'T1 EFHK'!N16-'T1 NSA'!N15-'T1 NSA'!N16,$D$219)</f>
        <v>16960.141</v>
      </c>
      <c r="N220" s="349">
        <f>ROUND(('T1 EFHK'!O61-'T1 EFHK'!O29-'T1 EFHK'!O30-'T1 EFHK'!O15-'T1 EFHK'!O16+'T1 NSA'!O15+'T1 NSA'!O16)/('T1 EFHK'!O65/100)+'T1 EFHK'!O29+'T1 EFHK'!O30+'T1 EFHK'!O15+'T1 EFHK'!O16-'T1 NSA'!O15-'T1 NSA'!O16,$D$219)</f>
        <v>17656.105</v>
      </c>
      <c r="O220" s="349">
        <f>ROUND(('T1 EFHK'!P61-'T1 EFHK'!P29-'T1 EFHK'!P30-'T1 EFHK'!P15-'T1 EFHK'!P16+'T1 NSA'!P15+'T1 NSA'!P16)/('T1 EFHK'!P65/100)+'T1 EFHK'!P29+'T1 EFHK'!P30+'T1 EFHK'!P15+'T1 EFHK'!P16-'T1 NSA'!P15-'T1 NSA'!P16,$D$219)</f>
        <v>18451.042000000001</v>
      </c>
      <c r="P220" s="37"/>
      <c r="Q220" s="349">
        <f>ROUND(('T1 EFHK'!R61-'T1 EFHK'!R29-'T1 EFHK'!R30-'T1 EFHK'!R15-'T1 EFHK'!R16+'T1 NSA'!R15+'T1 NSA'!R16)/('T1 EFHK'!R65/100)+'T1 EFHK'!R29+'T1 EFHK'!R30+'T1 EFHK'!R15+'T1 EFHK'!R16-'T1 NSA'!R15-'T1 NSA'!R16,$D$219)</f>
        <v>14857.949000000001</v>
      </c>
      <c r="R220" s="349">
        <f>ROUND(('T1 EFHK'!S61-'T1 EFHK'!S29-'T1 EFHK'!S30-'T1 EFHK'!S15-'T1 EFHK'!S16+'T1 NSA'!S15+'T1 NSA'!S16)/('T1 EFHK'!S65/100)+'T1 EFHK'!S29+'T1 EFHK'!S30+'T1 EFHK'!S15+'T1 EFHK'!S16-'T1 NSA'!S15-'T1 NSA'!S16,$D$219)</f>
        <v>13835.328</v>
      </c>
      <c r="S220" s="349">
        <f>ROUND('T1 EFHK'!R66+'T1 EFHK'!S66,$D$219)</f>
        <v>28693.276999999998</v>
      </c>
      <c r="T220" s="349">
        <f>ROUND(('T1 EFHK'!U61-'T1 EFHK'!U29-'T1 EFHK'!U30-'T1 EFHK'!U15-'T1 EFHK'!U16+'T1 NSA'!U15+'T1 NSA'!U16)/('T1 EFHK'!U65/100)+'T1 EFHK'!U29+'T1 EFHK'!U30+'T1 EFHK'!U15+'T1 EFHK'!U16-'T1 NSA'!U15-'T1 NSA'!U16,$D$219)</f>
        <v>14829.021000000001</v>
      </c>
    </row>
    <row r="221" spans="1:20" s="30" customFormat="1" ht="15" customHeight="1" outlineLevel="1">
      <c r="A221" s="25"/>
      <c r="B221" s="353"/>
      <c r="C221" s="354" t="s">
        <v>56</v>
      </c>
      <c r="D221" s="355"/>
      <c r="E221" s="349">
        <f>ROUND('T1 EFHK'!F66,$D$219)</f>
        <v>14279.624</v>
      </c>
      <c r="F221" s="349">
        <f>ROUND('T1 EFHK'!G66,$D$219)</f>
        <v>14358.173000000001</v>
      </c>
      <c r="G221" s="349">
        <f>ROUND('T1 EFHK'!H66,$D$219)</f>
        <v>16594.347000000002</v>
      </c>
      <c r="H221" s="349">
        <f>ROUND('T1 EFHK'!I66,$D$219)</f>
        <v>16581.025000000001</v>
      </c>
      <c r="I221" s="349">
        <f>ROUND('T1 EFHK'!J66,$D$219)</f>
        <v>17031.423999999999</v>
      </c>
      <c r="J221" s="349">
        <f>ROUND('T1 EFHK'!K66,$D$219)</f>
        <v>14857.949000000001</v>
      </c>
      <c r="K221" s="349">
        <f>ROUND('T1 EFHK'!L66,$D$219)</f>
        <v>14908.564</v>
      </c>
      <c r="L221" s="349">
        <f>ROUND('T1 EFHK'!M66,$D$219)</f>
        <v>29766.513999999999</v>
      </c>
      <c r="M221" s="349">
        <f>ROUND('T1 EFHK'!N66,$D$219)</f>
        <v>16960.141</v>
      </c>
      <c r="N221" s="349">
        <f>ROUND('T1 EFHK'!O66,$D$219)</f>
        <v>17656.105</v>
      </c>
      <c r="O221" s="349">
        <f>ROUND('T1 EFHK'!P66,$D$219)</f>
        <v>18451.042000000001</v>
      </c>
      <c r="P221" s="37"/>
      <c r="Q221" s="349">
        <f>ROUND('T1 EFHK'!R66,$D$219)</f>
        <v>14857.949000000001</v>
      </c>
      <c r="R221" s="349">
        <f>ROUND('T1 EFHK'!S66,$D$219)</f>
        <v>13835.328</v>
      </c>
      <c r="S221" s="349">
        <f>ROUND('T1 EFHK'!T66,$D$219)</f>
        <v>28693.276999999998</v>
      </c>
      <c r="T221" s="349">
        <f>ROUND('T1 EFHK'!U66,$D$219)</f>
        <v>14829.021000000001</v>
      </c>
    </row>
    <row r="222" spans="1:20" s="24" customFormat="1" ht="15" customHeight="1">
      <c r="A222" s="19" t="s">
        <v>62</v>
      </c>
      <c r="B222" s="350" t="s">
        <v>34</v>
      </c>
      <c r="C222" s="377" t="s">
        <v>649</v>
      </c>
      <c r="D222" s="355"/>
      <c r="E222" s="607" t="b">
        <f>'T1 EFHK'!F64='T1'!F64</f>
        <v>1</v>
      </c>
      <c r="F222" s="607" t="b">
        <f>'T1 EFHK'!G64='T1'!G64</f>
        <v>1</v>
      </c>
      <c r="G222" s="607" t="b">
        <f>'T1 EFHK'!H64='T1'!H64</f>
        <v>1</v>
      </c>
      <c r="H222" s="607" t="b">
        <f>'T1 EFHK'!I64='T1'!I64</f>
        <v>1</v>
      </c>
      <c r="I222" s="607" t="b">
        <f>'T1 EFHK'!J64='T1'!J64</f>
        <v>1</v>
      </c>
      <c r="J222" s="607" t="b">
        <f>'T1 EFHK'!K64='T1'!K64</f>
        <v>1</v>
      </c>
      <c r="K222" s="607" t="b">
        <f>'T1 EFHK'!L64='T1'!L64</f>
        <v>1</v>
      </c>
      <c r="L222" s="18"/>
      <c r="M222" s="607" t="b">
        <f>'T1 EFHK'!N64='T1'!N64</f>
        <v>1</v>
      </c>
      <c r="N222" s="607" t="b">
        <f>'T1 EFHK'!O64='T1'!O64</f>
        <v>1</v>
      </c>
      <c r="O222" s="607" t="b">
        <f>'T1 EFHK'!P64='T1'!P64</f>
        <v>1</v>
      </c>
      <c r="P222" s="37"/>
      <c r="Q222" s="607" t="b">
        <f>'T1 EFHK'!R64='T1'!R64</f>
        <v>1</v>
      </c>
      <c r="R222" s="607" t="b">
        <f>'T1 EFHK'!S64='T1'!S64</f>
        <v>1</v>
      </c>
      <c r="S222" s="18"/>
      <c r="T222" s="607" t="b">
        <f>'T1 EFHK'!U64='T1'!U64</f>
        <v>1</v>
      </c>
    </row>
    <row r="223" spans="1:20" s="30" customFormat="1" ht="15" customHeight="1" outlineLevel="1">
      <c r="A223" s="25"/>
      <c r="B223" s="353"/>
      <c r="C223" s="354" t="s">
        <v>686</v>
      </c>
      <c r="D223" s="355"/>
      <c r="E223" s="608">
        <f>'T1 EFHK'!F64</f>
        <v>-2E-3</v>
      </c>
      <c r="F223" s="608">
        <f>'T1 EFHK'!G64</f>
        <v>4.0000000000000001E-3</v>
      </c>
      <c r="G223" s="608">
        <f>'T1 EFHK'!H64</f>
        <v>8.0000000000000002E-3</v>
      </c>
      <c r="H223" s="608">
        <f>'T1 EFHK'!I64</f>
        <v>1.2E-2</v>
      </c>
      <c r="I223" s="608">
        <f>'T1 EFHK'!J64</f>
        <v>1.0999999999999999E-2</v>
      </c>
      <c r="J223" s="608">
        <f>'T1 EFHK'!K64</f>
        <v>4.0000000000000001E-3</v>
      </c>
      <c r="K223" s="608">
        <f>'T1 EFHK'!L64</f>
        <v>1.4200000000000001E-2</v>
      </c>
      <c r="L223" s="18"/>
      <c r="M223" s="608">
        <f>'T1 EFHK'!N64</f>
        <v>1.4999999999999999E-2</v>
      </c>
      <c r="N223" s="608">
        <f>'T1 EFHK'!O64</f>
        <v>1.6E-2</v>
      </c>
      <c r="O223" s="608">
        <f>'T1 EFHK'!P64</f>
        <v>1.7600000000000001E-2</v>
      </c>
      <c r="P223" s="37"/>
      <c r="Q223" s="608">
        <f>'T1 EFHK'!R64</f>
        <v>4.0000000000000001E-3</v>
      </c>
      <c r="R223" s="608">
        <f>'T1 EFHK'!S64</f>
        <v>2.1000000000000001E-2</v>
      </c>
      <c r="S223" s="18"/>
      <c r="T223" s="608">
        <f>'T1 EFHK'!U64</f>
        <v>7.1999999999999995E-2</v>
      </c>
    </row>
    <row r="224" spans="1:20" s="30" customFormat="1" ht="15" customHeight="1" outlineLevel="1">
      <c r="A224" s="25"/>
      <c r="B224" s="353"/>
      <c r="C224" s="354" t="s">
        <v>65</v>
      </c>
      <c r="D224" s="355"/>
      <c r="E224" s="33">
        <f>'T1'!F64</f>
        <v>-2E-3</v>
      </c>
      <c r="F224" s="33">
        <f>'T1'!G64</f>
        <v>4.0000000000000001E-3</v>
      </c>
      <c r="G224" s="33">
        <f>'T1'!H64</f>
        <v>8.0000000000000002E-3</v>
      </c>
      <c r="H224" s="33">
        <f>'T1'!I64</f>
        <v>1.2E-2</v>
      </c>
      <c r="I224" s="33">
        <f>'T1'!J64</f>
        <v>1.0999999999999999E-2</v>
      </c>
      <c r="J224" s="33">
        <f>'T1'!K64</f>
        <v>4.0000000000000001E-3</v>
      </c>
      <c r="K224" s="33">
        <f>'T1'!L64</f>
        <v>1.4200000000000001E-2</v>
      </c>
      <c r="L224" s="18"/>
      <c r="M224" s="33">
        <f>'T1'!N64</f>
        <v>1.4999999999999999E-2</v>
      </c>
      <c r="N224" s="33">
        <f>'T1'!O64</f>
        <v>1.6E-2</v>
      </c>
      <c r="O224" s="33">
        <f>'T1'!P64</f>
        <v>1.7600000000000001E-2</v>
      </c>
      <c r="P224" s="37"/>
      <c r="Q224" s="33">
        <f>'T1'!R64</f>
        <v>4.0000000000000001E-3</v>
      </c>
      <c r="R224" s="33">
        <f>'T1'!S64</f>
        <v>2.1000000000000001E-2</v>
      </c>
      <c r="S224" s="18"/>
      <c r="T224" s="33">
        <f>'T1'!U64</f>
        <v>7.1999999999999995E-2</v>
      </c>
    </row>
    <row r="225" spans="1:22" s="24" customFormat="1" ht="15" customHeight="1">
      <c r="A225" s="609" t="s">
        <v>66</v>
      </c>
      <c r="B225" s="350" t="s">
        <v>38</v>
      </c>
      <c r="C225" s="377" t="s">
        <v>650</v>
      </c>
      <c r="D225" s="355"/>
      <c r="E225" s="607" t="b">
        <f>'T1 EFHK'!F65='T1'!F65</f>
        <v>1</v>
      </c>
      <c r="F225" s="607" t="b">
        <f>'T1 EFHK'!G65='T1'!G65</f>
        <v>1</v>
      </c>
      <c r="G225" s="607" t="b">
        <f>'T1 EFHK'!H65='T1'!H65</f>
        <v>1</v>
      </c>
      <c r="H225" s="607" t="b">
        <f>'T1 EFHK'!I65='T1'!I65</f>
        <v>1</v>
      </c>
      <c r="I225" s="607" t="b">
        <f>'T1 EFHK'!J65='T1'!J65</f>
        <v>1</v>
      </c>
      <c r="J225" s="607" t="b">
        <f>'T1 EFHK'!K65='T1'!K65</f>
        <v>1</v>
      </c>
      <c r="K225" s="607" t="b">
        <f>'T1 EFHK'!L65='T1'!L65</f>
        <v>1</v>
      </c>
      <c r="L225" s="18"/>
      <c r="M225" s="607" t="b">
        <f>'T1 EFHK'!N65='T1'!N65</f>
        <v>1</v>
      </c>
      <c r="N225" s="607" t="b">
        <f>'T1 EFHK'!O65='T1'!O65</f>
        <v>1</v>
      </c>
      <c r="O225" s="607" t="b">
        <f>'T1 EFHK'!P65='T1'!P65</f>
        <v>1</v>
      </c>
      <c r="P225" s="37"/>
      <c r="Q225" s="607" t="b">
        <f>'T1 EFHK'!R65='T1'!R65</f>
        <v>1</v>
      </c>
      <c r="R225" s="607" t="b">
        <f>'T1 EFHK'!S65='T1'!S65</f>
        <v>1</v>
      </c>
      <c r="S225" s="18"/>
      <c r="T225" s="607" t="b">
        <f>'T1 EFHK'!U65='T1'!U65</f>
        <v>1</v>
      </c>
    </row>
    <row r="226" spans="1:22" s="30" customFormat="1" ht="15" customHeight="1" outlineLevel="1">
      <c r="A226" s="25"/>
      <c r="B226" s="353"/>
      <c r="C226" s="354" t="s">
        <v>687</v>
      </c>
      <c r="D226" s="355"/>
      <c r="E226" s="610">
        <f>'T1 EFHK'!F65</f>
        <v>98.811104787200406</v>
      </c>
      <c r="F226" s="610">
        <f>'T1 EFHK'!G65</f>
        <v>99.206349206349202</v>
      </c>
      <c r="G226" s="610">
        <f>'T1 EFHK'!H65</f>
        <v>100</v>
      </c>
      <c r="H226" s="610">
        <f>'T1 EFHK'!I65</f>
        <v>101.2</v>
      </c>
      <c r="I226" s="610">
        <f>'T1 EFHK'!J65</f>
        <v>102.31319999999999</v>
      </c>
      <c r="J226" s="610">
        <f>'T1 EFHK'!K65</f>
        <v>102.7224528</v>
      </c>
      <c r="K226" s="610">
        <f>'T1 EFHK'!L65</f>
        <v>104.18111162976</v>
      </c>
      <c r="L226" s="18"/>
      <c r="M226" s="610">
        <f>'T1 EFHK'!N65</f>
        <v>105.74382830420639</v>
      </c>
      <c r="N226" s="610">
        <f>'T1 EFHK'!O65</f>
        <v>107.4357295570737</v>
      </c>
      <c r="O226" s="610">
        <f>'T1 EFHK'!P65</f>
        <v>109.3265983972782</v>
      </c>
      <c r="P226" s="37"/>
      <c r="Q226" s="610">
        <f>'T1 EFHK'!R65</f>
        <v>102.7224528</v>
      </c>
      <c r="R226" s="610">
        <f>'T1 EFHK'!S65</f>
        <v>104.87962430879999</v>
      </c>
      <c r="S226" s="18"/>
      <c r="T226" s="610">
        <f>'T1 EFHK'!U65</f>
        <v>112.43095725903359</v>
      </c>
    </row>
    <row r="227" spans="1:22" s="30" customFormat="1" ht="15" customHeight="1" outlineLevel="1">
      <c r="A227" s="25"/>
      <c r="B227" s="353"/>
      <c r="C227" s="354" t="s">
        <v>651</v>
      </c>
      <c r="D227" s="355"/>
      <c r="E227" s="610">
        <f>'T1'!F65</f>
        <v>98.811104787200406</v>
      </c>
      <c r="F227" s="610">
        <f>'T1'!G65</f>
        <v>99.206349206349202</v>
      </c>
      <c r="G227" s="610">
        <f>'T1'!H65</f>
        <v>100</v>
      </c>
      <c r="H227" s="610">
        <f>'T1'!I65</f>
        <v>101.2</v>
      </c>
      <c r="I227" s="610">
        <f>'T1'!J65</f>
        <v>102.31319999999999</v>
      </c>
      <c r="J227" s="610">
        <f>'T1'!K65</f>
        <v>102.7224528</v>
      </c>
      <c r="K227" s="610">
        <f>'T1'!L65</f>
        <v>104.18111162976</v>
      </c>
      <c r="L227" s="18"/>
      <c r="M227" s="610">
        <f>'T1'!N65</f>
        <v>105.74382830420639</v>
      </c>
      <c r="N227" s="610">
        <f>'T1'!O65</f>
        <v>107.4357295570737</v>
      </c>
      <c r="O227" s="610">
        <f>'T1'!P65</f>
        <v>109.3265983972782</v>
      </c>
      <c r="P227" s="37"/>
      <c r="Q227" s="610">
        <f>'T1'!R65</f>
        <v>102.7224528</v>
      </c>
      <c r="R227" s="610">
        <f>'T1'!S65</f>
        <v>104.87962430879999</v>
      </c>
      <c r="S227" s="18"/>
      <c r="T227" s="610">
        <f>'T1'!U65</f>
        <v>112.43095725903359</v>
      </c>
    </row>
    <row r="228" spans="1:22" s="24" customFormat="1" ht="15" customHeight="1">
      <c r="A228" s="19" t="s">
        <v>70</v>
      </c>
      <c r="B228" s="350" t="s">
        <v>71</v>
      </c>
      <c r="C228" s="43" t="s">
        <v>72</v>
      </c>
      <c r="D228" s="352">
        <v>3</v>
      </c>
      <c r="E228" s="23" t="b">
        <f>IF('T1 EFHK'!F39&gt;0,ROUND('T1 EFHK'!F41,$D$228)=ROUND('T1 EFHK'!F16/'T1 EFHK'!F39,$D$228),"N/A")</f>
        <v>1</v>
      </c>
      <c r="F228" s="23" t="b">
        <f>IF('T1 EFHK'!G39&gt;0,ROUND('T1 EFHK'!G41,$D$228)=ROUND('T1 EFHK'!G16/'T1 EFHK'!G39,$D$228),"N/A")</f>
        <v>1</v>
      </c>
      <c r="G228" s="23" t="b">
        <f>IF('T1 EFHK'!H39&gt;0,ROUND('T1 EFHK'!H41,$D$228)=ROUND('T1 EFHK'!H16/'T1 EFHK'!H39,$D$228),"N/A")</f>
        <v>1</v>
      </c>
      <c r="H228" s="23" t="b">
        <f>IF('T1 EFHK'!I39&gt;0,ROUND('T1 EFHK'!I41,$D$228)=ROUND('T1 EFHK'!I16/'T1 EFHK'!I39,$D$228),"N/A")</f>
        <v>1</v>
      </c>
      <c r="I228" s="23" t="b">
        <f>IF('T1 EFHK'!J39&gt;0,ROUND('T1 EFHK'!J41,$D$228)=ROUND('T1 EFHK'!J16/'T1 EFHK'!J39,$D$228),"N/A")</f>
        <v>1</v>
      </c>
      <c r="J228" s="23" t="b">
        <f>IF('T1 EFHK'!K39&gt;0,ROUND('T1 EFHK'!K41,$D$228)=ROUND('T1 EFHK'!K16/'T1 EFHK'!K39,$D$228),"N/A")</f>
        <v>1</v>
      </c>
      <c r="K228" s="23" t="b">
        <f>IF('T1 EFHK'!L39&gt;0,ROUND('T1 EFHK'!L41,$D$228)=ROUND('T1 EFHK'!L16/'T1 EFHK'!L39,$D$228),"N/A")</f>
        <v>1</v>
      </c>
      <c r="L228" s="18"/>
      <c r="M228" s="23" t="b">
        <f>IF('T1 EFHK'!N39&gt;0,ROUND('T1 EFHK'!N41,$D$228)=ROUND('T1 EFHK'!N16/'T1 EFHK'!N39,$D$228),"N/A")</f>
        <v>1</v>
      </c>
      <c r="N228" s="23" t="b">
        <f>IF('T1 EFHK'!O39&gt;0,ROUND('T1 EFHK'!O41,$D$228)=ROUND('T1 EFHK'!O16/'T1 EFHK'!O39,$D$228),"N/A")</f>
        <v>1</v>
      </c>
      <c r="O228" s="23" t="b">
        <f>IF('T1 EFHK'!P39&gt;0,ROUND('T1 EFHK'!P41,$D$228)=ROUND('T1 EFHK'!P16/'T1 EFHK'!P39,$D$228),"N/A")</f>
        <v>1</v>
      </c>
      <c r="P228" s="37"/>
      <c r="Q228" s="23" t="b">
        <f>IF('T1 EFHK'!R39&gt;0,ROUND('T1 EFHK'!R41,$D$228)=ROUND('T1 EFHK'!R16/'T1 EFHK'!R39,$D$228),"N/A")</f>
        <v>1</v>
      </c>
      <c r="R228" s="23" t="b">
        <f>IF('T1 EFHK'!S39&gt;0,ROUND('T1 EFHK'!S41,$D$228)=ROUND('T1 EFHK'!S16/'T1 EFHK'!S39,$D$228),"N/A")</f>
        <v>1</v>
      </c>
      <c r="S228" s="18"/>
      <c r="T228" s="23" t="b">
        <f>IF('T1 EFHK'!U39&gt;0,ROUND('T1 EFHK'!U41,$D$228)=ROUND('T1 EFHK'!U16/'T1 EFHK'!U39,$D$228),"N/A")</f>
        <v>1</v>
      </c>
    </row>
    <row r="229" spans="1:22" s="30" customFormat="1" ht="15" customHeight="1" outlineLevel="1">
      <c r="A229" s="25"/>
      <c r="B229" s="353"/>
      <c r="C229" s="611" t="s">
        <v>652</v>
      </c>
      <c r="D229" s="355"/>
      <c r="E229" s="44">
        <f>IF('T1 EFHK'!F39&gt;0,ROUND('T1 EFHK'!F41,$D$228),"N/A")</f>
        <v>6.2E-2</v>
      </c>
      <c r="F229" s="44">
        <f>IF('T1 EFHK'!G39&gt;0,ROUND('T1 EFHK'!G41,$D$228),"N/A")</f>
        <v>5.8000000000000003E-2</v>
      </c>
      <c r="G229" s="44">
        <f>IF('T1 EFHK'!H39&gt;0,ROUND('T1 EFHK'!H41,$D$228),"N/A")</f>
        <v>3.7999999999999999E-2</v>
      </c>
      <c r="H229" s="44">
        <f>IF('T1 EFHK'!I39&gt;0,ROUND('T1 EFHK'!I41,$D$228),"N/A")</f>
        <v>3.5000000000000003E-2</v>
      </c>
      <c r="I229" s="44">
        <f>IF('T1 EFHK'!J39&gt;0,ROUND('T1 EFHK'!J41,$D$228),"N/A")</f>
        <v>3.4000000000000002E-2</v>
      </c>
      <c r="J229" s="44">
        <f>IF('T1 EFHK'!K39&gt;0,ROUND('T1 EFHK'!K41,$D$228),"N/A")</f>
        <v>4.2999999999999997E-2</v>
      </c>
      <c r="K229" s="44">
        <f>IF('T1 EFHK'!L39&gt;0,ROUND('T1 EFHK'!L41,$D$228),"N/A")</f>
        <v>4.2999999999999997E-2</v>
      </c>
      <c r="L229" s="18"/>
      <c r="M229" s="44">
        <f>IF('T1 EFHK'!N39&gt;0,ROUND('T1 EFHK'!N41,$D$228),"N/A")</f>
        <v>4.2999999999999997E-2</v>
      </c>
      <c r="N229" s="44">
        <f>IF('T1 EFHK'!O39&gt;0,ROUND('T1 EFHK'!O41,$D$228),"N/A")</f>
        <v>4.2999999999999997E-2</v>
      </c>
      <c r="O229" s="44">
        <f>IF('T1 EFHK'!P39&gt;0,ROUND('T1 EFHK'!P41,$D$228),"N/A")</f>
        <v>4.2999999999999997E-2</v>
      </c>
      <c r="P229" s="37"/>
      <c r="Q229" s="44">
        <f>IF('T1 EFHK'!R39&gt;0,ROUND('T1 EFHK'!R41,$D$228),"N/A")</f>
        <v>4.2999999999999997E-2</v>
      </c>
      <c r="R229" s="44">
        <f>IF('T1 EFHK'!S39&gt;0,ROUND('T1 EFHK'!S41,$D$228),"N/A")</f>
        <v>4.2999999999999997E-2</v>
      </c>
      <c r="S229" s="18"/>
      <c r="T229" s="44">
        <f>IF('T1 EFHK'!U39&gt;0,ROUND('T1 EFHK'!U41,$D$228),"N/A")</f>
        <v>4.2999999999999997E-2</v>
      </c>
    </row>
    <row r="230" spans="1:22" s="30" customFormat="1" ht="15" customHeight="1" outlineLevel="1">
      <c r="A230" s="25"/>
      <c r="B230" s="353"/>
      <c r="C230" s="611" t="s">
        <v>653</v>
      </c>
      <c r="D230" s="355"/>
      <c r="E230" s="44">
        <f>IF('T1 EFHK'!F39&gt;0,ROUND('T1 EFHK'!F16/'T1 EFHK'!F39,$D$228),"N/A")</f>
        <v>6.2E-2</v>
      </c>
      <c r="F230" s="44">
        <f>IF('T1 EFHK'!G39&gt;0,ROUND('T1 EFHK'!G16/'T1 EFHK'!G39,$D$228),"N/A")</f>
        <v>5.8000000000000003E-2</v>
      </c>
      <c r="G230" s="44">
        <f>IF('T1 EFHK'!H39&gt;0,ROUND('T1 EFHK'!H16/'T1 EFHK'!H39,$D$228),"N/A")</f>
        <v>3.7999999999999999E-2</v>
      </c>
      <c r="H230" s="44">
        <f>IF('T1 EFHK'!I39&gt;0,ROUND('T1 EFHK'!I16/'T1 EFHK'!I39,$D$228),"N/A")</f>
        <v>3.5000000000000003E-2</v>
      </c>
      <c r="I230" s="44">
        <f>IF('T1 EFHK'!J39&gt;0,ROUND('T1 EFHK'!J16/'T1 EFHK'!J39,$D$228),"N/A")</f>
        <v>3.4000000000000002E-2</v>
      </c>
      <c r="J230" s="44">
        <f>IF('T1 EFHK'!K39&gt;0,ROUND('T1 EFHK'!K16/'T1 EFHK'!K39,$D$228),"N/A")</f>
        <v>4.2999999999999997E-2</v>
      </c>
      <c r="K230" s="44">
        <f>IF('T1 EFHK'!L39&gt;0,ROUND('T1 EFHK'!L16/'T1 EFHK'!L39,$D$228),"N/A")</f>
        <v>4.2999999999999997E-2</v>
      </c>
      <c r="L230" s="18"/>
      <c r="M230" s="44">
        <f>IF('T1 EFHK'!N39&gt;0,ROUND('T1 EFHK'!N16/'T1 EFHK'!N39,$D$228),"N/A")</f>
        <v>4.2999999999999997E-2</v>
      </c>
      <c r="N230" s="44">
        <f>IF('T1 EFHK'!O39&gt;0,ROUND('T1 EFHK'!O16/'T1 EFHK'!O39,$D$228),"N/A")</f>
        <v>4.2999999999999997E-2</v>
      </c>
      <c r="O230" s="44">
        <f>IF('T1 EFHK'!P39&gt;0,ROUND('T1 EFHK'!P16/'T1 EFHK'!P39,$D$228),"N/A")</f>
        <v>4.2999999999999997E-2</v>
      </c>
      <c r="P230" s="37"/>
      <c r="Q230" s="44">
        <f>IF('T1 EFHK'!R39&gt;0,ROUND('T1 EFHK'!R16/'T1 EFHK'!R39,$D$228),"N/A")</f>
        <v>4.2999999999999997E-2</v>
      </c>
      <c r="R230" s="44">
        <f>IF('T1 EFHK'!S39&gt;0,ROUND('T1 EFHK'!S16/'T1 EFHK'!S39,$D$228),"N/A")</f>
        <v>4.2999999999999997E-2</v>
      </c>
      <c r="S230" s="18"/>
      <c r="T230" s="44">
        <f>IF('T1 EFHK'!U39&gt;0,ROUND('T1 EFHK'!U16/'T1 EFHK'!U39,$D$228),"N/A")</f>
        <v>4.2999999999999997E-2</v>
      </c>
    </row>
    <row r="231" spans="1:22" s="24" customFormat="1" ht="15" customHeight="1">
      <c r="A231" s="19" t="s">
        <v>80</v>
      </c>
      <c r="B231" s="350" t="s">
        <v>81</v>
      </c>
      <c r="C231" s="377" t="s">
        <v>82</v>
      </c>
      <c r="D231" s="352">
        <v>3</v>
      </c>
      <c r="E231" s="23" t="b">
        <f>ROUND(SUM('T1 EFHK'!F36:F38),$D$231)=ROUND('T1 EFHK'!F39,$D$231)</f>
        <v>1</v>
      </c>
      <c r="F231" s="23" t="b">
        <f>ROUND(SUM('T1 EFHK'!G36:G38),$D$231)=ROUND('T1 EFHK'!G39,$D$231)</f>
        <v>1</v>
      </c>
      <c r="G231" s="23" t="b">
        <f>ROUND(SUM('T1 EFHK'!H36:H38),$D$231)=ROUND('T1 EFHK'!H39,$D$231)</f>
        <v>1</v>
      </c>
      <c r="H231" s="23" t="b">
        <f>ROUND(SUM('T1 EFHK'!I36:I38),$D$231)=ROUND('T1 EFHK'!I39,$D$231)</f>
        <v>1</v>
      </c>
      <c r="I231" s="23" t="b">
        <f>ROUND(SUM('T1 EFHK'!J36:J38),$D$231)=ROUND('T1 EFHK'!J39,$D$231)</f>
        <v>1</v>
      </c>
      <c r="J231" s="23" t="b">
        <f>ROUND(SUM('T1 EFHK'!K36:K38),$D$231)=ROUND('T1 EFHK'!K39,$D$231)</f>
        <v>1</v>
      </c>
      <c r="K231" s="23" t="b">
        <f>ROUND(SUM('T1 EFHK'!L36:L38),$D$231)=ROUND('T1 EFHK'!L39,$D$231)</f>
        <v>1</v>
      </c>
      <c r="L231" s="18"/>
      <c r="M231" s="23" t="b">
        <f>ROUND(SUM('T1 EFHK'!N36:N38),$D$231)=ROUND('T1 EFHK'!N39,$D$231)</f>
        <v>1</v>
      </c>
      <c r="N231" s="23" t="b">
        <f>ROUND(SUM('T1 EFHK'!O36:O38),$D$231)=ROUND('T1 EFHK'!O39,$D$231)</f>
        <v>1</v>
      </c>
      <c r="O231" s="23" t="b">
        <f>ROUND(SUM('T1 EFHK'!P36:P38),$D$231)=ROUND('T1 EFHK'!P39,$D$231)</f>
        <v>1</v>
      </c>
      <c r="P231" s="37"/>
      <c r="Q231" s="23" t="b">
        <f>ROUND(SUM('T1 EFHK'!R36:R38),$D$231)=ROUND('T1 EFHK'!R39,$D$231)</f>
        <v>1</v>
      </c>
      <c r="R231" s="23" t="b">
        <f>ROUND(SUM('T1 EFHK'!S36:S38),$D$231)=ROUND('T1 EFHK'!S39,$D$231)</f>
        <v>1</v>
      </c>
      <c r="S231" s="18"/>
      <c r="T231" s="23" t="b">
        <f>ROUND(SUM('T1 EFHK'!U36:U38),$D$231)=ROUND('T1 EFHK'!U39,$D$231)</f>
        <v>1</v>
      </c>
    </row>
    <row r="232" spans="1:22" s="30" customFormat="1" ht="15" customHeight="1" outlineLevel="1">
      <c r="A232" s="25"/>
      <c r="B232" s="353"/>
      <c r="C232" s="354" t="s">
        <v>83</v>
      </c>
      <c r="D232" s="355"/>
      <c r="E232" s="349">
        <f>ROUND(SUM('T1 EFHK'!F36:F38),$D$231)</f>
        <v>10012.937</v>
      </c>
      <c r="F232" s="349">
        <f>ROUND(SUM('T1 EFHK'!G36:G38),$D$231)</f>
        <v>8723.9830000000002</v>
      </c>
      <c r="G232" s="349">
        <f>ROUND(SUM('T1 EFHK'!H36:H38),$D$231)</f>
        <v>4422.1549999999997</v>
      </c>
      <c r="H232" s="349">
        <f>ROUND(SUM('T1 EFHK'!I36:I38),$D$231)</f>
        <v>4148</v>
      </c>
      <c r="I232" s="349">
        <f>ROUND(SUM('T1 EFHK'!J36:J38),$D$231)</f>
        <v>3194</v>
      </c>
      <c r="J232" s="349">
        <f>ROUND(SUM('T1 EFHK'!K36:K38),$D$231)</f>
        <v>4418.5349999999999</v>
      </c>
      <c r="K232" s="349">
        <f>ROUND(SUM('T1 EFHK'!L36:L38),$D$231)</f>
        <v>3050.3339999999998</v>
      </c>
      <c r="L232" s="18"/>
      <c r="M232" s="349">
        <f>ROUND(SUM('T1 EFHK'!N36:N38),$D$231)</f>
        <v>2810.9749999999999</v>
      </c>
      <c r="N232" s="349">
        <f>ROUND(SUM('T1 EFHK'!O36:O38),$D$231)</f>
        <v>2800.1550000000002</v>
      </c>
      <c r="O232" s="349">
        <f>ROUND(SUM('T1 EFHK'!P36:P38),$D$231)</f>
        <v>2812.4690000000001</v>
      </c>
      <c r="P232" s="37"/>
      <c r="Q232" s="349">
        <f>ROUND(SUM('T1 EFHK'!R36:R38),$D$231)</f>
        <v>4418.5349999999999</v>
      </c>
      <c r="R232" s="349">
        <f>ROUND(SUM('T1 EFHK'!S36:S38),$D$231)</f>
        <v>2951.8229999999999</v>
      </c>
      <c r="S232" s="18"/>
      <c r="T232" s="349">
        <f>ROUND(SUM('T1 EFHK'!U36:U38),$D$231)</f>
        <v>2805.3969999999999</v>
      </c>
    </row>
    <row r="233" spans="1:22" s="30" customFormat="1" ht="15" customHeight="1" outlineLevel="1">
      <c r="A233" s="25"/>
      <c r="B233" s="353"/>
      <c r="C233" s="354" t="s">
        <v>84</v>
      </c>
      <c r="D233" s="355"/>
      <c r="E233" s="349">
        <f>ROUND('T1 EFHK'!F39,$D$231)</f>
        <v>10012.937</v>
      </c>
      <c r="F233" s="349">
        <f>ROUND('T1 EFHK'!G39,$D$231)</f>
        <v>8723.9830000000002</v>
      </c>
      <c r="G233" s="349">
        <f>ROUND('T1 EFHK'!H39,$D$231)</f>
        <v>4422.1549999999997</v>
      </c>
      <c r="H233" s="349">
        <f>ROUND('T1 EFHK'!I39,$D$231)</f>
        <v>4148</v>
      </c>
      <c r="I233" s="349">
        <f>ROUND('T1 EFHK'!J39,$D$231)</f>
        <v>3194</v>
      </c>
      <c r="J233" s="349">
        <f>ROUND('T1 EFHK'!K39,$D$231)</f>
        <v>4418.5349999999999</v>
      </c>
      <c r="K233" s="349">
        <f>ROUND('T1 EFHK'!L39,$D$231)</f>
        <v>3050.3339999999998</v>
      </c>
      <c r="L233" s="18"/>
      <c r="M233" s="349">
        <f>ROUND('T1 EFHK'!N39,$D$231)</f>
        <v>2810.9749999999999</v>
      </c>
      <c r="N233" s="349">
        <f>ROUND('T1 EFHK'!O39,$D$231)</f>
        <v>2800.1550000000002</v>
      </c>
      <c r="O233" s="349">
        <f>ROUND('T1 EFHK'!P39,$D$231)</f>
        <v>2812.4690000000001</v>
      </c>
      <c r="P233" s="37"/>
      <c r="Q233" s="349">
        <f>ROUND('T1 EFHK'!R39,$D$231)</f>
        <v>4418.5349999999999</v>
      </c>
      <c r="R233" s="349">
        <f>ROUND('T1 EFHK'!S39,$D$231)</f>
        <v>2951.8229999999999</v>
      </c>
      <c r="S233" s="18"/>
      <c r="T233" s="349">
        <f>ROUND('T1 EFHK'!U39,$D$231)</f>
        <v>2805.3969999999999</v>
      </c>
    </row>
    <row r="234" spans="1:22" s="24" customFormat="1" ht="15" customHeight="1">
      <c r="A234" s="19" t="s">
        <v>85</v>
      </c>
      <c r="B234" s="350" t="s">
        <v>81</v>
      </c>
      <c r="C234" s="351" t="s">
        <v>86</v>
      </c>
      <c r="D234" s="352">
        <v>3</v>
      </c>
      <c r="E234" s="23" t="b">
        <f>IF(ROUND('T1 EFHK'!F39,$D$234)=0,ROUND('T1 EFHK'!F16,$D$234)=0,TRUE)</f>
        <v>1</v>
      </c>
      <c r="F234" s="23" t="b">
        <f>IF(ROUND('T1 EFHK'!G39,$D$234)=0,ROUND('T1 EFHK'!G16,$D$234)=0,TRUE)</f>
        <v>1</v>
      </c>
      <c r="G234" s="23" t="b">
        <f>IF(ROUND('T1 EFHK'!H39,$D$234)=0,ROUND('T1 EFHK'!H16,$D$234)=0,TRUE)</f>
        <v>1</v>
      </c>
      <c r="H234" s="23" t="b">
        <f>IF(ROUND('T1 EFHK'!I39,$D$234)=0,ROUND('T1 EFHK'!I16,$D$234)=0,TRUE)</f>
        <v>1</v>
      </c>
      <c r="I234" s="23" t="b">
        <f>IF(ROUND('T1 EFHK'!J39,$D$234)=0,ROUND('T1 EFHK'!J16,$D$234)=0,TRUE)</f>
        <v>1</v>
      </c>
      <c r="J234" s="23" t="b">
        <f>IF(ROUND('T1 EFHK'!K39,$D$234)=0,ROUND('T1 EFHK'!K16,$D$234)=0,TRUE)</f>
        <v>1</v>
      </c>
      <c r="K234" s="23" t="b">
        <f>IF(ROUND('T1 EFHK'!L39,$D$234)=0,ROUND('T1 EFHK'!L16,$D$234)=0,TRUE)</f>
        <v>1</v>
      </c>
      <c r="L234" s="18"/>
      <c r="M234" s="23" t="b">
        <f>IF(ROUND('T1 EFHK'!N39,$D$234)=0,ROUND('T1 EFHK'!N16,$D$234)=0,TRUE)</f>
        <v>1</v>
      </c>
      <c r="N234" s="23" t="b">
        <f>IF(ROUND('T1 EFHK'!O39,$D$234)=0,ROUND('T1 EFHK'!O16,$D$234)=0,TRUE)</f>
        <v>1</v>
      </c>
      <c r="O234" s="23" t="b">
        <f>IF(ROUND('T1 EFHK'!P39,$D$234)=0,ROUND('T1 EFHK'!P16,$D$234)=0,TRUE)</f>
        <v>1</v>
      </c>
      <c r="P234" s="37"/>
      <c r="Q234" s="23" t="b">
        <f>IF(ROUND('T1 EFHK'!R39,$D$234)=0,ROUND('T1 EFHK'!R16,$D$234)=0,TRUE)</f>
        <v>1</v>
      </c>
      <c r="R234" s="23" t="b">
        <f>IF(ROUND('T1 EFHK'!S39,$D$234)=0,ROUND('T1 EFHK'!S16,$D$234)=0,TRUE)</f>
        <v>1</v>
      </c>
      <c r="S234" s="18"/>
      <c r="T234" s="23" t="b">
        <f>IF(ROUND('T1 EFHK'!U39,$D$234)=0,ROUND('T1 EFHK'!U16,$D$234)=0,TRUE)</f>
        <v>1</v>
      </c>
    </row>
    <row r="235" spans="1:22" s="30" customFormat="1" ht="15" customHeight="1" outlineLevel="1">
      <c r="A235" s="25"/>
      <c r="B235" s="353"/>
      <c r="C235" s="354" t="s">
        <v>84</v>
      </c>
      <c r="D235" s="355"/>
      <c r="E235" s="349">
        <f>ROUND('T1 EFHK'!F39,$D$234)</f>
        <v>10012.937</v>
      </c>
      <c r="F235" s="349">
        <f>ROUND('T1 EFHK'!G39,$D$234)</f>
        <v>8723.9830000000002</v>
      </c>
      <c r="G235" s="349">
        <f>ROUND('T1 EFHK'!H39,$D$234)</f>
        <v>4422.1549999999997</v>
      </c>
      <c r="H235" s="349">
        <f>ROUND('T1 EFHK'!I39,$D$234)</f>
        <v>4148</v>
      </c>
      <c r="I235" s="349">
        <f>ROUND('T1 EFHK'!J39,$D$234)</f>
        <v>3194</v>
      </c>
      <c r="J235" s="349">
        <f>ROUND('T1 EFHK'!K39,$D$234)</f>
        <v>4418.5349999999999</v>
      </c>
      <c r="K235" s="349">
        <f>ROUND('T1 EFHK'!L39,$D$234)</f>
        <v>3050.3339999999998</v>
      </c>
      <c r="L235" s="18"/>
      <c r="M235" s="349">
        <f>ROUND('T1 EFHK'!N39,$D$234)</f>
        <v>2810.9749999999999</v>
      </c>
      <c r="N235" s="349">
        <f>ROUND('T1 EFHK'!O39,$D$234)</f>
        <v>2800.1550000000002</v>
      </c>
      <c r="O235" s="349">
        <f>ROUND('T1 EFHK'!P39,$D$234)</f>
        <v>2812.4690000000001</v>
      </c>
      <c r="P235" s="37"/>
      <c r="Q235" s="349">
        <f>ROUND('T1 EFHK'!R39,$D$234)</f>
        <v>4418.5349999999999</v>
      </c>
      <c r="R235" s="349">
        <f>ROUND('T1 EFHK'!S39,$D$234)</f>
        <v>2951.8229999999999</v>
      </c>
      <c r="S235" s="18"/>
      <c r="T235" s="349">
        <f>ROUND('T1 EFHK'!U39,$D$234)</f>
        <v>2805.3969999999999</v>
      </c>
    </row>
    <row r="236" spans="1:22" s="30" customFormat="1" ht="15" customHeight="1" outlineLevel="1">
      <c r="A236" s="25"/>
      <c r="B236" s="353"/>
      <c r="C236" s="354" t="s">
        <v>87</v>
      </c>
      <c r="D236" s="355"/>
      <c r="E236" s="349">
        <f>ROUND('T1 EFHK'!F16,$D$234)</f>
        <v>625</v>
      </c>
      <c r="F236" s="349">
        <f>ROUND('T1 EFHK'!G16,$D$234)</f>
        <v>509</v>
      </c>
      <c r="G236" s="349">
        <f>ROUND('T1 EFHK'!H16,$D$234)</f>
        <v>166</v>
      </c>
      <c r="H236" s="349">
        <f>ROUND('T1 EFHK'!I16,$D$234)</f>
        <v>145.85400000000001</v>
      </c>
      <c r="I236" s="349">
        <f>ROUND('T1 EFHK'!J16,$D$234)</f>
        <v>107</v>
      </c>
      <c r="J236" s="349">
        <f>ROUND('T1 EFHK'!K16,$D$234)</f>
        <v>189.99700000000001</v>
      </c>
      <c r="K236" s="349">
        <f>ROUND('T1 EFHK'!L16,$D$234)</f>
        <v>131.16399999999999</v>
      </c>
      <c r="L236" s="18"/>
      <c r="M236" s="349">
        <f>ROUND('T1 EFHK'!N16,$D$234)</f>
        <v>120.872</v>
      </c>
      <c r="N236" s="349">
        <f>ROUND('T1 EFHK'!O16,$D$234)</f>
        <v>120.407</v>
      </c>
      <c r="O236" s="349">
        <f>ROUND('T1 EFHK'!P16,$D$234)</f>
        <v>120.93600000000001</v>
      </c>
      <c r="P236" s="37"/>
      <c r="Q236" s="349">
        <f>ROUND('T1 EFHK'!R16,$D$234)</f>
        <v>189.99700000000001</v>
      </c>
      <c r="R236" s="349">
        <f>ROUND('T1 EFHK'!S16,$D$234)</f>
        <v>126.928</v>
      </c>
      <c r="S236" s="18"/>
      <c r="T236" s="349">
        <f>ROUND('T1 EFHK'!U16,$D$234)</f>
        <v>120.63200000000001</v>
      </c>
    </row>
    <row r="237" spans="1:22" s="357" customFormat="1">
      <c r="A237" s="1209" t="s">
        <v>365</v>
      </c>
      <c r="B237" s="1209"/>
      <c r="C237" s="1209"/>
      <c r="D237" s="528"/>
      <c r="E237" s="529"/>
      <c r="F237" s="529"/>
      <c r="G237" s="529"/>
      <c r="H237" s="529"/>
      <c r="I237" s="529"/>
      <c r="J237" s="529"/>
      <c r="K237" s="529"/>
      <c r="L237" s="529"/>
      <c r="M237" s="529"/>
      <c r="N237" s="529"/>
      <c r="O237" s="529"/>
      <c r="P237" s="2"/>
      <c r="Q237" s="1215" t="s">
        <v>155</v>
      </c>
      <c r="R237" s="1216"/>
      <c r="S237" s="1216"/>
      <c r="T237" s="1216"/>
      <c r="U237" s="30"/>
      <c r="V237" s="30"/>
    </row>
    <row r="238" spans="1:22" s="357" customFormat="1" ht="21" customHeight="1">
      <c r="A238" s="1209"/>
      <c r="B238" s="1209"/>
      <c r="C238" s="1209"/>
      <c r="D238" s="528"/>
      <c r="E238" s="529"/>
      <c r="F238" s="529"/>
      <c r="G238" s="529"/>
      <c r="H238" s="529"/>
      <c r="I238" s="529"/>
      <c r="J238" s="529"/>
      <c r="K238" s="529"/>
      <c r="L238" s="529"/>
      <c r="M238" s="529"/>
      <c r="N238" s="529"/>
      <c r="O238" s="529"/>
      <c r="P238" s="2"/>
      <c r="Q238" s="602" t="s">
        <v>507</v>
      </c>
      <c r="R238" s="9">
        <v>2022</v>
      </c>
      <c r="S238" s="9">
        <v>2023</v>
      </c>
      <c r="T238" s="11">
        <v>2024</v>
      </c>
    </row>
    <row r="239" spans="1:22" s="24" customFormat="1" ht="18.75">
      <c r="A239" s="13" t="s">
        <v>13</v>
      </c>
      <c r="B239" s="14" t="s">
        <v>14</v>
      </c>
      <c r="C239" s="15" t="s">
        <v>366</v>
      </c>
      <c r="D239" s="358"/>
      <c r="E239" s="359"/>
      <c r="F239" s="359"/>
      <c r="G239" s="359"/>
      <c r="H239" s="359"/>
      <c r="I239" s="359"/>
      <c r="J239" s="359"/>
      <c r="K239" s="359"/>
      <c r="L239" s="359"/>
      <c r="M239" s="359"/>
      <c r="N239" s="359"/>
      <c r="O239" s="359"/>
      <c r="P239" s="2"/>
      <c r="Q239" s="359"/>
      <c r="R239" s="359"/>
      <c r="S239" s="359"/>
      <c r="T239" s="359"/>
    </row>
    <row r="240" spans="1:22" s="363" customFormat="1">
      <c r="A240" s="360" t="s">
        <v>367</v>
      </c>
      <c r="B240" s="361" t="s">
        <v>368</v>
      </c>
      <c r="C240" s="362" t="s">
        <v>369</v>
      </c>
      <c r="D240" s="352">
        <v>3</v>
      </c>
      <c r="E240" s="357"/>
      <c r="F240" s="357"/>
      <c r="P240" s="2"/>
      <c r="Q240" s="364" t="b">
        <f>ROUND('T2'!C12,$D$240)=ROUND('T1'!M61,$D$240)</f>
        <v>1</v>
      </c>
      <c r="R240" s="364" t="b">
        <f>ROUND('T2'!D12,$D$240)=ROUND('T1'!N61,$D$240)</f>
        <v>1</v>
      </c>
      <c r="S240" s="364" t="b">
        <f>ROUND('T2'!E12,$D$240)=ROUND('T1'!O61,$D$240)</f>
        <v>1</v>
      </c>
      <c r="T240" s="364" t="b">
        <f>ROUND('T2'!F12,$D$240)=ROUND('T1'!P61,$D$240)</f>
        <v>1</v>
      </c>
    </row>
    <row r="241" spans="1:20" s="367" customFormat="1" outlineLevel="1">
      <c r="A241" s="360"/>
      <c r="B241" s="361"/>
      <c r="C241" s="365" t="s">
        <v>370</v>
      </c>
      <c r="D241" s="366"/>
      <c r="E241" s="357"/>
      <c r="F241" s="357"/>
      <c r="P241" s="2"/>
      <c r="Q241" s="368">
        <f>ROUND('T2'!C12,$D$240)</f>
        <v>30734.510999999999</v>
      </c>
      <c r="R241" s="368">
        <f>ROUND('T2'!D12,$D$240)</f>
        <v>17905.259999999998</v>
      </c>
      <c r="S241" s="368">
        <f>ROUND('T2'!E12,$D$240)</f>
        <v>18937.692999999999</v>
      </c>
      <c r="T241" s="368">
        <f>ROUND('T2'!F12,$D$240)</f>
        <v>20132.957999999999</v>
      </c>
    </row>
    <row r="242" spans="1:20" s="367" customFormat="1" outlineLevel="1">
      <c r="A242" s="360"/>
      <c r="B242" s="361"/>
      <c r="C242" s="365" t="s">
        <v>371</v>
      </c>
      <c r="D242" s="366"/>
      <c r="E242" s="357"/>
      <c r="F242" s="357"/>
      <c r="P242" s="2"/>
      <c r="Q242" s="368">
        <f>ROUND('T1'!M61,$D$240)</f>
        <v>30734.510999999999</v>
      </c>
      <c r="R242" s="368">
        <f>ROUND('T1'!N61,$D$240)</f>
        <v>17905.259999999998</v>
      </c>
      <c r="S242" s="368">
        <f>ROUND('T1'!O61,$D$240)</f>
        <v>18937.692999999999</v>
      </c>
      <c r="T242" s="368">
        <f>ROUND('T1'!P61,$D$240)</f>
        <v>20132.957999999999</v>
      </c>
    </row>
    <row r="243" spans="1:20" s="363" customFormat="1">
      <c r="A243" s="360" t="s">
        <v>372</v>
      </c>
      <c r="B243" s="361" t="s">
        <v>51</v>
      </c>
      <c r="C243" s="362" t="s">
        <v>373</v>
      </c>
      <c r="D243" s="352">
        <v>3</v>
      </c>
      <c r="E243" s="357"/>
      <c r="F243" s="357"/>
      <c r="P243" s="2"/>
      <c r="Q243" s="364" t="b">
        <f>ROUND('T2'!C15,$D$243)=ROUND('T1'!M61-'T1 ANSP'!M15-'T1 ANSP'!M16-'T1 MET'!M15-'T1 MET'!M16-'T1 NSA'!M61,$D$243)</f>
        <v>1</v>
      </c>
      <c r="R243" s="364" t="b">
        <f>ROUND('T2'!D15,$D$243)=ROUND('T1'!N61-'T1 ANSP'!N15-'T1 ANSP'!N16-'T1 MET'!N15-'T1 MET'!N16-'T1 NSA'!N61,$D$243)</f>
        <v>1</v>
      </c>
      <c r="S243" s="364" t="b">
        <f>ROUND('T2'!E15,$D$243)=ROUND('T1'!O61-'T1 ANSP'!O15-'T1 ANSP'!O16-'T1 MET'!O15-'T1 MET'!O16-'T1 NSA'!O61,$D$243)</f>
        <v>1</v>
      </c>
      <c r="T243" s="364" t="b">
        <f>ROUND('T2'!F15,$D$243)=ROUND('T1'!P61-'T1 ANSP'!P15-'T1 ANSP'!P16-'T1 MET'!P15-'T1 MET'!P16-'T1 NSA'!P61,$D$243)</f>
        <v>1</v>
      </c>
    </row>
    <row r="244" spans="1:20" s="367" customFormat="1" outlineLevel="1">
      <c r="A244" s="360"/>
      <c r="B244" s="361"/>
      <c r="C244" s="365" t="s">
        <v>374</v>
      </c>
      <c r="D244" s="366"/>
      <c r="E244" s="357"/>
      <c r="F244" s="357"/>
      <c r="P244" s="2"/>
      <c r="Q244" s="368">
        <f>ROUND('T2'!C15,$D$243)</f>
        <v>28994.382000000001</v>
      </c>
      <c r="R244" s="368">
        <f>ROUND('T2'!D15,$D$243)</f>
        <v>17399.631000000001</v>
      </c>
      <c r="S244" s="368">
        <f>ROUND('T2'!E15,$D$243)</f>
        <v>18517.120999999999</v>
      </c>
      <c r="T244" s="368">
        <f>ROUND('T2'!F15,$D$243)</f>
        <v>19715.456999999999</v>
      </c>
    </row>
    <row r="245" spans="1:20" s="367" customFormat="1" outlineLevel="1">
      <c r="A245" s="360"/>
      <c r="B245" s="361"/>
      <c r="C245" s="365" t="s">
        <v>375</v>
      </c>
      <c r="D245" s="366"/>
      <c r="E245" s="357"/>
      <c r="F245" s="357"/>
      <c r="P245" s="2"/>
      <c r="Q245" s="368">
        <f>ROUND('T1'!M61-'T1 ANSP'!M15-'T1 ANSP'!M16-'T1 MET'!M15-'T1 MET'!M16-'T1 NSA'!M61,$D$243)</f>
        <v>28994.382000000001</v>
      </c>
      <c r="R245" s="368">
        <f>ROUND('T1'!N61-'T1 ANSP'!N15-'T1 ANSP'!N16-'T1 MET'!N15-'T1 MET'!N16-'T1 NSA'!N61,$D$243)</f>
        <v>17399.631000000001</v>
      </c>
      <c r="S245" s="368">
        <f>ROUND('T1'!O61-'T1 ANSP'!O15-'T1 ANSP'!O16-'T1 MET'!O15-'T1 MET'!O16-'T1 NSA'!O61,$D$243)</f>
        <v>18517.120999999999</v>
      </c>
      <c r="T245" s="368">
        <f>ROUND('T1'!P61-'T1 ANSP'!P15-'T1 ANSP'!P16-'T1 MET'!P15-'T1 MET'!P16-'T1 NSA'!P61,$D$243)</f>
        <v>19715.456999999999</v>
      </c>
    </row>
    <row r="246" spans="1:20" s="363" customFormat="1">
      <c r="A246" s="360" t="s">
        <v>376</v>
      </c>
      <c r="B246" s="361" t="s">
        <v>377</v>
      </c>
      <c r="C246" s="362" t="s">
        <v>378</v>
      </c>
      <c r="D246" s="366"/>
      <c r="E246" s="357"/>
      <c r="F246" s="357"/>
      <c r="P246" s="2"/>
      <c r="R246" s="364" t="b">
        <f>'T2'!D16='T1'!N65</f>
        <v>1</v>
      </c>
      <c r="S246" s="364" t="b">
        <f>'T2'!E16='T1'!O65</f>
        <v>1</v>
      </c>
      <c r="T246" s="364" t="b">
        <f>'T2'!F16='T1'!P65</f>
        <v>1</v>
      </c>
    </row>
    <row r="247" spans="1:20" s="367" customFormat="1" outlineLevel="1">
      <c r="A247" s="360"/>
      <c r="B247" s="361"/>
      <c r="C247" s="365" t="s">
        <v>379</v>
      </c>
      <c r="D247" s="366"/>
      <c r="E247" s="357"/>
      <c r="F247" s="357"/>
      <c r="P247" s="2"/>
      <c r="Q247" s="363"/>
      <c r="R247" s="369">
        <f>'T2'!D16</f>
        <v>105.74382830420639</v>
      </c>
      <c r="S247" s="369">
        <f>'T2'!E16</f>
        <v>107.4357295570737</v>
      </c>
      <c r="T247" s="369">
        <f>'T2'!F16</f>
        <v>109.3265983972782</v>
      </c>
    </row>
    <row r="248" spans="1:20" s="367" customFormat="1" outlineLevel="1">
      <c r="A248" s="360"/>
      <c r="B248" s="361"/>
      <c r="C248" s="365" t="s">
        <v>380</v>
      </c>
      <c r="D248" s="366"/>
      <c r="E248" s="357"/>
      <c r="F248" s="357"/>
      <c r="P248" s="2"/>
      <c r="Q248" s="363"/>
      <c r="R248" s="369">
        <f>'T1'!N65</f>
        <v>105.74382830420639</v>
      </c>
      <c r="S248" s="369">
        <f>'T1'!O65</f>
        <v>107.4357295570737</v>
      </c>
      <c r="T248" s="369">
        <f>'T1'!P65</f>
        <v>109.3265983972782</v>
      </c>
    </row>
    <row r="249" spans="1:20" s="363" customFormat="1">
      <c r="A249" s="360" t="s">
        <v>381</v>
      </c>
      <c r="B249" s="361" t="s">
        <v>382</v>
      </c>
      <c r="C249" s="362" t="s">
        <v>383</v>
      </c>
      <c r="D249" s="352">
        <v>3</v>
      </c>
      <c r="E249" s="357"/>
      <c r="F249" s="357"/>
      <c r="P249" s="2"/>
      <c r="Q249" s="364" t="b">
        <f>ROUND('T2'!C33,$D$249)=ROUND('T1 ANSP'!M61-'T1 ANSP'!M28,$D$249)</f>
        <v>1</v>
      </c>
      <c r="R249" s="364" t="b">
        <f>ROUND('T2'!D33,$D$249)=ROUND('T1 ANSP'!N61-'T1 ANSP'!N28,$D$249)</f>
        <v>1</v>
      </c>
      <c r="S249" s="364" t="b">
        <f>ROUND('T2'!E33,$D$249)=ROUND('T1 ANSP'!O61-'T1 ANSP'!O28,$D$249)</f>
        <v>1</v>
      </c>
      <c r="T249" s="364" t="b">
        <f>ROUND('T2'!F33,$D$249)=ROUND('T1 ANSP'!P61-'T1 ANSP'!P28,$D$249)</f>
        <v>1</v>
      </c>
    </row>
    <row r="250" spans="1:20" s="367" customFormat="1" outlineLevel="1">
      <c r="A250" s="360"/>
      <c r="B250" s="361"/>
      <c r="C250" s="365" t="s">
        <v>384</v>
      </c>
      <c r="D250" s="366"/>
      <c r="E250" s="357"/>
      <c r="F250" s="357"/>
      <c r="P250" s="2"/>
      <c r="Q250" s="368">
        <f>ROUND('T2'!C33,$D$249)</f>
        <v>28311.473000000002</v>
      </c>
      <c r="R250" s="368">
        <f>ROUND('T2'!D33,$D$249)</f>
        <v>16548.588</v>
      </c>
      <c r="S250" s="368">
        <f>ROUND('T2'!E33,$D$249)</f>
        <v>17579.703000000001</v>
      </c>
      <c r="T250" s="368">
        <f>ROUND('T2'!F33,$D$249)</f>
        <v>18797.521000000001</v>
      </c>
    </row>
    <row r="251" spans="1:20" s="367" customFormat="1" outlineLevel="1">
      <c r="A251" s="360"/>
      <c r="B251" s="361"/>
      <c r="C251" s="365" t="s">
        <v>385</v>
      </c>
      <c r="D251" s="366"/>
      <c r="E251" s="357"/>
      <c r="F251" s="357"/>
      <c r="P251" s="2"/>
      <c r="Q251" s="368">
        <f>ROUND('T1 ANSP'!M61-'T1 ANSP'!M28,$D$249)</f>
        <v>28311.473000000002</v>
      </c>
      <c r="R251" s="368">
        <f>ROUND('T1 ANSP'!N61-'T1 ANSP'!N28,$D$249)</f>
        <v>16548.588</v>
      </c>
      <c r="S251" s="368">
        <f>ROUND('T1 ANSP'!O61-'T1 ANSP'!O28,$D$249)</f>
        <v>17579.703000000001</v>
      </c>
      <c r="T251" s="368">
        <f>ROUND('T1 ANSP'!P61-'T1 ANSP'!P28,$D$249)</f>
        <v>18797.521000000001</v>
      </c>
    </row>
    <row r="252" spans="1:20" s="363" customFormat="1">
      <c r="A252" s="360" t="s">
        <v>386</v>
      </c>
      <c r="B252" s="361" t="s">
        <v>387</v>
      </c>
      <c r="C252" s="362" t="s">
        <v>388</v>
      </c>
      <c r="D252" s="352">
        <v>3</v>
      </c>
      <c r="E252" s="357"/>
      <c r="F252" s="357"/>
      <c r="P252" s="2"/>
      <c r="Q252" s="364" t="b">
        <f>ROUND('T2'!C38,$D$252)=ROUND('T1'!M68,$D$252)</f>
        <v>1</v>
      </c>
      <c r="R252" s="364" t="b">
        <f>ROUND('T2'!D38,$D$252)=ROUND('T1'!N68,$D$252)</f>
        <v>1</v>
      </c>
      <c r="S252" s="364" t="b">
        <f>ROUND('T2'!E38,$D$252)=ROUND('T1'!O68,$D$252)</f>
        <v>1</v>
      </c>
      <c r="T252" s="364" t="b">
        <f>ROUND('T2'!F38,$D$252)=ROUND('T1'!P68,$D$252)</f>
        <v>1</v>
      </c>
    </row>
    <row r="253" spans="1:20" s="367" customFormat="1" outlineLevel="1">
      <c r="A253" s="360"/>
      <c r="B253" s="361"/>
      <c r="C253" s="365" t="s">
        <v>389</v>
      </c>
      <c r="D253" s="366"/>
      <c r="E253" s="357"/>
      <c r="F253" s="357"/>
      <c r="P253" s="2"/>
      <c r="Q253" s="368">
        <f>ROUND('T2'!C38,$D$252)</f>
        <v>81.087999999999994</v>
      </c>
      <c r="R253" s="368">
        <f>ROUND('T2'!D38,$D$252)</f>
        <v>108</v>
      </c>
      <c r="S253" s="368">
        <f>ROUND('T2'!E38,$D$252)</f>
        <v>121</v>
      </c>
      <c r="T253" s="368">
        <f>ROUND('T2'!F38,$D$252)</f>
        <v>129</v>
      </c>
    </row>
    <row r="254" spans="1:20" s="367" customFormat="1" outlineLevel="1">
      <c r="A254" s="360"/>
      <c r="B254" s="361"/>
      <c r="C254" s="365" t="s">
        <v>390</v>
      </c>
      <c r="D254" s="366"/>
      <c r="E254" s="357"/>
      <c r="F254" s="357"/>
      <c r="P254" s="2"/>
      <c r="Q254" s="368">
        <f>ROUND('T1'!M68,$D$252)</f>
        <v>81.087999999999994</v>
      </c>
      <c r="R254" s="368">
        <f>ROUND('T1'!N68,$D$252)</f>
        <v>108</v>
      </c>
      <c r="S254" s="368">
        <f>ROUND('T1'!O68,$D$252)</f>
        <v>121</v>
      </c>
      <c r="T254" s="368">
        <f>ROUND('T1'!P68,$D$252)</f>
        <v>129</v>
      </c>
    </row>
    <row r="255" spans="1:20" s="367" customFormat="1" outlineLevel="1">
      <c r="A255" s="360"/>
      <c r="B255" s="361" t="s">
        <v>392</v>
      </c>
      <c r="C255" s="362" t="s">
        <v>393</v>
      </c>
      <c r="D255" s="366"/>
      <c r="E255" s="357"/>
      <c r="F255" s="357"/>
      <c r="P255" s="2"/>
      <c r="Q255" s="364" t="b">
        <f>'T2'!C73=SUM('T2'!C69:C72)</f>
        <v>1</v>
      </c>
      <c r="R255" s="364" t="b">
        <f>'T2'!D73=SUM('T2'!D69:D72)</f>
        <v>1</v>
      </c>
      <c r="S255" s="364" t="b">
        <f>'T2'!E73=SUM('T2'!E69:E72)</f>
        <v>1</v>
      </c>
      <c r="T255" s="364" t="b">
        <f>'T2'!F73=SUM('T2'!F69:F72)</f>
        <v>1</v>
      </c>
    </row>
    <row r="256" spans="1:20" s="367" customFormat="1" outlineLevel="1">
      <c r="A256" s="360"/>
      <c r="B256" s="361"/>
      <c r="C256" s="365" t="s">
        <v>394</v>
      </c>
      <c r="D256" s="366"/>
      <c r="E256" s="357"/>
      <c r="F256" s="357"/>
      <c r="P256" s="2"/>
      <c r="Q256" s="368">
        <f>'T2'!C73</f>
        <v>0</v>
      </c>
      <c r="R256" s="368">
        <f>'T2'!D73</f>
        <v>0</v>
      </c>
      <c r="S256" s="368">
        <f>'T2'!E73</f>
        <v>0</v>
      </c>
      <c r="T256" s="368">
        <f>'T2'!F73</f>
        <v>0</v>
      </c>
    </row>
    <row r="257" spans="1:21" s="367" customFormat="1" outlineLevel="1">
      <c r="A257" s="360"/>
      <c r="B257" s="361"/>
      <c r="C257" s="354" t="s">
        <v>395</v>
      </c>
      <c r="D257" s="366"/>
      <c r="E257" s="357"/>
      <c r="F257" s="357"/>
      <c r="P257" s="2"/>
      <c r="Q257" s="368">
        <f>SUM('T2'!C69:C72)</f>
        <v>0</v>
      </c>
      <c r="R257" s="368">
        <f>SUM('T2'!D69:D72)</f>
        <v>0</v>
      </c>
      <c r="S257" s="368">
        <f>SUM('T2'!E69:E72)</f>
        <v>0</v>
      </c>
      <c r="T257" s="368">
        <f>SUM('T2'!F69:F72)</f>
        <v>0</v>
      </c>
    </row>
    <row r="258" spans="1:21" s="363" customFormat="1">
      <c r="A258" s="360" t="s">
        <v>372</v>
      </c>
      <c r="B258" s="361" t="s">
        <v>396</v>
      </c>
      <c r="C258" s="362" t="s">
        <v>397</v>
      </c>
      <c r="D258" s="352">
        <v>3</v>
      </c>
      <c r="E258" s="357"/>
      <c r="F258" s="357"/>
      <c r="P258" s="2"/>
      <c r="Q258" s="364" t="b">
        <f>ROUND('T2'!C81,$D$258)=ROUND('T2'!C12,$D$258)</f>
        <v>1</v>
      </c>
      <c r="R258" s="364" t="b">
        <f>ROUND('T2'!D81,$D$258)=ROUND('T2'!D12,$D$258)</f>
        <v>1</v>
      </c>
      <c r="S258" s="364" t="b">
        <f>ROUND('T2'!E81,$D$258)=ROUND('T2'!E12,$D$258)</f>
        <v>1</v>
      </c>
      <c r="T258" s="364" t="b">
        <f>ROUND('T2'!F81,$D$258)=ROUND('T2'!F12,$D$258)</f>
        <v>1</v>
      </c>
      <c r="U258" s="367"/>
    </row>
    <row r="259" spans="1:21" s="367" customFormat="1" outlineLevel="1">
      <c r="A259" s="360"/>
      <c r="B259" s="361"/>
      <c r="C259" s="365" t="s">
        <v>398</v>
      </c>
      <c r="D259" s="366"/>
      <c r="E259" s="357"/>
      <c r="F259" s="357"/>
      <c r="P259" s="2"/>
      <c r="Q259" s="368">
        <f>ROUND('T2'!C81,$D$258)</f>
        <v>30734.510999999999</v>
      </c>
      <c r="R259" s="368">
        <f>ROUND('T2'!D81,$D$258)</f>
        <v>17905.259999999998</v>
      </c>
      <c r="S259" s="368">
        <f>ROUND('T2'!E81,$D$258)</f>
        <v>18937.692999999999</v>
      </c>
      <c r="T259" s="368">
        <f>ROUND('T2'!F81,$D$258)</f>
        <v>20132.957999999999</v>
      </c>
    </row>
    <row r="260" spans="1:21" s="367" customFormat="1" outlineLevel="1">
      <c r="A260" s="360"/>
      <c r="B260" s="361"/>
      <c r="C260" s="365" t="s">
        <v>399</v>
      </c>
      <c r="D260" s="366"/>
      <c r="E260" s="357"/>
      <c r="F260" s="357"/>
      <c r="P260" s="2"/>
      <c r="Q260" s="368">
        <f>ROUND('T2'!C12,$D$258)</f>
        <v>30734.510999999999</v>
      </c>
      <c r="R260" s="368">
        <f>ROUND('T2'!D12,$D$258)</f>
        <v>17905.259999999998</v>
      </c>
      <c r="S260" s="368">
        <f>ROUND('T2'!E12,$D$258)</f>
        <v>18937.692999999999</v>
      </c>
      <c r="T260" s="368">
        <f>ROUND('T2'!F12,$D$258)</f>
        <v>20132.957999999999</v>
      </c>
    </row>
    <row r="261" spans="1:21">
      <c r="A261" s="360" t="s">
        <v>400</v>
      </c>
      <c r="B261" s="361" t="s">
        <v>401</v>
      </c>
      <c r="C261" s="370" t="s">
        <v>402</v>
      </c>
      <c r="D261" s="352">
        <v>3</v>
      </c>
      <c r="E261" s="357"/>
      <c r="F261" s="357"/>
      <c r="G261" s="2"/>
      <c r="H261" s="2"/>
      <c r="I261" s="2"/>
      <c r="Q261" s="364" t="b">
        <f>ROUND('T2'!C82,$D$261)=ROUND('T3'!E17+'T3'!F17,$D$261)</f>
        <v>1</v>
      </c>
      <c r="R261" s="364" t="b">
        <f>ROUND('T2'!D82,$D$261)=ROUND('T3'!G17,$D$261)</f>
        <v>1</v>
      </c>
      <c r="S261" s="364" t="b">
        <f>ROUND('T2'!E82,$D$261)=ROUND('T3'!H17,$D$261)</f>
        <v>1</v>
      </c>
      <c r="T261" s="364" t="b">
        <f>ROUND('T2'!F82,$D$261)=ROUND('T3'!I17,$D$261)</f>
        <v>1</v>
      </c>
      <c r="U261" s="367"/>
    </row>
    <row r="262" spans="1:21" outlineLevel="1">
      <c r="A262" s="361"/>
      <c r="B262" s="361"/>
      <c r="C262" s="371" t="s">
        <v>403</v>
      </c>
      <c r="D262" s="372"/>
      <c r="E262" s="357"/>
      <c r="F262" s="357"/>
      <c r="G262" s="2"/>
      <c r="H262" s="2"/>
      <c r="I262" s="2"/>
      <c r="Q262" s="368">
        <f>ROUND('T2'!C82,$D$261)</f>
        <v>-1804.7629999999999</v>
      </c>
      <c r="R262" s="368">
        <f>ROUND('T2'!D82,$D$261)</f>
        <v>0</v>
      </c>
      <c r="S262" s="368">
        <f>ROUND('T2'!E82,$D$261)</f>
        <v>98.165000000000006</v>
      </c>
      <c r="T262" s="368">
        <f>ROUND('T2'!F82,$D$261)</f>
        <v>1100.3340000000001</v>
      </c>
    </row>
    <row r="263" spans="1:21" outlineLevel="1">
      <c r="A263" s="361"/>
      <c r="B263" s="361"/>
      <c r="C263" s="371" t="s">
        <v>546</v>
      </c>
      <c r="D263" s="372"/>
      <c r="E263" s="357"/>
      <c r="F263" s="357"/>
      <c r="G263" s="2"/>
      <c r="H263" s="2"/>
      <c r="I263" s="2"/>
      <c r="Q263" s="368">
        <f>ROUND('T3'!E17+'T3'!F17,$D$261)</f>
        <v>-1804.7629999999999</v>
      </c>
      <c r="R263" s="368">
        <f>ROUND('T3'!G17,$D$261)</f>
        <v>0</v>
      </c>
      <c r="S263" s="368">
        <f>ROUND('T3'!H17,$D$261)</f>
        <v>98.165000000000006</v>
      </c>
      <c r="T263" s="368">
        <f>ROUND('T3'!I17,$D$261)</f>
        <v>1100.3340000000001</v>
      </c>
    </row>
    <row r="264" spans="1:21">
      <c r="A264" s="361" t="s">
        <v>405</v>
      </c>
      <c r="B264" s="361" t="s">
        <v>406</v>
      </c>
      <c r="C264" s="370" t="s">
        <v>407</v>
      </c>
      <c r="D264" s="352">
        <v>3</v>
      </c>
      <c r="E264" s="357"/>
      <c r="F264" s="357"/>
      <c r="G264" s="2"/>
      <c r="H264" s="2"/>
      <c r="I264" s="2"/>
      <c r="Q264" s="364" t="b">
        <f>ROUND('T2'!C83,$D$264)=ROUND('T3'!E28+'T3'!F28,$D$264)</f>
        <v>1</v>
      </c>
      <c r="R264" s="364" t="b">
        <f>ROUND('T2'!D83,$D$264)=ROUND('T3'!G28,$D$264)</f>
        <v>1</v>
      </c>
      <c r="S264" s="364" t="b">
        <f>ROUND('T2'!E83,$D$264)=ROUND('T3'!H28,$D$264)</f>
        <v>1</v>
      </c>
      <c r="T264" s="364" t="b">
        <f>ROUND('T2'!F83,$D$264)=ROUND('T3'!I28,$D$264)</f>
        <v>1</v>
      </c>
    </row>
    <row r="265" spans="1:21" outlineLevel="1">
      <c r="A265" s="361"/>
      <c r="B265" s="361"/>
      <c r="C265" s="371" t="s">
        <v>403</v>
      </c>
      <c r="D265" s="372"/>
      <c r="E265" s="357"/>
      <c r="F265" s="357"/>
      <c r="G265" s="2"/>
      <c r="H265" s="2"/>
      <c r="I265" s="2"/>
      <c r="Q265" s="368">
        <f>ROUND('T2'!C83,$D$264)</f>
        <v>-3173.6640000000002</v>
      </c>
      <c r="R265" s="368">
        <f>ROUND('T2'!D83,$D$264)</f>
        <v>0</v>
      </c>
      <c r="S265" s="368">
        <f>ROUND('T2'!E83,$D$264)</f>
        <v>-539.82799999999997</v>
      </c>
      <c r="T265" s="368">
        <f>ROUND('T2'!F83,$D$264)</f>
        <v>3362.2750000000001</v>
      </c>
    </row>
    <row r="266" spans="1:21" outlineLevel="1">
      <c r="A266" s="361"/>
      <c r="B266" s="361"/>
      <c r="C266" s="371" t="s">
        <v>546</v>
      </c>
      <c r="D266" s="372"/>
      <c r="E266" s="357"/>
      <c r="F266" s="357"/>
      <c r="G266" s="2"/>
      <c r="H266" s="2"/>
      <c r="I266" s="2"/>
      <c r="Q266" s="368">
        <f>ROUND('T3'!E28+'T3'!F28,$D$264)</f>
        <v>-3173.6640000000002</v>
      </c>
      <c r="R266" s="368">
        <f>ROUND('T3'!G28,$D$264)</f>
        <v>0</v>
      </c>
      <c r="S266" s="368">
        <f>ROUND('T3'!H28,$D$264)</f>
        <v>-539.82799999999997</v>
      </c>
      <c r="T266" s="368">
        <f>ROUND('T3'!I28,$D$264)</f>
        <v>3362.2750000000001</v>
      </c>
    </row>
    <row r="267" spans="1:21">
      <c r="A267" s="361" t="s">
        <v>408</v>
      </c>
      <c r="B267" s="361" t="s">
        <v>409</v>
      </c>
      <c r="C267" s="370" t="s">
        <v>410</v>
      </c>
      <c r="D267" s="352">
        <v>3</v>
      </c>
      <c r="E267" s="357"/>
      <c r="F267" s="357"/>
      <c r="G267" s="2"/>
      <c r="H267" s="2"/>
      <c r="I267" s="2"/>
      <c r="Q267" s="364" t="b">
        <f>ROUND('T2'!C84,$D$267)=ROUND('T3'!E35+'T3'!E42+'T3'!E49+'T3'!E56+'T3'!E63+'T3'!E70+'T3'!E75+'T3'!F35+'T3'!F42+'T3'!F49+'T3'!F56+'T3'!F63+'T3'!F70+'T3'!F75,$D$267)</f>
        <v>1</v>
      </c>
      <c r="R267" s="364" t="b">
        <f>ROUND('T2'!D84,$D$267)=ROUND('T3'!G35+'T3'!G42+'T3'!G49+'T3'!G56+'T3'!G63+'T3'!G70+'T3'!G75,$D$267)</f>
        <v>1</v>
      </c>
      <c r="S267" s="364" t="b">
        <f>ROUND('T2'!E84,$D$267)=ROUND('T3'!H35+'T3'!H42+'T3'!H49+'T3'!H56+'T3'!H63+'T3'!H70+'T3'!H75,$D$267)</f>
        <v>1</v>
      </c>
      <c r="T267" s="364" t="b">
        <f>ROUND('T2'!F84,$D$267)=ROUND('T3'!I35+'T3'!I42+'T3'!I49+'T3'!I56+'T3'!I63+'T3'!I70+'T3'!I75,$D$267)</f>
        <v>1</v>
      </c>
    </row>
    <row r="268" spans="1:21" outlineLevel="1">
      <c r="A268" s="361"/>
      <c r="B268" s="361"/>
      <c r="C268" s="371" t="s">
        <v>403</v>
      </c>
      <c r="D268" s="372"/>
      <c r="E268" s="357"/>
      <c r="F268" s="357"/>
      <c r="G268" s="2"/>
      <c r="H268" s="2"/>
      <c r="I268" s="2"/>
      <c r="Q268" s="368">
        <f>ROUND('T2'!C84,$D$267)</f>
        <v>0</v>
      </c>
      <c r="R268" s="368">
        <f>ROUND('T2'!D84,$D$267)</f>
        <v>-299.726</v>
      </c>
      <c r="S268" s="368">
        <f>ROUND('T2'!E84,$D$267)</f>
        <v>0</v>
      </c>
      <c r="T268" s="368">
        <f>ROUND('T2'!F84,$D$267)</f>
        <v>0</v>
      </c>
    </row>
    <row r="269" spans="1:21" outlineLevel="1">
      <c r="A269" s="361"/>
      <c r="B269" s="361"/>
      <c r="C269" s="371" t="s">
        <v>546</v>
      </c>
      <c r="D269" s="372"/>
      <c r="E269" s="357"/>
      <c r="F269" s="357"/>
      <c r="G269" s="2"/>
      <c r="H269" s="2"/>
      <c r="I269" s="2"/>
      <c r="Q269" s="368">
        <f>ROUND('T3'!E35+'T3'!E42+'T3'!E49+'T3'!E56+'T3'!E63+'T3'!E70+'T3'!E75+'T3'!F35+'T3'!F42+'T3'!F49+'T3'!F56+'T3'!F63+'T3'!F70+'T3'!F75,$D$267)</f>
        <v>0</v>
      </c>
      <c r="R269" s="368">
        <f>ROUND('T3'!G35+'T3'!G42+'T3'!G49+'T3'!G56+'T3'!G63+'T3'!G70+'T3'!G75,$D$267)</f>
        <v>-299.726</v>
      </c>
      <c r="S269" s="368">
        <f>ROUND('T3'!H35+'T3'!H42+'T3'!H49+'T3'!H56+'T3'!H63+'T3'!H70+'T3'!H75,$D$267)</f>
        <v>0</v>
      </c>
      <c r="T269" s="368">
        <f>ROUND('T3'!I35+'T3'!I42+'T3'!I49+'T3'!I56+'T3'!I63+'T3'!I70+'T3'!I75,$D$267)</f>
        <v>0</v>
      </c>
    </row>
    <row r="270" spans="1:21">
      <c r="A270" s="361" t="s">
        <v>411</v>
      </c>
      <c r="B270" s="361" t="s">
        <v>412</v>
      </c>
      <c r="C270" s="370" t="s">
        <v>413</v>
      </c>
      <c r="D270" s="352">
        <v>3</v>
      </c>
      <c r="E270" s="357"/>
      <c r="F270" s="357"/>
      <c r="G270" s="2"/>
      <c r="H270" s="2"/>
      <c r="I270" s="2"/>
      <c r="Q270" s="364" t="b">
        <f>ROUND('T2'!C85,$D$270)=ROUND('T3'!E86+'T3'!F86,$D$270)</f>
        <v>1</v>
      </c>
      <c r="R270" s="364" t="b">
        <f>ROUND('T2'!D85,$D$270)=ROUND('T3'!G86,$D$270)</f>
        <v>1</v>
      </c>
      <c r="S270" s="364" t="b">
        <f>ROUND('T2'!E85,$D$270)=ROUND('T3'!H86,$D$270)</f>
        <v>1</v>
      </c>
      <c r="T270" s="364" t="b">
        <f>ROUND('T2'!F85,$D$270)=ROUND('T3'!I86,$D$270)</f>
        <v>1</v>
      </c>
    </row>
    <row r="271" spans="1:21" outlineLevel="1">
      <c r="A271" s="361"/>
      <c r="B271" s="361"/>
      <c r="C271" s="371" t="s">
        <v>403</v>
      </c>
      <c r="D271" s="372"/>
      <c r="E271" s="357"/>
      <c r="F271" s="357"/>
      <c r="G271" s="2"/>
      <c r="H271" s="2"/>
      <c r="I271" s="2"/>
      <c r="Q271" s="368">
        <f>ROUND('T2'!C85,$D$270)</f>
        <v>-317.93599999999998</v>
      </c>
      <c r="R271" s="368">
        <f>ROUND('T2'!D85,$D$270)</f>
        <v>0</v>
      </c>
      <c r="S271" s="368">
        <f>ROUND('T2'!E85,$D$270)</f>
        <v>0</v>
      </c>
      <c r="T271" s="368">
        <f>ROUND('T2'!F85,$D$270)</f>
        <v>0</v>
      </c>
    </row>
    <row r="272" spans="1:21" outlineLevel="1">
      <c r="A272" s="361"/>
      <c r="B272" s="361"/>
      <c r="C272" s="371" t="s">
        <v>546</v>
      </c>
      <c r="D272" s="372"/>
      <c r="E272" s="357"/>
      <c r="F272" s="357"/>
      <c r="G272" s="2"/>
      <c r="H272" s="2"/>
      <c r="I272" s="2"/>
      <c r="Q272" s="368">
        <f>ROUND('T3'!E86+'T3'!F86,$D$270)</f>
        <v>-317.93599999999998</v>
      </c>
      <c r="R272" s="368">
        <f>ROUND('T3'!G86,$D$270)</f>
        <v>0</v>
      </c>
      <c r="S272" s="368">
        <f>ROUND('T3'!H86,$D$270)</f>
        <v>0</v>
      </c>
      <c r="T272" s="368">
        <f>ROUND('T3'!I86,$D$270)</f>
        <v>0</v>
      </c>
    </row>
    <row r="273" spans="1:25">
      <c r="A273" s="361" t="s">
        <v>414</v>
      </c>
      <c r="B273" s="361" t="s">
        <v>415</v>
      </c>
      <c r="C273" s="370" t="s">
        <v>416</v>
      </c>
      <c r="D273" s="352">
        <v>3</v>
      </c>
      <c r="E273" s="357"/>
      <c r="F273" s="357"/>
      <c r="G273" s="2"/>
      <c r="H273" s="2"/>
      <c r="I273" s="2"/>
      <c r="Q273" s="364" t="b">
        <f>ROUND('T2'!C86,$D$273)=ROUND('T3'!E97+'T3'!F97,$D$273)</f>
        <v>1</v>
      </c>
      <c r="R273" s="364" t="b">
        <f>ROUND('T2'!D86,$D$273)=ROUND('T3'!G97,$D$273)</f>
        <v>1</v>
      </c>
      <c r="S273" s="364" t="b">
        <f>ROUND('T2'!E86,$D$273)=ROUND('T3'!H97,$D$273)</f>
        <v>1</v>
      </c>
      <c r="T273" s="364" t="b">
        <f>ROUND('T2'!F86,$D$273)=ROUND('T3'!I97,$D$273)</f>
        <v>1</v>
      </c>
    </row>
    <row r="274" spans="1:25" outlineLevel="1">
      <c r="A274" s="361"/>
      <c r="B274" s="361"/>
      <c r="C274" s="371" t="s">
        <v>403</v>
      </c>
      <c r="D274" s="372"/>
      <c r="E274" s="357"/>
      <c r="F274" s="357"/>
      <c r="G274" s="2"/>
      <c r="H274" s="2"/>
      <c r="I274" s="2"/>
      <c r="Q274" s="368">
        <f>ROUND('T2'!C86,$D$273)</f>
        <v>0</v>
      </c>
      <c r="R274" s="368">
        <f>ROUND('T2'!D86,$D$273)</f>
        <v>0</v>
      </c>
      <c r="S274" s="368">
        <f>ROUND('T2'!E86,$D$273)</f>
        <v>0</v>
      </c>
      <c r="T274" s="368">
        <f>ROUND('T2'!F86,$D$273)</f>
        <v>0</v>
      </c>
    </row>
    <row r="275" spans="1:25" outlineLevel="1">
      <c r="A275" s="361"/>
      <c r="B275" s="361"/>
      <c r="C275" s="371" t="s">
        <v>546</v>
      </c>
      <c r="D275" s="372"/>
      <c r="E275" s="357"/>
      <c r="F275" s="357"/>
      <c r="G275" s="2"/>
      <c r="H275" s="2"/>
      <c r="I275" s="2"/>
      <c r="Q275" s="368">
        <f>ROUND('T3'!E97+'T3'!F97,$D$273)</f>
        <v>0</v>
      </c>
      <c r="R275" s="368">
        <f>ROUND('T3'!G97,$D$273)</f>
        <v>0</v>
      </c>
      <c r="S275" s="368">
        <f>ROUND('T3'!H97,$D$273)</f>
        <v>0</v>
      </c>
      <c r="T275" s="368">
        <f>ROUND('T3'!I97,$D$273)</f>
        <v>0</v>
      </c>
    </row>
    <row r="276" spans="1:25">
      <c r="A276" s="361" t="s">
        <v>417</v>
      </c>
      <c r="B276" s="361" t="s">
        <v>418</v>
      </c>
      <c r="C276" s="370" t="s">
        <v>419</v>
      </c>
      <c r="D276" s="352">
        <v>3</v>
      </c>
      <c r="E276" s="357"/>
      <c r="F276" s="357"/>
      <c r="G276" s="2"/>
      <c r="H276" s="2"/>
      <c r="I276" s="2"/>
      <c r="Q276" s="364" t="b">
        <f>ROUND('T2'!C87,$D$276)=ROUND('T3'!E114+'T3'!F114,$D$276)</f>
        <v>1</v>
      </c>
      <c r="R276" s="364" t="b">
        <f>ROUND('T2'!D87,$D$276)=ROUND('T3'!G114,$D$276)</f>
        <v>1</v>
      </c>
      <c r="S276" s="364" t="b">
        <f>ROUND('T2'!E87,$D$276)=ROUND('T3'!H114,$D$276)</f>
        <v>1</v>
      </c>
      <c r="T276" s="364" t="b">
        <f>ROUND('T2'!F87,$D$276)=ROUND('T3'!I114,$D$276)</f>
        <v>1</v>
      </c>
    </row>
    <row r="277" spans="1:25" outlineLevel="1">
      <c r="A277" s="361"/>
      <c r="B277" s="361"/>
      <c r="C277" s="371" t="s">
        <v>403</v>
      </c>
      <c r="D277" s="372"/>
      <c r="E277" s="357"/>
      <c r="F277" s="357"/>
      <c r="G277" s="2"/>
      <c r="H277" s="2"/>
      <c r="I277" s="2"/>
      <c r="Q277" s="368">
        <f>ROUND('T2'!C87,$D$276)</f>
        <v>-80.954999999999998</v>
      </c>
      <c r="R277" s="368">
        <f>ROUND('T2'!D87,$D$276)</f>
        <v>-1743.3489999999999</v>
      </c>
      <c r="S277" s="368">
        <f>ROUND('T2'!E87,$D$276)</f>
        <v>-2033.1420000000001</v>
      </c>
      <c r="T277" s="368">
        <f>ROUND('T2'!F87,$D$276)</f>
        <v>-169.66200000000001</v>
      </c>
    </row>
    <row r="278" spans="1:25" outlineLevel="1">
      <c r="A278" s="361"/>
      <c r="B278" s="361"/>
      <c r="C278" s="371" t="s">
        <v>546</v>
      </c>
      <c r="D278" s="372"/>
      <c r="E278" s="357"/>
      <c r="F278" s="357"/>
      <c r="G278" s="2"/>
      <c r="H278" s="2"/>
      <c r="I278" s="2"/>
      <c r="Q278" s="368">
        <f>ROUND('T3'!E114+'T3'!F114,$D$276)</f>
        <v>-80.954999999999998</v>
      </c>
      <c r="R278" s="368">
        <f>ROUND('T3'!G114,$D$276)</f>
        <v>-1743.3489999999999</v>
      </c>
      <c r="S278" s="368">
        <f>ROUND('T3'!H114,$D$276)</f>
        <v>-2033.1420000000001</v>
      </c>
      <c r="T278" s="368">
        <f>ROUND('T3'!I114,$D$276)</f>
        <v>-169.66200000000001</v>
      </c>
    </row>
    <row r="279" spans="1:25">
      <c r="A279" s="361" t="s">
        <v>420</v>
      </c>
      <c r="B279" s="361" t="s">
        <v>421</v>
      </c>
      <c r="C279" s="370" t="s">
        <v>422</v>
      </c>
      <c r="D279" s="352">
        <v>3</v>
      </c>
      <c r="E279" s="357"/>
      <c r="F279" s="357"/>
      <c r="G279" s="2"/>
      <c r="H279" s="2"/>
      <c r="I279" s="2"/>
      <c r="Q279" s="364" t="b">
        <f>ROUND('T2'!C88,$D$279)=ROUND('T3'!E125+'T3'!E136+'T3'!E147+'T3'!E158+'T3'!F125+'T3'!F136+'T3'!F147+'T3'!F158,$D$279)</f>
        <v>1</v>
      </c>
      <c r="R279" s="364" t="b">
        <f>ROUND('T2'!D88,$D$279)=ROUND('T3'!G125+'T3'!G136+'T3'!G147+'T3'!G158,$D$279)</f>
        <v>1</v>
      </c>
      <c r="S279" s="364" t="b">
        <f>ROUND('T2'!E88,$D$279)=ROUND('T3'!H125+'T3'!H136+'T3'!H147+'T3'!H158,$D$279)</f>
        <v>1</v>
      </c>
      <c r="T279" s="364" t="b">
        <f>ROUND('T2'!F88,$D$279)=ROUND('T3'!I125+'T3'!I136+'T3'!I147+'T3'!I158,$D$279)</f>
        <v>1</v>
      </c>
    </row>
    <row r="280" spans="1:25" outlineLevel="1">
      <c r="A280" s="361"/>
      <c r="B280" s="361"/>
      <c r="C280" s="371" t="s">
        <v>403</v>
      </c>
      <c r="D280" s="372"/>
      <c r="E280" s="357"/>
      <c r="F280" s="357"/>
      <c r="G280" s="2"/>
      <c r="H280" s="2"/>
      <c r="I280" s="2"/>
      <c r="Q280" s="368">
        <f>ROUND('T2'!C88,$D$279)</f>
        <v>0</v>
      </c>
      <c r="R280" s="368">
        <f>ROUND('T2'!D88,$D$279)</f>
        <v>0</v>
      </c>
      <c r="S280" s="368">
        <f>ROUND('T2'!E88,$D$279)</f>
        <v>0</v>
      </c>
      <c r="T280" s="368">
        <f>ROUND('T2'!F88,$D$279)</f>
        <v>0</v>
      </c>
    </row>
    <row r="281" spans="1:25" outlineLevel="1">
      <c r="A281" s="361"/>
      <c r="B281" s="361"/>
      <c r="C281" s="371" t="s">
        <v>546</v>
      </c>
      <c r="D281" s="372"/>
      <c r="E281" s="357"/>
      <c r="F281" s="357"/>
      <c r="G281" s="2"/>
      <c r="H281" s="2"/>
      <c r="I281" s="2"/>
      <c r="Q281" s="368">
        <f>ROUND('T3'!E125+'T3'!E136+'T3'!E147+'T3'!E158+'T3'!F125+'T3'!F136+'T3'!F147+'T3'!F158,$D$279)</f>
        <v>0</v>
      </c>
      <c r="R281" s="368">
        <f>ROUND('T3'!G125+'T3'!G136+'T3'!G147+'T3'!G158,$D$279)</f>
        <v>0</v>
      </c>
      <c r="S281" s="368">
        <f>ROUND('T3'!H125+'T3'!H136+'T3'!H147+'T3'!H158,$D$279)</f>
        <v>0</v>
      </c>
      <c r="T281" s="368">
        <f>ROUND('T3'!I125+'T3'!I136+'T3'!I147+'T3'!I158,$D$279)</f>
        <v>0</v>
      </c>
    </row>
    <row r="282" spans="1:25">
      <c r="A282" s="361" t="s">
        <v>423</v>
      </c>
      <c r="B282" s="361" t="s">
        <v>424</v>
      </c>
      <c r="C282" s="370" t="s">
        <v>425</v>
      </c>
      <c r="D282" s="352">
        <v>3</v>
      </c>
      <c r="E282" s="357"/>
      <c r="F282" s="357"/>
      <c r="G282" s="2"/>
      <c r="H282" s="2"/>
      <c r="I282" s="2"/>
      <c r="Q282" s="364" t="b">
        <f>ROUND('T2'!C89,$D$282)=ROUND('T3'!E172+'T3'!F172,$D$282)</f>
        <v>1</v>
      </c>
      <c r="R282" s="364" t="b">
        <f>ROUND('T2'!D89,$D$282)=ROUND('T3'!G172,$D$282)</f>
        <v>1</v>
      </c>
      <c r="S282" s="364" t="b">
        <f>ROUND('T2'!E89,$D$282)=ROUND('T3'!H172,$D$282)</f>
        <v>1</v>
      </c>
      <c r="T282" s="364" t="b">
        <f>ROUND('T2'!F89,$D$282)=ROUND('T3'!I172,$D$282)</f>
        <v>1</v>
      </c>
    </row>
    <row r="283" spans="1:25" outlineLevel="1">
      <c r="A283" s="361"/>
      <c r="B283" s="361"/>
      <c r="C283" s="371" t="s">
        <v>403</v>
      </c>
      <c r="D283" s="372"/>
      <c r="E283" s="357"/>
      <c r="F283" s="357"/>
      <c r="G283" s="2"/>
      <c r="H283" s="2"/>
      <c r="I283" s="2"/>
      <c r="Q283" s="368">
        <f>ROUND('T2'!C89,$D$282)</f>
        <v>0</v>
      </c>
      <c r="R283" s="368">
        <f>ROUND('T2'!D89,$D$282)</f>
        <v>0</v>
      </c>
      <c r="S283" s="368">
        <f>ROUND('T2'!E89,$D$282)</f>
        <v>0</v>
      </c>
      <c r="T283" s="368">
        <f>ROUND('T2'!F89,$D$282)</f>
        <v>0</v>
      </c>
    </row>
    <row r="284" spans="1:25" outlineLevel="1">
      <c r="A284" s="361"/>
      <c r="B284" s="361"/>
      <c r="C284" s="371" t="s">
        <v>546</v>
      </c>
      <c r="D284" s="372"/>
      <c r="E284" s="357"/>
      <c r="F284" s="357"/>
      <c r="G284" s="2"/>
      <c r="H284" s="2"/>
      <c r="I284" s="2"/>
      <c r="Q284" s="368">
        <f>ROUND('T3'!E172+'T3'!F172,$D$282)</f>
        <v>0</v>
      </c>
      <c r="R284" s="368">
        <f>ROUND('T3'!G172,$D$282)</f>
        <v>0</v>
      </c>
      <c r="S284" s="368">
        <f>ROUND('T3'!H172,$D$282)</f>
        <v>0</v>
      </c>
      <c r="T284" s="368">
        <f>ROUND('T3'!I172,$D$282)</f>
        <v>0</v>
      </c>
    </row>
    <row r="285" spans="1:25">
      <c r="A285" s="361" t="s">
        <v>426</v>
      </c>
      <c r="B285" s="361" t="s">
        <v>427</v>
      </c>
      <c r="C285" s="370" t="s">
        <v>428</v>
      </c>
      <c r="D285" s="352">
        <v>3</v>
      </c>
      <c r="E285" s="357"/>
      <c r="F285" s="357"/>
      <c r="G285" s="2"/>
      <c r="H285" s="2"/>
      <c r="I285" s="2"/>
      <c r="Q285" s="364" t="b">
        <f>ROUND('T2'!C90,$D$285)=ROUND('T3'!E165+'T3'!F165,$D$285)</f>
        <v>1</v>
      </c>
      <c r="R285" s="364" t="b">
        <f>ROUND('T2'!D90,$D$285)=ROUND('T3'!G165,$D$285)</f>
        <v>1</v>
      </c>
      <c r="S285" s="364" t="b">
        <f>ROUND('T2'!E90,$D$285)=ROUND('T3'!H165,$D$285)</f>
        <v>1</v>
      </c>
      <c r="T285" s="364" t="b">
        <f>ROUND('T2'!F90,$D$285)=ROUND('T3'!I165,$D$285)</f>
        <v>1</v>
      </c>
    </row>
    <row r="286" spans="1:25" outlineLevel="1">
      <c r="A286" s="361"/>
      <c r="B286" s="361"/>
      <c r="C286" s="371" t="s">
        <v>403</v>
      </c>
      <c r="D286" s="372"/>
      <c r="E286" s="357"/>
      <c r="F286" s="357"/>
      <c r="G286" s="2"/>
      <c r="H286" s="2"/>
      <c r="I286" s="2"/>
      <c r="Q286" s="368">
        <f>ROUND('T2'!C90,$D$285)</f>
        <v>0</v>
      </c>
      <c r="R286" s="368">
        <f>ROUND('T2'!D90,$D$285)</f>
        <v>0</v>
      </c>
      <c r="S286" s="368">
        <f>ROUND('T2'!E90,$D$285)</f>
        <v>3960.9079999999999</v>
      </c>
      <c r="T286" s="368">
        <f>ROUND('T2'!F90,$D$285)</f>
        <v>3960.9079999999999</v>
      </c>
    </row>
    <row r="287" spans="1:25" outlineLevel="1">
      <c r="A287" s="361"/>
      <c r="B287" s="361"/>
      <c r="C287" s="371" t="s">
        <v>546</v>
      </c>
      <c r="D287" s="372"/>
      <c r="E287" s="357"/>
      <c r="F287" s="357"/>
      <c r="G287" s="2"/>
      <c r="H287" s="2"/>
      <c r="I287" s="2"/>
      <c r="Q287" s="368">
        <f>ROUND('T3'!E165+'T3'!F165,$D$285)</f>
        <v>0</v>
      </c>
      <c r="R287" s="368">
        <f>ROUND('T3'!G165,$D$285)</f>
        <v>0</v>
      </c>
      <c r="S287" s="368">
        <f>ROUND('T3'!H165,$D$285)</f>
        <v>3960.9079999999999</v>
      </c>
      <c r="T287" s="368">
        <f>ROUND('T3'!I165,$D$285)</f>
        <v>3960.9079999999999</v>
      </c>
    </row>
    <row r="288" spans="1:25" s="373" customFormat="1">
      <c r="A288" s="360" t="s">
        <v>429</v>
      </c>
      <c r="B288" s="361" t="s">
        <v>430</v>
      </c>
      <c r="C288" s="370" t="s">
        <v>431</v>
      </c>
      <c r="D288" s="352">
        <v>3</v>
      </c>
      <c r="E288" s="357"/>
      <c r="F288" s="357"/>
      <c r="P288" s="2"/>
      <c r="Q288" s="364" t="b">
        <f>ROUND(SUM('T2'!C82:C90),$D$288)=ROUND('T3'!E175+'T3'!F175,$D$288)</f>
        <v>1</v>
      </c>
      <c r="R288" s="364" t="b">
        <f>ROUND(SUM('T2'!D82:D90),$D$288)=ROUND('T3'!G175,$D$288)</f>
        <v>1</v>
      </c>
      <c r="S288" s="364" t="b">
        <f>ROUND(SUM('T2'!E82:E90),$D$288)=ROUND('T3'!H175,$D$288)</f>
        <v>1</v>
      </c>
      <c r="T288" s="364" t="b">
        <f>ROUND(SUM('T2'!F82:F90),$D$288)=ROUND('T3'!I175,$D$288)</f>
        <v>1</v>
      </c>
      <c r="U288" s="2"/>
      <c r="W288" s="357"/>
      <c r="X288" s="357"/>
      <c r="Y288" s="357"/>
    </row>
    <row r="289" spans="1:25" outlineLevel="1">
      <c r="A289" s="361"/>
      <c r="B289" s="361"/>
      <c r="C289" s="371" t="s">
        <v>432</v>
      </c>
      <c r="D289" s="372"/>
      <c r="E289" s="357"/>
      <c r="F289" s="357"/>
      <c r="G289" s="2"/>
      <c r="H289" s="2"/>
      <c r="I289" s="2"/>
      <c r="Q289" s="368">
        <f>ROUND(SUM('T2'!C82:C90),$D$288)</f>
        <v>-5377.3180000000002</v>
      </c>
      <c r="R289" s="368">
        <f>ROUND(SUM('T2'!D82:D90),$D$288)</f>
        <v>-2043.0740000000001</v>
      </c>
      <c r="S289" s="368">
        <f>ROUND(SUM('T2'!E82:E90),$D$288)</f>
        <v>1486.1030000000001</v>
      </c>
      <c r="T289" s="368">
        <f>ROUND(SUM('T2'!F82:F90),$D$288)</f>
        <v>8253.8549999999996</v>
      </c>
      <c r="W289" s="357"/>
      <c r="X289" s="357"/>
      <c r="Y289" s="357"/>
    </row>
    <row r="290" spans="1:25" outlineLevel="1">
      <c r="A290" s="361"/>
      <c r="B290" s="361"/>
      <c r="C290" s="371" t="s">
        <v>547</v>
      </c>
      <c r="D290" s="372"/>
      <c r="E290" s="357"/>
      <c r="F290" s="357"/>
      <c r="G290" s="2"/>
      <c r="H290" s="2"/>
      <c r="I290" s="2"/>
      <c r="Q290" s="368">
        <f>ROUND('T3'!E175+'T3'!F175,$D$288)</f>
        <v>-5377.3180000000002</v>
      </c>
      <c r="R290" s="368">
        <f>ROUND('T3'!G175,$D$288)</f>
        <v>-2043.0740000000001</v>
      </c>
      <c r="S290" s="368">
        <f>ROUND('T3'!H175,$D$288)</f>
        <v>1486.1030000000001</v>
      </c>
      <c r="T290" s="368">
        <f>ROUND('T3'!I175,$D$288)</f>
        <v>8253.8549999999996</v>
      </c>
      <c r="W290" s="357"/>
      <c r="X290" s="357"/>
      <c r="Y290" s="357"/>
    </row>
    <row r="291" spans="1:25" s="363" customFormat="1">
      <c r="A291" s="360" t="s">
        <v>433</v>
      </c>
      <c r="B291" s="361" t="s">
        <v>434</v>
      </c>
      <c r="C291" s="362" t="s">
        <v>435</v>
      </c>
      <c r="D291" s="352">
        <v>3</v>
      </c>
      <c r="E291" s="357"/>
      <c r="F291" s="357"/>
      <c r="P291" s="2"/>
      <c r="Q291" s="364" t="b">
        <f>ROUND('T2'!C91,$D$291)=ROUND(SUM('T2'!C81:C90),$D$291)</f>
        <v>1</v>
      </c>
      <c r="R291" s="364" t="b">
        <f>ROUND('T2'!D91,$D$291)=ROUND(SUM('T2'!D81:D90),$D$291)</f>
        <v>1</v>
      </c>
      <c r="S291" s="364" t="b">
        <f>ROUND('T2'!E91,$D$291)=ROUND(SUM('T2'!E81:E90),$D$291)</f>
        <v>1</v>
      </c>
      <c r="T291" s="364" t="b">
        <f>ROUND('T2'!F91,$D$291)=ROUND(SUM('T2'!F81:F90),$D$291)</f>
        <v>1</v>
      </c>
    </row>
    <row r="292" spans="1:25" s="367" customFormat="1" outlineLevel="1">
      <c r="A292" s="360"/>
      <c r="B292" s="361"/>
      <c r="C292" s="365" t="s">
        <v>436</v>
      </c>
      <c r="D292" s="366"/>
      <c r="E292" s="357"/>
      <c r="F292" s="357"/>
      <c r="P292" s="2"/>
      <c r="Q292" s="368">
        <f>ROUND('T2'!C91,$D$291)</f>
        <v>25357.192999999999</v>
      </c>
      <c r="R292" s="368">
        <f>ROUND('T2'!D91,$D$291)</f>
        <v>15862.186</v>
      </c>
      <c r="S292" s="368">
        <f>ROUND('T2'!E91,$D$291)</f>
        <v>20423.795999999998</v>
      </c>
      <c r="T292" s="368">
        <f>ROUND('T2'!F91,$D$291)</f>
        <v>28386.812999999998</v>
      </c>
    </row>
    <row r="293" spans="1:25" s="367" customFormat="1" outlineLevel="1">
      <c r="A293" s="360"/>
      <c r="B293" s="361"/>
      <c r="C293" s="354" t="s">
        <v>437</v>
      </c>
      <c r="D293" s="366"/>
      <c r="E293" s="357"/>
      <c r="F293" s="357"/>
      <c r="P293" s="2"/>
      <c r="Q293" s="368">
        <f>ROUND(SUM('T2'!C81:C90),$D$291)</f>
        <v>25357.192999999999</v>
      </c>
      <c r="R293" s="368">
        <f>ROUND(SUM('T2'!D81:D90),$D$291)</f>
        <v>15862.186</v>
      </c>
      <c r="S293" s="368">
        <f>ROUND(SUM('T2'!E81:E90),$D$291)</f>
        <v>20423.795999999998</v>
      </c>
      <c r="T293" s="368">
        <f>ROUND(SUM('T2'!F81:F90),$D$291)</f>
        <v>28386.812999999998</v>
      </c>
    </row>
    <row r="294" spans="1:25" s="363" customFormat="1">
      <c r="A294" s="360" t="s">
        <v>438</v>
      </c>
      <c r="B294" s="361" t="s">
        <v>439</v>
      </c>
      <c r="C294" s="362" t="s">
        <v>440</v>
      </c>
      <c r="D294" s="352">
        <v>3</v>
      </c>
      <c r="E294" s="357"/>
      <c r="F294" s="357"/>
      <c r="P294" s="2"/>
      <c r="Q294" s="364" t="b">
        <f>ROUND('T2'!C92,$D$294)=ROUND('T2'!C38,$D$294)</f>
        <v>1</v>
      </c>
      <c r="R294" s="364" t="b">
        <f>ROUND('T2'!D92,$D$294)=ROUND('T2'!D38,$D$294)</f>
        <v>1</v>
      </c>
      <c r="S294" s="364" t="b">
        <f>ROUND('T2'!E92,$D$294)=ROUND('T2'!E38,$D$294)</f>
        <v>1</v>
      </c>
      <c r="T294" s="364" t="b">
        <f>ROUND('T2'!F92,$D$294)=ROUND('T2'!F38,$D$294)</f>
        <v>1</v>
      </c>
    </row>
    <row r="295" spans="1:25" s="367" customFormat="1" outlineLevel="1">
      <c r="A295" s="360"/>
      <c r="B295" s="361"/>
      <c r="C295" s="365" t="s">
        <v>441</v>
      </c>
      <c r="D295" s="366"/>
      <c r="E295" s="357"/>
      <c r="F295" s="357"/>
      <c r="P295" s="2"/>
      <c r="Q295" s="368">
        <f>ROUND('T2'!C92,$D$294)</f>
        <v>81.087999999999994</v>
      </c>
      <c r="R295" s="368">
        <f>ROUND('T2'!D92,$D$294)</f>
        <v>108</v>
      </c>
      <c r="S295" s="368">
        <f>ROUND('T2'!E92,$D$294)</f>
        <v>121</v>
      </c>
      <c r="T295" s="368">
        <f>ROUND('T2'!F92,$D$294)</f>
        <v>129</v>
      </c>
    </row>
    <row r="296" spans="1:25" s="367" customFormat="1" outlineLevel="1">
      <c r="A296" s="360"/>
      <c r="B296" s="361"/>
      <c r="C296" s="365" t="s">
        <v>442</v>
      </c>
      <c r="D296" s="366"/>
      <c r="E296" s="357"/>
      <c r="F296" s="357"/>
      <c r="P296" s="2"/>
      <c r="Q296" s="368">
        <f>ROUND('T2'!C38,$D$294)</f>
        <v>81.087999999999994</v>
      </c>
      <c r="R296" s="368">
        <f>ROUND('T2'!D38,$D$294)</f>
        <v>108</v>
      </c>
      <c r="S296" s="368">
        <f>ROUND('T2'!E38,$D$294)</f>
        <v>121</v>
      </c>
      <c r="T296" s="368">
        <f>ROUND('T2'!F38,$D$294)</f>
        <v>129</v>
      </c>
    </row>
    <row r="297" spans="1:25" s="363" customFormat="1">
      <c r="A297" s="360" t="s">
        <v>443</v>
      </c>
      <c r="B297" s="361" t="s">
        <v>444</v>
      </c>
      <c r="C297" s="362" t="s">
        <v>445</v>
      </c>
      <c r="D297" s="352">
        <v>2</v>
      </c>
      <c r="E297" s="357"/>
      <c r="F297" s="357"/>
      <c r="P297" s="2"/>
      <c r="Q297" s="374" t="b">
        <f>ROUND('T2'!C93,$D$297)=ROUND('T2'!C91/'T2'!C92,$D$297)</f>
        <v>1</v>
      </c>
      <c r="R297" s="374" t="b">
        <f>ROUND('T2'!D93,$D$297)=ROUND('T2'!D91/'T2'!D92,$D$297)</f>
        <v>1</v>
      </c>
      <c r="S297" s="374" t="b">
        <f>ROUND('T2'!E93,$D$297)=ROUND('T2'!E91/'T2'!E92,$D$297)</f>
        <v>1</v>
      </c>
      <c r="T297" s="374" t="b">
        <f>ROUND('T2'!F93,$D$297)=ROUND('T2'!F91/'T2'!F92,$D$297)</f>
        <v>1</v>
      </c>
    </row>
    <row r="298" spans="1:25" s="367" customFormat="1" outlineLevel="1">
      <c r="A298" s="360"/>
      <c r="B298" s="361"/>
      <c r="C298" s="365" t="s">
        <v>446</v>
      </c>
      <c r="D298" s="366"/>
      <c r="E298" s="357"/>
      <c r="F298" s="357"/>
      <c r="P298" s="2"/>
      <c r="Q298" s="369">
        <f>ROUND('T2'!C93,$D$297)</f>
        <v>312.70999999999998</v>
      </c>
      <c r="R298" s="369">
        <f>ROUND('T2'!D93,$D$297)</f>
        <v>146.87</v>
      </c>
      <c r="S298" s="369">
        <f>ROUND('T2'!E93,$D$297)</f>
        <v>168.79</v>
      </c>
      <c r="T298" s="369">
        <f>ROUND('T2'!F93,$D$297)</f>
        <v>220.05</v>
      </c>
    </row>
    <row r="299" spans="1:25" s="367" customFormat="1" outlineLevel="1">
      <c r="A299" s="360"/>
      <c r="B299" s="361"/>
      <c r="C299" s="354" t="s">
        <v>447</v>
      </c>
      <c r="D299" s="366"/>
      <c r="E299" s="357"/>
      <c r="F299" s="357"/>
      <c r="P299" s="2"/>
      <c r="Q299" s="369">
        <f>ROUND('T2'!C91/'T2'!C92,$D$297)</f>
        <v>312.70999999999998</v>
      </c>
      <c r="R299" s="369">
        <f>ROUND('T2'!D91/'T2'!D92,$D$297)</f>
        <v>146.87</v>
      </c>
      <c r="S299" s="369">
        <f>ROUND('T2'!E91/'T2'!E92,$D$297)</f>
        <v>168.79</v>
      </c>
      <c r="T299" s="369">
        <f>ROUND('T2'!F91/'T2'!F92,$D$297)</f>
        <v>220.05</v>
      </c>
    </row>
    <row r="300" spans="1:25" s="367" customFormat="1" outlineLevel="1">
      <c r="A300" s="360" t="s">
        <v>549</v>
      </c>
      <c r="B300" s="361" t="s">
        <v>550</v>
      </c>
      <c r="C300" s="362" t="s">
        <v>551</v>
      </c>
      <c r="D300" s="366"/>
      <c r="E300" s="357"/>
      <c r="F300" s="357"/>
      <c r="P300" s="2"/>
      <c r="Q300" s="364" t="b">
        <f>'T2'!C94&lt;=0</f>
        <v>1</v>
      </c>
      <c r="R300" s="364" t="b">
        <f>'T2'!D94&lt;=0</f>
        <v>1</v>
      </c>
      <c r="S300" s="364" t="b">
        <f>'T2'!E94&lt;=0</f>
        <v>1</v>
      </c>
      <c r="T300" s="364" t="b">
        <f>'T2'!F94&lt;=0</f>
        <v>1</v>
      </c>
    </row>
    <row r="301" spans="1:25" s="367" customFormat="1" outlineLevel="1">
      <c r="A301" s="360"/>
      <c r="B301" s="361"/>
      <c r="C301" s="365" t="s">
        <v>552</v>
      </c>
      <c r="D301" s="366"/>
      <c r="E301" s="357"/>
      <c r="F301" s="357"/>
      <c r="P301" s="2"/>
      <c r="Q301" s="368">
        <f>'T2'!C94</f>
        <v>0</v>
      </c>
      <c r="R301" s="368">
        <f>'T2'!D94</f>
        <v>0</v>
      </c>
      <c r="S301" s="368">
        <f>'T2'!E94</f>
        <v>0</v>
      </c>
      <c r="T301" s="368">
        <f>'T2'!F94</f>
        <v>0</v>
      </c>
    </row>
    <row r="302" spans="1:25" s="363" customFormat="1">
      <c r="A302" s="360" t="s">
        <v>448</v>
      </c>
      <c r="B302" s="361" t="s">
        <v>449</v>
      </c>
      <c r="C302" s="362" t="s">
        <v>450</v>
      </c>
      <c r="D302" s="352">
        <v>2</v>
      </c>
      <c r="E302" s="357"/>
      <c r="F302" s="357"/>
      <c r="P302" s="2"/>
      <c r="Q302" s="374" t="b">
        <f>ROUND('T2'!C96,$D$302)=ROUND('T2'!C93+'T2'!C94,$D$302)</f>
        <v>1</v>
      </c>
      <c r="R302" s="374" t="b">
        <f>ROUND('T2'!D96,$D$302)=ROUND('T2'!D93+'T2'!D94,$D$302)</f>
        <v>1</v>
      </c>
      <c r="S302" s="374" t="b">
        <f>ROUND('T2'!E96,$D$302)=ROUND('T2'!E93+'T2'!E94,$D$302)</f>
        <v>1</v>
      </c>
      <c r="T302" s="374" t="b">
        <f>ROUND('T2'!F96,$D$302)=ROUND('T2'!F93+'T2'!F94,$D$302)</f>
        <v>1</v>
      </c>
    </row>
    <row r="303" spans="1:25" s="367" customFormat="1" outlineLevel="1">
      <c r="A303" s="360"/>
      <c r="B303" s="361"/>
      <c r="C303" s="365" t="s">
        <v>451</v>
      </c>
      <c r="D303" s="366"/>
      <c r="E303" s="357"/>
      <c r="F303" s="357"/>
      <c r="P303" s="2"/>
      <c r="Q303" s="369">
        <f>ROUND('T2'!C96,$D$302)</f>
        <v>312.70999999999998</v>
      </c>
      <c r="R303" s="369">
        <f>ROUND('T2'!D96,$D$302)</f>
        <v>146.87</v>
      </c>
      <c r="S303" s="369">
        <f>ROUND('T2'!E96,$D$302)</f>
        <v>168.79</v>
      </c>
      <c r="T303" s="369">
        <f>ROUND('T2'!F96,$D$302)</f>
        <v>220.05</v>
      </c>
    </row>
    <row r="304" spans="1:25" s="367" customFormat="1" outlineLevel="1">
      <c r="A304" s="360"/>
      <c r="B304" s="361"/>
      <c r="C304" s="365" t="s">
        <v>452</v>
      </c>
      <c r="D304" s="366"/>
      <c r="E304" s="357"/>
      <c r="F304" s="357"/>
      <c r="P304" s="2"/>
      <c r="Q304" s="369">
        <f>ROUND('T2'!C93+'T2'!C94,$D$302)</f>
        <v>312.70999999999998</v>
      </c>
      <c r="R304" s="369">
        <f>ROUND('T2'!D93+'T2'!D94,$D$302)</f>
        <v>146.87</v>
      </c>
      <c r="S304" s="369">
        <f>ROUND('T2'!E93+'T2'!E94,$D$302)</f>
        <v>168.79</v>
      </c>
      <c r="T304" s="369">
        <f>ROUND('T2'!F93+'T2'!F94,$D$302)</f>
        <v>220.05</v>
      </c>
    </row>
    <row r="305" spans="1:20" s="24" customFormat="1" ht="18.75">
      <c r="A305" s="13" t="s">
        <v>13</v>
      </c>
      <c r="B305" s="14" t="s">
        <v>14</v>
      </c>
      <c r="C305" s="15" t="s">
        <v>453</v>
      </c>
      <c r="D305" s="358"/>
      <c r="E305" s="359"/>
      <c r="F305" s="359"/>
      <c r="G305" s="359"/>
      <c r="H305" s="359"/>
      <c r="I305" s="359"/>
      <c r="J305" s="359"/>
      <c r="K305" s="359"/>
      <c r="L305" s="359"/>
      <c r="M305" s="359"/>
      <c r="N305" s="359"/>
      <c r="O305" s="359"/>
      <c r="P305" s="2"/>
      <c r="Q305" s="359"/>
      <c r="R305" s="359"/>
      <c r="S305" s="359"/>
      <c r="T305" s="359"/>
    </row>
    <row r="306" spans="1:20" s="363" customFormat="1">
      <c r="A306" s="360" t="s">
        <v>367</v>
      </c>
      <c r="B306" s="361" t="s">
        <v>368</v>
      </c>
      <c r="C306" s="362" t="s">
        <v>556</v>
      </c>
      <c r="D306" s="352">
        <v>3</v>
      </c>
      <c r="E306" s="357"/>
      <c r="F306" s="357"/>
      <c r="P306" s="2"/>
      <c r="Q306" s="364" t="b">
        <f>ROUND('T2 ANSP'!C12,$D$306)=ROUND('T1 ANSP'!M61,$D$306)</f>
        <v>1</v>
      </c>
      <c r="R306" s="364" t="b">
        <f>ROUND('T2 ANSP'!D12,$D$306)=ROUND('T1 ANSP'!N61,$D$306)</f>
        <v>1</v>
      </c>
      <c r="S306" s="364" t="b">
        <f>ROUND('T2 ANSP'!E12,$D$306)=ROUND('T1 ANSP'!O61,$D$306)</f>
        <v>1</v>
      </c>
      <c r="T306" s="364" t="b">
        <f>ROUND('T2 ANSP'!F12,$D$306)=ROUND('T1 ANSP'!P61,$D$306)</f>
        <v>1</v>
      </c>
    </row>
    <row r="307" spans="1:20" s="367" customFormat="1" outlineLevel="1">
      <c r="A307" s="360"/>
      <c r="B307" s="361"/>
      <c r="C307" s="365" t="s">
        <v>370</v>
      </c>
      <c r="D307" s="366"/>
      <c r="E307" s="357"/>
      <c r="F307" s="357"/>
      <c r="P307" s="2"/>
      <c r="Q307" s="368">
        <f>ROUND('T2 ANSP'!C12,$D$306)</f>
        <v>28311.473000000002</v>
      </c>
      <c r="R307" s="368">
        <f>ROUND('T2 ANSP'!D12,$D$306)</f>
        <v>16548.588</v>
      </c>
      <c r="S307" s="368">
        <f>ROUND('T2 ANSP'!E12,$D$306)</f>
        <v>17579.703000000001</v>
      </c>
      <c r="T307" s="368">
        <f>ROUND('T2 ANSP'!F12,$D$306)</f>
        <v>18797.521000000001</v>
      </c>
    </row>
    <row r="308" spans="1:20" s="367" customFormat="1" outlineLevel="1">
      <c r="A308" s="360"/>
      <c r="B308" s="361"/>
      <c r="C308" s="365" t="s">
        <v>371</v>
      </c>
      <c r="D308" s="366"/>
      <c r="E308" s="357"/>
      <c r="F308" s="357"/>
      <c r="P308" s="2"/>
      <c r="Q308" s="368">
        <f>ROUND('T1 ANSP'!M61,$D$306)</f>
        <v>28311.473000000002</v>
      </c>
      <c r="R308" s="368">
        <f>ROUND('T1 ANSP'!N61,$D$306)</f>
        <v>16548.588</v>
      </c>
      <c r="S308" s="368">
        <f>ROUND('T1 ANSP'!O61,$D$306)</f>
        <v>17579.703000000001</v>
      </c>
      <c r="T308" s="368">
        <f>ROUND('T1 ANSP'!P61,$D$306)</f>
        <v>18797.521000000001</v>
      </c>
    </row>
    <row r="309" spans="1:20" s="363" customFormat="1">
      <c r="A309" s="360" t="s">
        <v>372</v>
      </c>
      <c r="B309" s="361" t="s">
        <v>51</v>
      </c>
      <c r="C309" s="362" t="s">
        <v>557</v>
      </c>
      <c r="D309" s="352">
        <v>3</v>
      </c>
      <c r="E309" s="357"/>
      <c r="F309" s="357"/>
      <c r="P309" s="2"/>
      <c r="Q309" s="364" t="b">
        <f>ROUND('T2 ANSP'!C15,$D$309)=ROUND('T1 ANSP'!M61-'T1 ANSP'!M15-'T1 ANSP'!M16,$D$309)</f>
        <v>1</v>
      </c>
      <c r="R309" s="364" t="b">
        <f>ROUND('T2 ANSP'!D15,$D$309)=ROUND('T1 ANSP'!N61-'T1 ANSP'!N15-'T1 ANSP'!N16,$D$309)</f>
        <v>1</v>
      </c>
      <c r="S309" s="364" t="b">
        <f>ROUND('T2 ANSP'!E15,$D$309)=ROUND('T1 ANSP'!O61-'T1 ANSP'!O15-'T1 ANSP'!O16,$D$309)</f>
        <v>1</v>
      </c>
      <c r="T309" s="364" t="b">
        <f>ROUND('T2 ANSP'!F15,$D$309)=ROUND('T1 ANSP'!P61-'T1 ANSP'!P15-'T1 ANSP'!P16,$D$309)</f>
        <v>1</v>
      </c>
    </row>
    <row r="310" spans="1:20" s="367" customFormat="1" outlineLevel="1">
      <c r="A310" s="360"/>
      <c r="B310" s="361"/>
      <c r="C310" s="365" t="s">
        <v>374</v>
      </c>
      <c r="D310" s="366"/>
      <c r="E310" s="357"/>
      <c r="F310" s="357"/>
      <c r="P310" s="2"/>
      <c r="Q310" s="368">
        <f>ROUND('T2 ANSP'!C15,$D$309)</f>
        <v>26715.343000000001</v>
      </c>
      <c r="R310" s="368">
        <f>ROUND('T2 ANSP'!D15,$D$309)</f>
        <v>16114.959000000001</v>
      </c>
      <c r="S310" s="368">
        <f>ROUND('T2 ANSP'!E15,$D$309)</f>
        <v>17231.131000000001</v>
      </c>
      <c r="T310" s="368">
        <f>ROUND('T2 ANSP'!F15,$D$309)</f>
        <v>18452.019</v>
      </c>
    </row>
    <row r="311" spans="1:20" s="367" customFormat="1" outlineLevel="1">
      <c r="A311" s="360"/>
      <c r="B311" s="361"/>
      <c r="C311" s="365" t="s">
        <v>375</v>
      </c>
      <c r="D311" s="366"/>
      <c r="E311" s="357"/>
      <c r="F311" s="357"/>
      <c r="P311" s="2"/>
      <c r="Q311" s="368">
        <f>ROUND('T1 ANSP'!M61-'T1 ANSP'!M15-'T1 ANSP'!M16,$D$309)</f>
        <v>26715.343000000001</v>
      </c>
      <c r="R311" s="368">
        <f>ROUND('T1 ANSP'!N61-'T1 ANSP'!N15-'T1 ANSP'!N16,$D$309)</f>
        <v>16114.959000000001</v>
      </c>
      <c r="S311" s="368">
        <f>ROUND('T1 ANSP'!O61-'T1 ANSP'!O15-'T1 ANSP'!O16,$D$309)</f>
        <v>17231.131000000001</v>
      </c>
      <c r="T311" s="368">
        <f>ROUND('T1 ANSP'!P61-'T1 ANSP'!P15-'T1 ANSP'!P16,$D$309)</f>
        <v>18452.019</v>
      </c>
    </row>
    <row r="312" spans="1:20" s="363" customFormat="1">
      <c r="A312" s="360" t="s">
        <v>376</v>
      </c>
      <c r="B312" s="361" t="s">
        <v>377</v>
      </c>
      <c r="C312" s="362" t="s">
        <v>558</v>
      </c>
      <c r="D312" s="366"/>
      <c r="E312" s="357"/>
      <c r="F312" s="357"/>
      <c r="P312" s="2"/>
      <c r="R312" s="364" t="b">
        <f>'T2 ANSP'!D16='T1 ANSP'!N65</f>
        <v>1</v>
      </c>
      <c r="S312" s="364" t="b">
        <f>'T2 ANSP'!E16='T1 ANSP'!O65</f>
        <v>1</v>
      </c>
      <c r="T312" s="364" t="b">
        <f>'T2 ANSP'!F16='T1 ANSP'!P65</f>
        <v>1</v>
      </c>
    </row>
    <row r="313" spans="1:20" s="367" customFormat="1" outlineLevel="1">
      <c r="A313" s="360"/>
      <c r="B313" s="361"/>
      <c r="C313" s="365" t="s">
        <v>379</v>
      </c>
      <c r="D313" s="366"/>
      <c r="E313" s="357"/>
      <c r="F313" s="357"/>
      <c r="P313" s="2"/>
      <c r="Q313" s="363"/>
      <c r="R313" s="369">
        <f>'T2 ANSP'!D16</f>
        <v>105.74382830420639</v>
      </c>
      <c r="S313" s="369">
        <f>'T2 ANSP'!E16</f>
        <v>107.4357295570737</v>
      </c>
      <c r="T313" s="369">
        <f>'T2 ANSP'!F16</f>
        <v>109.3265983972782</v>
      </c>
    </row>
    <row r="314" spans="1:20" s="367" customFormat="1" outlineLevel="1">
      <c r="A314" s="360"/>
      <c r="B314" s="361"/>
      <c r="C314" s="365" t="s">
        <v>380</v>
      </c>
      <c r="D314" s="366"/>
      <c r="E314" s="357"/>
      <c r="F314" s="357"/>
      <c r="P314" s="2"/>
      <c r="Q314" s="363"/>
      <c r="R314" s="369">
        <f>'T1 ANSP'!N65</f>
        <v>105.74382830420639</v>
      </c>
      <c r="S314" s="369">
        <f>'T1 ANSP'!O65</f>
        <v>107.4357295570737</v>
      </c>
      <c r="T314" s="369">
        <f>'T1 ANSP'!P65</f>
        <v>109.3265983972782</v>
      </c>
    </row>
    <row r="315" spans="1:20" s="363" customFormat="1">
      <c r="A315" s="360" t="s">
        <v>381</v>
      </c>
      <c r="B315" s="361" t="s">
        <v>382</v>
      </c>
      <c r="C315" s="362" t="s">
        <v>559</v>
      </c>
      <c r="D315" s="352">
        <v>3</v>
      </c>
      <c r="E315" s="357"/>
      <c r="F315" s="357"/>
      <c r="P315" s="2"/>
      <c r="Q315" s="364" t="b">
        <f>ROUND('T2 ANSP'!C33,$D$315)=ROUND('T1 ANSP'!M61-'T1 ANSP'!M28,$D$315)</f>
        <v>1</v>
      </c>
      <c r="R315" s="364" t="b">
        <f>ROUND('T2 ANSP'!D33,$D$315)=ROUND('T1 ANSP'!N61-'T1 ANSP'!N28,$D$315)</f>
        <v>1</v>
      </c>
      <c r="S315" s="364" t="b">
        <f>ROUND('T2 ANSP'!E33,$D$315)=ROUND('T1 ANSP'!O61-'T1 ANSP'!O28,$D$315)</f>
        <v>1</v>
      </c>
      <c r="T315" s="364" t="b">
        <f>ROUND('T2 ANSP'!F33,$D$315)=ROUND('T1 ANSP'!P61-'T1 ANSP'!P28,$D$315)</f>
        <v>1</v>
      </c>
    </row>
    <row r="316" spans="1:20" s="367" customFormat="1" outlineLevel="1">
      <c r="A316" s="360"/>
      <c r="B316" s="361"/>
      <c r="C316" s="365" t="s">
        <v>384</v>
      </c>
      <c r="D316" s="366"/>
      <c r="E316" s="357"/>
      <c r="F316" s="357"/>
      <c r="P316" s="2"/>
      <c r="Q316" s="368">
        <f>ROUND('T2 ANSP'!C33,$D$315)</f>
        <v>28311.473000000002</v>
      </c>
      <c r="R316" s="368">
        <f>ROUND('T2 ANSP'!D33,$D$315)</f>
        <v>16548.588</v>
      </c>
      <c r="S316" s="368">
        <f>ROUND('T2 ANSP'!E33,$D$315)</f>
        <v>17579.703000000001</v>
      </c>
      <c r="T316" s="368">
        <f>ROUND('T2 ANSP'!F33,$D$315)</f>
        <v>18797.521000000001</v>
      </c>
    </row>
    <row r="317" spans="1:20" s="367" customFormat="1" outlineLevel="1">
      <c r="A317" s="360"/>
      <c r="B317" s="361"/>
      <c r="C317" s="365" t="s">
        <v>385</v>
      </c>
      <c r="D317" s="366"/>
      <c r="E317" s="357"/>
      <c r="F317" s="357"/>
      <c r="P317" s="2"/>
      <c r="Q317" s="368">
        <f>ROUND('T1 ANSP'!M61-'T1 ANSP'!M28,$D$315)</f>
        <v>28311.473000000002</v>
      </c>
      <c r="R317" s="368">
        <f>ROUND('T1 ANSP'!N61-'T1 ANSP'!N28,$D$315)</f>
        <v>16548.588</v>
      </c>
      <c r="S317" s="368">
        <f>ROUND('T1 ANSP'!O61-'T1 ANSP'!O28,$D$315)</f>
        <v>17579.703000000001</v>
      </c>
      <c r="T317" s="368">
        <f>ROUND('T1 ANSP'!P61-'T1 ANSP'!P28,$D$315)</f>
        <v>18797.521000000001</v>
      </c>
    </row>
    <row r="318" spans="1:20" s="363" customFormat="1">
      <c r="A318" s="360" t="s">
        <v>454</v>
      </c>
      <c r="B318" s="361" t="s">
        <v>17</v>
      </c>
      <c r="C318" s="362" t="s">
        <v>455</v>
      </c>
      <c r="D318" s="352">
        <v>2</v>
      </c>
      <c r="E318" s="357"/>
      <c r="F318" s="357"/>
      <c r="K318" s="367"/>
      <c r="L318" s="367"/>
      <c r="P318" s="2"/>
      <c r="Q318" s="364" t="b">
        <f>ROUND('T2 ANSP'!C34,$D$318)=2%</f>
        <v>1</v>
      </c>
      <c r="R318" s="364" t="b">
        <f>ROUND('T2 ANSP'!D34,$D$318)=2%</f>
        <v>1</v>
      </c>
      <c r="S318" s="364" t="b">
        <f>ROUND('T2 ANSP'!E34,$D$318)=2%</f>
        <v>1</v>
      </c>
      <c r="T318" s="364" t="b">
        <f>ROUND('T2 ANSP'!F34,$D$318)=2%</f>
        <v>1</v>
      </c>
    </row>
    <row r="319" spans="1:20" s="367" customFormat="1" outlineLevel="1">
      <c r="A319" s="360"/>
      <c r="B319" s="361"/>
      <c r="C319" s="365" t="s">
        <v>456</v>
      </c>
      <c r="D319" s="366"/>
      <c r="E319" s="357"/>
      <c r="F319" s="357"/>
      <c r="P319" s="2"/>
      <c r="Q319" s="375">
        <f>ROUND('T2 ANSP'!C34,$D$318)</f>
        <v>0.02</v>
      </c>
      <c r="R319" s="375">
        <f>ROUND('T2 ANSP'!D34,$D$318)</f>
        <v>0.02</v>
      </c>
      <c r="S319" s="375">
        <f>ROUND('T2 ANSP'!E34,$D$318)</f>
        <v>0.02</v>
      </c>
      <c r="T319" s="375">
        <f>ROUND('T2 ANSP'!F34,$D$318)</f>
        <v>0.02</v>
      </c>
    </row>
    <row r="320" spans="1:20" s="363" customFormat="1">
      <c r="A320" s="360" t="s">
        <v>457</v>
      </c>
      <c r="B320" s="361" t="s">
        <v>458</v>
      </c>
      <c r="C320" s="362" t="s">
        <v>459</v>
      </c>
      <c r="D320" s="352">
        <v>2</v>
      </c>
      <c r="E320" s="357"/>
      <c r="F320" s="357"/>
      <c r="K320" s="367"/>
      <c r="L320" s="367"/>
      <c r="P320" s="2"/>
      <c r="Q320" s="364" t="b">
        <f>ROUND('T2 ANSP'!C35,$D$320)=70%</f>
        <v>1</v>
      </c>
      <c r="R320" s="364" t="b">
        <f>ROUND('T2 ANSP'!D35,$D$320)=70%</f>
        <v>1</v>
      </c>
      <c r="S320" s="364" t="b">
        <f>ROUND('T2 ANSP'!E35,$D$320)=70%</f>
        <v>1</v>
      </c>
      <c r="T320" s="364" t="b">
        <f>ROUND('T2 ANSP'!F35,$D$320)=70%</f>
        <v>1</v>
      </c>
    </row>
    <row r="321" spans="1:20" s="367" customFormat="1" outlineLevel="1">
      <c r="A321" s="360"/>
      <c r="B321" s="361"/>
      <c r="C321" s="365" t="s">
        <v>460</v>
      </c>
      <c r="D321" s="366"/>
      <c r="E321" s="357"/>
      <c r="F321" s="357"/>
      <c r="P321" s="2"/>
      <c r="Q321" s="375">
        <f>ROUND('T2 ANSP'!C35,$D$320)</f>
        <v>0.7</v>
      </c>
      <c r="R321" s="375">
        <f>ROUND('T2 ANSP'!D35,$D$320)</f>
        <v>0.7</v>
      </c>
      <c r="S321" s="375">
        <f>ROUND('T2 ANSP'!E35,$D$320)</f>
        <v>0.7</v>
      </c>
      <c r="T321" s="375">
        <f>ROUND('T2 ANSP'!F35,$D$320)</f>
        <v>0.7</v>
      </c>
    </row>
    <row r="322" spans="1:20" s="363" customFormat="1">
      <c r="A322" s="360" t="s">
        <v>461</v>
      </c>
      <c r="B322" s="361" t="s">
        <v>462</v>
      </c>
      <c r="C322" s="362" t="s">
        <v>463</v>
      </c>
      <c r="D322" s="352">
        <v>2</v>
      </c>
      <c r="E322" s="357"/>
      <c r="F322" s="357"/>
      <c r="K322" s="367"/>
      <c r="L322" s="367"/>
      <c r="P322" s="2"/>
      <c r="Q322" s="364" t="b">
        <f>ROUND('T2 ANSP'!C36,$D$322)=70%</f>
        <v>1</v>
      </c>
      <c r="R322" s="364" t="b">
        <f>ROUND('T2 ANSP'!D36,$D$322)=70%</f>
        <v>1</v>
      </c>
      <c r="S322" s="364" t="b">
        <f>ROUND('T2 ANSP'!E36,$D$322)=70%</f>
        <v>1</v>
      </c>
      <c r="T322" s="364" t="b">
        <f>ROUND('T2 ANSP'!F36,$D$322)=70%</f>
        <v>1</v>
      </c>
    </row>
    <row r="323" spans="1:20" s="367" customFormat="1" outlineLevel="1">
      <c r="A323" s="360"/>
      <c r="B323" s="361"/>
      <c r="C323" s="365" t="s">
        <v>464</v>
      </c>
      <c r="D323" s="366"/>
      <c r="E323" s="357"/>
      <c r="F323" s="357"/>
      <c r="P323" s="2"/>
      <c r="Q323" s="375">
        <f>ROUND('T2 ANSP'!C36,$D$322)</f>
        <v>0.7</v>
      </c>
      <c r="R323" s="375">
        <f>ROUND('T2 ANSP'!D36,$D$322)</f>
        <v>0.7</v>
      </c>
      <c r="S323" s="375">
        <f>ROUND('T2 ANSP'!E36,$D$322)</f>
        <v>0.7</v>
      </c>
      <c r="T323" s="375">
        <f>ROUND('T2 ANSP'!F36,$D$322)</f>
        <v>0.7</v>
      </c>
    </row>
    <row r="324" spans="1:20" s="363" customFormat="1">
      <c r="A324" s="360" t="s">
        <v>465</v>
      </c>
      <c r="B324" s="361" t="s">
        <v>466</v>
      </c>
      <c r="C324" s="362" t="s">
        <v>467</v>
      </c>
      <c r="D324" s="352">
        <v>2</v>
      </c>
      <c r="E324" s="357"/>
      <c r="F324" s="357"/>
      <c r="K324" s="367"/>
      <c r="L324" s="367"/>
      <c r="P324" s="2"/>
      <c r="Q324" s="364" t="b">
        <f>ROUND('T2 ANSP'!C37,$D$324)=10%</f>
        <v>1</v>
      </c>
      <c r="R324" s="364" t="b">
        <f>ROUND('T2 ANSP'!D37,$D$324)=10%</f>
        <v>1</v>
      </c>
      <c r="S324" s="364" t="b">
        <f>ROUND('T2 ANSP'!E37,$D$324)=10%</f>
        <v>1</v>
      </c>
      <c r="T324" s="364" t="b">
        <f>ROUND('T2 ANSP'!F37,$D$324)=10%</f>
        <v>1</v>
      </c>
    </row>
    <row r="325" spans="1:20" s="367" customFormat="1" outlineLevel="1">
      <c r="A325" s="360"/>
      <c r="B325" s="361"/>
      <c r="C325" s="365" t="s">
        <v>456</v>
      </c>
      <c r="D325" s="366"/>
      <c r="E325" s="357"/>
      <c r="F325" s="357"/>
      <c r="P325" s="2"/>
      <c r="Q325" s="375">
        <f>ROUND('T2 ANSP'!C37,$D$324)</f>
        <v>0.1</v>
      </c>
      <c r="R325" s="375">
        <f>ROUND('T2 ANSP'!D37,$D$324)</f>
        <v>0.1</v>
      </c>
      <c r="S325" s="375">
        <f>ROUND('T2 ANSP'!E37,$D$324)</f>
        <v>0.1</v>
      </c>
      <c r="T325" s="375">
        <f>ROUND('T2 ANSP'!F37,$D$324)</f>
        <v>0.1</v>
      </c>
    </row>
    <row r="326" spans="1:20" s="363" customFormat="1">
      <c r="A326" s="360" t="s">
        <v>386</v>
      </c>
      <c r="B326" s="361" t="s">
        <v>387</v>
      </c>
      <c r="C326" s="362" t="s">
        <v>560</v>
      </c>
      <c r="D326" s="352">
        <v>3</v>
      </c>
      <c r="E326" s="357"/>
      <c r="F326" s="357"/>
      <c r="K326" s="367"/>
      <c r="L326" s="367"/>
      <c r="P326" s="2"/>
      <c r="Q326" s="364" t="b">
        <f>ROUND('T2 ANSP'!C38,$D$326)=ROUND('T1 ANSP'!M68,$D$326)</f>
        <v>1</v>
      </c>
      <c r="R326" s="364" t="b">
        <f>ROUND('T2 ANSP'!D38,$D$326)=ROUND('T1 ANSP'!N68,$D$326)</f>
        <v>1</v>
      </c>
      <c r="S326" s="364" t="b">
        <f>ROUND('T2 ANSP'!E38,$D$326)=ROUND('T1 ANSP'!O68,$D$326)</f>
        <v>1</v>
      </c>
      <c r="T326" s="364" t="b">
        <f>ROUND('T2 ANSP'!F38,$D$326)=ROUND('T1 ANSP'!P68,$D$326)</f>
        <v>1</v>
      </c>
    </row>
    <row r="327" spans="1:20" s="367" customFormat="1" outlineLevel="1">
      <c r="A327" s="360"/>
      <c r="B327" s="361"/>
      <c r="C327" s="365" t="s">
        <v>389</v>
      </c>
      <c r="D327" s="366"/>
      <c r="E327" s="357"/>
      <c r="F327" s="357"/>
      <c r="P327" s="2"/>
      <c r="Q327" s="368">
        <f>ROUND('T2 ANSP'!C38,$D$326)</f>
        <v>81.087999999999994</v>
      </c>
      <c r="R327" s="368">
        <f>ROUND('T2 ANSP'!D38,$D$326)</f>
        <v>108</v>
      </c>
      <c r="S327" s="368">
        <f>ROUND('T2 ANSP'!E38,$D$326)</f>
        <v>121</v>
      </c>
      <c r="T327" s="368">
        <f>ROUND('T2 ANSP'!F38,$D$326)</f>
        <v>129</v>
      </c>
    </row>
    <row r="328" spans="1:20" s="367" customFormat="1" outlineLevel="1">
      <c r="A328" s="360"/>
      <c r="B328" s="361"/>
      <c r="C328" s="365" t="s">
        <v>390</v>
      </c>
      <c r="D328" s="366"/>
      <c r="E328" s="357"/>
      <c r="F328" s="357"/>
      <c r="P328" s="2"/>
      <c r="Q328" s="368">
        <f>ROUND('T1 ANSP'!M68,$D$326)</f>
        <v>81.087999999999994</v>
      </c>
      <c r="R328" s="368">
        <f>ROUND('T1 ANSP'!N68,$D$326)</f>
        <v>108</v>
      </c>
      <c r="S328" s="368">
        <f>ROUND('T1 ANSP'!O68,$D$326)</f>
        <v>121</v>
      </c>
      <c r="T328" s="368">
        <f>ROUND('T1 ANSP'!P68,$D$326)</f>
        <v>129</v>
      </c>
    </row>
    <row r="329" spans="1:20" s="367" customFormat="1" outlineLevel="1">
      <c r="A329" s="360" t="s">
        <v>391</v>
      </c>
      <c r="B329" s="361" t="s">
        <v>392</v>
      </c>
      <c r="C329" s="362" t="s">
        <v>393</v>
      </c>
      <c r="D329" s="366"/>
      <c r="E329" s="357"/>
      <c r="F329" s="357"/>
      <c r="P329" s="2"/>
      <c r="Q329" s="364" t="b">
        <f>'T2 ANSP'!C73=SUM('T2 ANSP'!C69:C72)</f>
        <v>1</v>
      </c>
      <c r="R329" s="364" t="b">
        <f>'T2 ANSP'!D73=SUM('T2 ANSP'!D69:D72)</f>
        <v>1</v>
      </c>
      <c r="S329" s="364" t="b">
        <f>'T2 ANSP'!E73=SUM('T2 ANSP'!E69:E72)</f>
        <v>1</v>
      </c>
      <c r="T329" s="364" t="b">
        <f>'T2 ANSP'!F73=SUM('T2 ANSP'!F69:F72)</f>
        <v>1</v>
      </c>
    </row>
    <row r="330" spans="1:20" s="367" customFormat="1" outlineLevel="1">
      <c r="A330" s="360"/>
      <c r="B330" s="361"/>
      <c r="C330" s="365" t="s">
        <v>394</v>
      </c>
      <c r="D330" s="366"/>
      <c r="E330" s="357"/>
      <c r="F330" s="357"/>
      <c r="P330" s="2"/>
      <c r="Q330" s="368">
        <f>'T2 ANSP'!C73</f>
        <v>0</v>
      </c>
      <c r="R330" s="368">
        <f>'T2 ANSP'!D73</f>
        <v>0</v>
      </c>
      <c r="S330" s="368">
        <f>'T2 ANSP'!E73</f>
        <v>0</v>
      </c>
      <c r="T330" s="368">
        <f>'T2 ANSP'!F73</f>
        <v>0</v>
      </c>
    </row>
    <row r="331" spans="1:20" s="367" customFormat="1" outlineLevel="1">
      <c r="A331" s="360"/>
      <c r="B331" s="361"/>
      <c r="C331" s="354" t="s">
        <v>395</v>
      </c>
      <c r="D331" s="366"/>
      <c r="E331" s="357"/>
      <c r="F331" s="357"/>
      <c r="P331" s="2"/>
      <c r="Q331" s="368">
        <f>SUM('T2 ANSP'!C69:C72)</f>
        <v>0</v>
      </c>
      <c r="R331" s="368">
        <f>SUM('T2 ANSP'!D69:D72)</f>
        <v>0</v>
      </c>
      <c r="S331" s="368">
        <f>SUM('T2 ANSP'!E69:E72)</f>
        <v>0</v>
      </c>
      <c r="T331" s="368">
        <f>SUM('T2 ANSP'!F69:F72)</f>
        <v>0</v>
      </c>
    </row>
    <row r="332" spans="1:20" s="363" customFormat="1">
      <c r="A332" s="360" t="s">
        <v>372</v>
      </c>
      <c r="B332" s="361" t="s">
        <v>396</v>
      </c>
      <c r="C332" s="362" t="s">
        <v>397</v>
      </c>
      <c r="D332" s="352">
        <v>3</v>
      </c>
      <c r="E332" s="357"/>
      <c r="F332" s="357"/>
      <c r="P332" s="2"/>
      <c r="Q332" s="364" t="b">
        <f>ROUND('T2 ANSP'!C81,$D$332)=ROUND('T2 ANSP'!C12,$D$332)</f>
        <v>1</v>
      </c>
      <c r="R332" s="364" t="b">
        <f>ROUND('T2 ANSP'!D81,$D$332)=ROUND('T2 ANSP'!D12,$D$332)</f>
        <v>1</v>
      </c>
      <c r="S332" s="364" t="b">
        <f>ROUND('T2 ANSP'!E81,$D$332)=ROUND('T2 ANSP'!E12,$D$332)</f>
        <v>1</v>
      </c>
      <c r="T332" s="364" t="b">
        <f>ROUND('T2 ANSP'!F81,$D$332)=ROUND('T2 ANSP'!F12,$D$332)</f>
        <v>1</v>
      </c>
    </row>
    <row r="333" spans="1:20" s="367" customFormat="1" outlineLevel="1">
      <c r="A333" s="360"/>
      <c r="B333" s="361"/>
      <c r="C333" s="365" t="s">
        <v>398</v>
      </c>
      <c r="D333" s="366"/>
      <c r="E333" s="357"/>
      <c r="F333" s="357"/>
      <c r="P333" s="2"/>
      <c r="Q333" s="368">
        <f>ROUND('T2 ANSP'!C81,$D$332)</f>
        <v>28311.473000000002</v>
      </c>
      <c r="R333" s="368">
        <f>ROUND('T2 ANSP'!D81,$D$332)</f>
        <v>16548.588</v>
      </c>
      <c r="S333" s="368">
        <f>ROUND('T2 ANSP'!E81,$D$332)</f>
        <v>17579.703000000001</v>
      </c>
      <c r="T333" s="368">
        <f>ROUND('T2 ANSP'!F81,$D$332)</f>
        <v>18797.521000000001</v>
      </c>
    </row>
    <row r="334" spans="1:20" s="367" customFormat="1" outlineLevel="1">
      <c r="A334" s="360"/>
      <c r="B334" s="361"/>
      <c r="C334" s="365" t="s">
        <v>399</v>
      </c>
      <c r="D334" s="366"/>
      <c r="E334" s="357"/>
      <c r="F334" s="357"/>
      <c r="P334" s="2"/>
      <c r="Q334" s="368">
        <f>ROUND('T2 ANSP'!C12,$D$332)</f>
        <v>28311.473000000002</v>
      </c>
      <c r="R334" s="368">
        <f>ROUND('T2 ANSP'!D12,$D$332)</f>
        <v>16548.588</v>
      </c>
      <c r="S334" s="368">
        <f>ROUND('T2 ANSP'!E12,$D$332)</f>
        <v>17579.703000000001</v>
      </c>
      <c r="T334" s="368">
        <f>ROUND('T2 ANSP'!F12,$D$332)</f>
        <v>18797.521000000001</v>
      </c>
    </row>
    <row r="335" spans="1:20">
      <c r="A335" s="360" t="s">
        <v>400</v>
      </c>
      <c r="B335" s="361" t="s">
        <v>401</v>
      </c>
      <c r="C335" s="370" t="s">
        <v>402</v>
      </c>
      <c r="D335" s="352">
        <v>3</v>
      </c>
      <c r="E335" s="357"/>
      <c r="F335" s="357"/>
      <c r="G335" s="2"/>
      <c r="H335" s="2"/>
      <c r="I335" s="2"/>
      <c r="Q335" s="364" t="b">
        <f>ROUND('T2 ANSP'!C82,$D$335)=ROUND('T3 ANSP'!E17+'T3 ANSP'!F17,$D$335)</f>
        <v>1</v>
      </c>
      <c r="R335" s="364" t="b">
        <f>ROUND('T2 ANSP'!D82,$D$335)=ROUND('T3 ANSP'!G17,$D$335)</f>
        <v>1</v>
      </c>
      <c r="S335" s="364" t="b">
        <f>ROUND('T2 ANSP'!E82,$D$335)=ROUND('T3 ANSP'!H17,$D$335)</f>
        <v>1</v>
      </c>
      <c r="T335" s="364" t="b">
        <f>ROUND('T2 ANSP'!F82,$D$335)=ROUND('T3 ANSP'!I17,$D$335)</f>
        <v>1</v>
      </c>
    </row>
    <row r="336" spans="1:20" outlineLevel="1">
      <c r="A336" s="361"/>
      <c r="B336" s="361"/>
      <c r="C336" s="371" t="s">
        <v>403</v>
      </c>
      <c r="D336" s="372"/>
      <c r="E336" s="357"/>
      <c r="F336" s="357"/>
      <c r="G336" s="2"/>
      <c r="H336" s="2"/>
      <c r="I336" s="2"/>
      <c r="Q336" s="368">
        <f>ROUND('T2 ANSP'!C82,$D$335)</f>
        <v>-1665.384</v>
      </c>
      <c r="R336" s="368">
        <f>ROUND('T2 ANSP'!D82,$D$335)</f>
        <v>0</v>
      </c>
      <c r="S336" s="368">
        <f>ROUND('T2 ANSP'!E82,$D$335)</f>
        <v>90.26</v>
      </c>
      <c r="T336" s="368">
        <f>ROUND('T2 ANSP'!F82,$D$335)</f>
        <v>1019.093</v>
      </c>
    </row>
    <row r="337" spans="1:20" outlineLevel="1">
      <c r="A337" s="361"/>
      <c r="B337" s="361"/>
      <c r="C337" s="371" t="s">
        <v>546</v>
      </c>
      <c r="D337" s="372"/>
      <c r="E337" s="357"/>
      <c r="F337" s="357"/>
      <c r="G337" s="2"/>
      <c r="H337" s="2"/>
      <c r="I337" s="2"/>
      <c r="Q337" s="368">
        <f>ROUND('T3 ANSP'!E17+'T3 ANSP'!F17,$D$335)</f>
        <v>-1665.384</v>
      </c>
      <c r="R337" s="368">
        <f>ROUND('T3 ANSP'!G17,$D$335)</f>
        <v>0</v>
      </c>
      <c r="S337" s="368">
        <f>ROUND('T3 ANSP'!H17,$D$335)</f>
        <v>90.26</v>
      </c>
      <c r="T337" s="368">
        <f>ROUND('T3 ANSP'!I17,$D$335)</f>
        <v>1019.093</v>
      </c>
    </row>
    <row r="338" spans="1:20">
      <c r="A338" s="361" t="s">
        <v>405</v>
      </c>
      <c r="B338" s="361" t="s">
        <v>406</v>
      </c>
      <c r="C338" s="370" t="s">
        <v>407</v>
      </c>
      <c r="D338" s="352">
        <v>3</v>
      </c>
      <c r="E338" s="357"/>
      <c r="F338" s="357"/>
      <c r="G338" s="2"/>
      <c r="H338" s="2"/>
      <c r="I338" s="2"/>
      <c r="Q338" s="364" t="b">
        <f>ROUND('T2 ANSP'!C83,$D$338)=ROUND('T3 ANSP'!E28+'T3 ANSP'!F28,$D$338)</f>
        <v>1</v>
      </c>
      <c r="R338" s="364" t="b">
        <f>ROUND('T2 ANSP'!D83,$D$338)=ROUND('T3 ANSP'!G28,$D$338)</f>
        <v>1</v>
      </c>
      <c r="S338" s="364" t="b">
        <f>ROUND('T2 ANSP'!E83,$D$338)=ROUND('T3 ANSP'!H28,$D$338)</f>
        <v>1</v>
      </c>
      <c r="T338" s="364" t="b">
        <f>ROUND('T2 ANSP'!F83,$D$338)=ROUND('T3 ANSP'!I28,$D$338)</f>
        <v>1</v>
      </c>
    </row>
    <row r="339" spans="1:20" outlineLevel="1">
      <c r="A339" s="361"/>
      <c r="B339" s="361"/>
      <c r="C339" s="371" t="s">
        <v>403</v>
      </c>
      <c r="D339" s="372"/>
      <c r="E339" s="357"/>
      <c r="F339" s="357"/>
      <c r="G339" s="2"/>
      <c r="H339" s="2"/>
      <c r="I339" s="2"/>
      <c r="Q339" s="368">
        <f>ROUND('T2 ANSP'!C83,$D$338)</f>
        <v>-3173.6640000000002</v>
      </c>
      <c r="R339" s="368">
        <f>ROUND('T2 ANSP'!D83,$D$338)</f>
        <v>0</v>
      </c>
      <c r="S339" s="368">
        <f>ROUND('T2 ANSP'!E83,$D$338)</f>
        <v>-539.82799999999997</v>
      </c>
      <c r="T339" s="368">
        <f>ROUND('T2 ANSP'!F83,$D$338)</f>
        <v>3362.2750000000001</v>
      </c>
    </row>
    <row r="340" spans="1:20" outlineLevel="1">
      <c r="A340" s="361"/>
      <c r="B340" s="361"/>
      <c r="C340" s="371" t="s">
        <v>546</v>
      </c>
      <c r="D340" s="372"/>
      <c r="E340" s="357"/>
      <c r="F340" s="357"/>
      <c r="G340" s="2"/>
      <c r="H340" s="2"/>
      <c r="I340" s="2"/>
      <c r="Q340" s="368">
        <f>ROUND('T3 ANSP'!E28+'T3 ANSP'!F28,$D$338)</f>
        <v>-3173.6640000000002</v>
      </c>
      <c r="R340" s="368">
        <f>ROUND('T3 ANSP'!G28,$D$338)</f>
        <v>0</v>
      </c>
      <c r="S340" s="368">
        <f>ROUND('T3 ANSP'!H28,$D$338)</f>
        <v>-539.82799999999997</v>
      </c>
      <c r="T340" s="368">
        <f>ROUND('T3 ANSP'!I28,$D$338)</f>
        <v>3362.2750000000001</v>
      </c>
    </row>
    <row r="341" spans="1:20">
      <c r="A341" s="361" t="s">
        <v>408</v>
      </c>
      <c r="B341" s="361" t="s">
        <v>409</v>
      </c>
      <c r="C341" s="370" t="s">
        <v>410</v>
      </c>
      <c r="D341" s="352">
        <v>3</v>
      </c>
      <c r="E341" s="357"/>
      <c r="F341" s="357"/>
      <c r="G341" s="2"/>
      <c r="H341" s="2"/>
      <c r="I341" s="2"/>
      <c r="Q341" s="364" t="b">
        <f>ROUND('T2 ANSP'!C84,$D$341)=ROUND('T3 ANSP'!E35+'T3 ANSP'!E42+'T3 ANSP'!E49+'T3 ANSP'!E56+'T3 ANSP'!E63+'T3 ANSP'!E70+'T3 ANSP'!E75+'T3 ANSP'!F35+'T3 ANSP'!F42+'T3 ANSP'!F49+'T3 ANSP'!F56+'T3 ANSP'!F63+'T3 ANSP'!F70+'T3 ANSP'!F75,$D$341)</f>
        <v>1</v>
      </c>
      <c r="R341" s="364" t="b">
        <f>ROUND('T2 ANSP'!D84,$D$341)=ROUND('T3 ANSP'!G35+'T3 ANSP'!G42+'T3 ANSP'!G49+'T3 ANSP'!G56+'T3 ANSP'!G63+'T3 ANSP'!G70+'T3 ANSP'!G75,$D$341)</f>
        <v>1</v>
      </c>
      <c r="S341" s="364" t="b">
        <f>ROUND('T2 ANSP'!E84,$D$341)=ROUND('T3 ANSP'!H35+'T3 ANSP'!H42+'T3 ANSP'!H49+'T3 ANSP'!H56+'T3 ANSP'!H63+'T3 ANSP'!H70+'T3 ANSP'!H75,$D$341)</f>
        <v>1</v>
      </c>
      <c r="T341" s="364" t="b">
        <f>ROUND('T2 ANSP'!F84,$D$341)=ROUND('T3 ANSP'!I35+'T3 ANSP'!I42+'T3 ANSP'!I49+'T3 ANSP'!I56+'T3 ANSP'!I63+'T3 ANSP'!I70+'T3 ANSP'!I75,$D$341)</f>
        <v>1</v>
      </c>
    </row>
    <row r="342" spans="1:20" outlineLevel="1">
      <c r="A342" s="361"/>
      <c r="B342" s="361"/>
      <c r="C342" s="371" t="s">
        <v>403</v>
      </c>
      <c r="D342" s="372"/>
      <c r="E342" s="357"/>
      <c r="F342" s="357"/>
      <c r="G342" s="2"/>
      <c r="H342" s="2"/>
      <c r="I342" s="2"/>
      <c r="Q342" s="368">
        <f>ROUND('T2 ANSP'!C84,$D$341)</f>
        <v>0</v>
      </c>
      <c r="R342" s="368">
        <f>ROUND('T2 ANSP'!D84,$D$341)</f>
        <v>-196.51599999999999</v>
      </c>
      <c r="S342" s="368">
        <f>ROUND('T2 ANSP'!E84,$D$341)</f>
        <v>0</v>
      </c>
      <c r="T342" s="368">
        <f>ROUND('T2 ANSP'!F84,$D$341)</f>
        <v>0</v>
      </c>
    </row>
    <row r="343" spans="1:20" outlineLevel="1">
      <c r="A343" s="361"/>
      <c r="B343" s="361"/>
      <c r="C343" s="371" t="s">
        <v>546</v>
      </c>
      <c r="D343" s="372"/>
      <c r="E343" s="357"/>
      <c r="F343" s="357"/>
      <c r="G343" s="2"/>
      <c r="H343" s="2"/>
      <c r="I343" s="2"/>
      <c r="Q343" s="368">
        <f>ROUND('T3 ANSP'!E35+'T3 ANSP'!E42+'T3 ANSP'!E49+'T3 ANSP'!E56+'T3 ANSP'!E63+'T3 ANSP'!E70+'T3 ANSP'!E75+'T3 ANSP'!F35+'T3 ANSP'!F42+'T3 ANSP'!F49+'T3 ANSP'!F56+'T3 ANSP'!F63+'T3 ANSP'!F70+'T3 ANSP'!F75,$D$341)</f>
        <v>0</v>
      </c>
      <c r="R343" s="368">
        <f>ROUND('T3 ANSP'!G35+'T3 ANSP'!G42+'T3 ANSP'!G49+'T3 ANSP'!G56+'T3 ANSP'!G63+'T3 ANSP'!G70+'T3 ANSP'!G75,$D$341)</f>
        <v>-196.51599999999999</v>
      </c>
      <c r="S343" s="368">
        <f>ROUND('T3 ANSP'!H35+'T3 ANSP'!H42+'T3 ANSP'!H49+'T3 ANSP'!H56+'T3 ANSP'!H63+'T3 ANSP'!H70+'T3 ANSP'!H75,$D$341)</f>
        <v>0</v>
      </c>
      <c r="T343" s="368">
        <f>ROUND('T3 ANSP'!I35+'T3 ANSP'!I42+'T3 ANSP'!I49+'T3 ANSP'!I56+'T3 ANSP'!I63+'T3 ANSP'!I70+'T3 ANSP'!I75,$D$341)</f>
        <v>0</v>
      </c>
    </row>
    <row r="344" spans="1:20">
      <c r="A344" s="361" t="s">
        <v>411</v>
      </c>
      <c r="B344" s="361" t="s">
        <v>412</v>
      </c>
      <c r="C344" s="370" t="s">
        <v>413</v>
      </c>
      <c r="D344" s="352">
        <v>3</v>
      </c>
      <c r="E344" s="357"/>
      <c r="F344" s="357"/>
      <c r="G344" s="2"/>
      <c r="H344" s="2"/>
      <c r="I344" s="2"/>
      <c r="Q344" s="364" t="b">
        <f>ROUND('T2 ANSP'!C85,$D$344)=ROUND('T3 ANSP'!E86+'T3 ANSP'!F86,$D$344)</f>
        <v>1</v>
      </c>
      <c r="R344" s="364" t="b">
        <f>ROUND('T2 ANSP'!D85,$D$344)=ROUND('T3 ANSP'!G86,$D$344)</f>
        <v>1</v>
      </c>
      <c r="S344" s="364" t="b">
        <f>ROUND('T2 ANSP'!E85,$D$344)=ROUND('T3 ANSP'!H86,$D$344)</f>
        <v>1</v>
      </c>
      <c r="T344" s="364" t="b">
        <f>ROUND('T2 ANSP'!F85,$D$344)=ROUND('T3 ANSP'!I86,$D$344)</f>
        <v>1</v>
      </c>
    </row>
    <row r="345" spans="1:20" outlineLevel="1">
      <c r="A345" s="361"/>
      <c r="B345" s="361"/>
      <c r="C345" s="371" t="s">
        <v>403</v>
      </c>
      <c r="D345" s="372"/>
      <c r="E345" s="357"/>
      <c r="F345" s="357"/>
      <c r="G345" s="2"/>
      <c r="H345" s="2"/>
      <c r="I345" s="2"/>
      <c r="Q345" s="368">
        <f>ROUND('T2 ANSP'!C85,$D$344)</f>
        <v>-317.93599999999998</v>
      </c>
      <c r="R345" s="368">
        <f>ROUND('T2 ANSP'!D85,$D$344)</f>
        <v>0</v>
      </c>
      <c r="S345" s="368">
        <f>ROUND('T2 ANSP'!E85,$D$344)</f>
        <v>0</v>
      </c>
      <c r="T345" s="368">
        <f>ROUND('T2 ANSP'!F85,$D$344)</f>
        <v>0</v>
      </c>
    </row>
    <row r="346" spans="1:20" outlineLevel="1">
      <c r="A346" s="361"/>
      <c r="B346" s="361"/>
      <c r="C346" s="371" t="s">
        <v>546</v>
      </c>
      <c r="D346" s="372"/>
      <c r="E346" s="357"/>
      <c r="F346" s="357"/>
      <c r="G346" s="2"/>
      <c r="H346" s="2"/>
      <c r="I346" s="2"/>
      <c r="Q346" s="368">
        <f>ROUND('T3 ANSP'!E86+'T3 ANSP'!F86,$D$344)</f>
        <v>-317.93599999999998</v>
      </c>
      <c r="R346" s="368">
        <f>ROUND('T3 ANSP'!G86,$D$344)</f>
        <v>0</v>
      </c>
      <c r="S346" s="368">
        <f>ROUND('T3 ANSP'!H86,$D$344)</f>
        <v>0</v>
      </c>
      <c r="T346" s="368">
        <f>ROUND('T3 ANSP'!I86,$D$344)</f>
        <v>0</v>
      </c>
    </row>
    <row r="347" spans="1:20">
      <c r="A347" s="361" t="s">
        <v>414</v>
      </c>
      <c r="B347" s="361" t="s">
        <v>415</v>
      </c>
      <c r="C347" s="370" t="s">
        <v>416</v>
      </c>
      <c r="D347" s="352">
        <v>3</v>
      </c>
      <c r="E347" s="357"/>
      <c r="F347" s="357"/>
      <c r="G347" s="2"/>
      <c r="H347" s="2"/>
      <c r="I347" s="2"/>
      <c r="Q347" s="364" t="b">
        <f>ROUND('T2 ANSP'!C86,$D$347)=ROUND('T3 ANSP'!E97+'T3 ANSP'!F97,$D$347)</f>
        <v>1</v>
      </c>
      <c r="R347" s="364" t="b">
        <f>ROUND('T2 ANSP'!D86,$D$347)=ROUND('T3 ANSP'!G97,$D$347)</f>
        <v>1</v>
      </c>
      <c r="S347" s="364" t="b">
        <f>ROUND('T2 ANSP'!E86,$D$347)=ROUND('T3 ANSP'!H97,$D$347)</f>
        <v>1</v>
      </c>
      <c r="T347" s="364" t="b">
        <f>ROUND('T2 ANSP'!F86,$D$347)=ROUND('T3 ANSP'!I97,$D$347)</f>
        <v>1</v>
      </c>
    </row>
    <row r="348" spans="1:20" outlineLevel="1">
      <c r="A348" s="361"/>
      <c r="B348" s="361"/>
      <c r="C348" s="371" t="s">
        <v>403</v>
      </c>
      <c r="D348" s="372"/>
      <c r="E348" s="357"/>
      <c r="F348" s="357"/>
      <c r="G348" s="2"/>
      <c r="H348" s="2"/>
      <c r="I348" s="2"/>
      <c r="Q348" s="368">
        <f>ROUND('T2 ANSP'!C86,$D$347)</f>
        <v>0</v>
      </c>
      <c r="R348" s="368">
        <f>ROUND('T2 ANSP'!D86,$D$347)</f>
        <v>0</v>
      </c>
      <c r="S348" s="368">
        <f>ROUND('T2 ANSP'!E86,$D$347)</f>
        <v>0</v>
      </c>
      <c r="T348" s="368">
        <f>ROUND('T2 ANSP'!F86,$D$347)</f>
        <v>0</v>
      </c>
    </row>
    <row r="349" spans="1:20" outlineLevel="1">
      <c r="A349" s="361"/>
      <c r="B349" s="361"/>
      <c r="C349" s="371" t="s">
        <v>546</v>
      </c>
      <c r="D349" s="372"/>
      <c r="E349" s="357"/>
      <c r="F349" s="357"/>
      <c r="G349" s="2"/>
      <c r="H349" s="2"/>
      <c r="I349" s="2"/>
      <c r="Q349" s="368">
        <f>ROUND('T3 ANSP'!E97+'T3 ANSP'!F97,$D$347)</f>
        <v>0</v>
      </c>
      <c r="R349" s="368">
        <f>ROUND('T3 ANSP'!G97,$D$347)</f>
        <v>0</v>
      </c>
      <c r="S349" s="368">
        <f>ROUND('T3 ANSP'!H97,$D$347)</f>
        <v>0</v>
      </c>
      <c r="T349" s="368">
        <f>ROUND('T3 ANSP'!I97,$D$347)</f>
        <v>0</v>
      </c>
    </row>
    <row r="350" spans="1:20">
      <c r="A350" s="361" t="s">
        <v>417</v>
      </c>
      <c r="B350" s="361" t="s">
        <v>418</v>
      </c>
      <c r="C350" s="370" t="s">
        <v>419</v>
      </c>
      <c r="D350" s="352">
        <v>3</v>
      </c>
      <c r="E350" s="357"/>
      <c r="F350" s="357"/>
      <c r="G350" s="2"/>
      <c r="H350" s="2"/>
      <c r="I350" s="2"/>
      <c r="Q350" s="364" t="b">
        <f>ROUND('T2 ANSP'!C87,$D$350)=ROUND('T3 ANSP'!E114+'T3 ANSP'!F114,$D$350)</f>
        <v>1</v>
      </c>
      <c r="R350" s="364" t="b">
        <f>ROUND('T2 ANSP'!D87,$D$350)=ROUND('T3 ANSP'!G114,$D$350)</f>
        <v>1</v>
      </c>
      <c r="S350" s="364" t="b">
        <f>ROUND('T2 ANSP'!E87,$D$350)=ROUND('T3 ANSP'!H114,$D$350)</f>
        <v>1</v>
      </c>
      <c r="T350" s="364" t="b">
        <f>ROUND('T2 ANSP'!F87,$D$350)=ROUND('T3 ANSP'!I114,$D$350)</f>
        <v>1</v>
      </c>
    </row>
    <row r="351" spans="1:20" outlineLevel="1">
      <c r="A351" s="361"/>
      <c r="B351" s="361"/>
      <c r="C351" s="371" t="s">
        <v>403</v>
      </c>
      <c r="D351" s="372"/>
      <c r="E351" s="357"/>
      <c r="F351" s="357"/>
      <c r="G351" s="2"/>
      <c r="H351" s="2"/>
      <c r="I351" s="2"/>
      <c r="Q351" s="368">
        <f>ROUND('T2 ANSP'!C87,$D$350)</f>
        <v>265.90499999999997</v>
      </c>
      <c r="R351" s="368">
        <f>ROUND('T2 ANSP'!D87,$D$350)</f>
        <v>-1584.347</v>
      </c>
      <c r="S351" s="368">
        <f>ROUND('T2 ANSP'!E87,$D$350)</f>
        <v>-1746.5989999999999</v>
      </c>
      <c r="T351" s="368">
        <f>ROUND('T2 ANSP'!F87,$D$350)</f>
        <v>-440.18700000000001</v>
      </c>
    </row>
    <row r="352" spans="1:20" outlineLevel="1">
      <c r="A352" s="361"/>
      <c r="B352" s="361"/>
      <c r="C352" s="371" t="s">
        <v>546</v>
      </c>
      <c r="D352" s="372"/>
      <c r="E352" s="357"/>
      <c r="F352" s="357"/>
      <c r="G352" s="2"/>
      <c r="H352" s="2"/>
      <c r="I352" s="2"/>
      <c r="Q352" s="368">
        <f>ROUND('T3 ANSP'!E114+'T3 ANSP'!F114,$D$350)</f>
        <v>265.90499999999997</v>
      </c>
      <c r="R352" s="368">
        <f>ROUND('T3 ANSP'!G114,$D$350)</f>
        <v>-1584.347</v>
      </c>
      <c r="S352" s="368">
        <f>ROUND('T3 ANSP'!H114,$D$350)</f>
        <v>-1746.5989999999999</v>
      </c>
      <c r="T352" s="368">
        <f>ROUND('T3 ANSP'!I114,$D$350)</f>
        <v>-440.18700000000001</v>
      </c>
    </row>
    <row r="353" spans="1:25">
      <c r="A353" s="361" t="s">
        <v>420</v>
      </c>
      <c r="B353" s="361" t="s">
        <v>421</v>
      </c>
      <c r="C353" s="370" t="s">
        <v>422</v>
      </c>
      <c r="D353" s="352">
        <v>3</v>
      </c>
      <c r="E353" s="357"/>
      <c r="F353" s="357"/>
      <c r="G353" s="2"/>
      <c r="H353" s="2"/>
      <c r="I353" s="2"/>
      <c r="Q353" s="364" t="b">
        <f>ROUND('T2 ANSP'!C88,$D$353)=ROUND('T3 ANSP'!E125+'T3 ANSP'!E136+'T3 ANSP'!E147+'T3 ANSP'!E158+'T3 ANSP'!F125+'T3 ANSP'!F136+'T3 ANSP'!F147+'T3 ANSP'!F158,$D$353)</f>
        <v>1</v>
      </c>
      <c r="R353" s="364" t="b">
        <f>ROUND('T2 ANSP'!D88,$D$353)=ROUND('T3 ANSP'!G125+'T3 ANSP'!G136+'T3 ANSP'!G147+'T3 ANSP'!G158,$D$353)</f>
        <v>1</v>
      </c>
      <c r="S353" s="364" t="b">
        <f>ROUND('T2 ANSP'!E88,$D$353)=ROUND('T3 ANSP'!H125+'T3 ANSP'!H136+'T3 ANSP'!H147+'T3 ANSP'!H158,$D$353)</f>
        <v>1</v>
      </c>
      <c r="T353" s="364" t="b">
        <f>ROUND('T2 ANSP'!F88,$D$353)=ROUND('T3 ANSP'!I125+'T3 ANSP'!I136+'T3 ANSP'!I147+'T3 ANSP'!I158,$D$353)</f>
        <v>1</v>
      </c>
    </row>
    <row r="354" spans="1:25" outlineLevel="1">
      <c r="A354" s="361"/>
      <c r="B354" s="361"/>
      <c r="C354" s="371" t="s">
        <v>403</v>
      </c>
      <c r="D354" s="372"/>
      <c r="E354" s="357"/>
      <c r="F354" s="357"/>
      <c r="G354" s="2"/>
      <c r="H354" s="2"/>
      <c r="I354" s="2"/>
      <c r="Q354" s="368">
        <f>ROUND('T2 ANSP'!C88,$D$353)</f>
        <v>0</v>
      </c>
      <c r="R354" s="368">
        <f>ROUND('T2 ANSP'!D88,$D$353)</f>
        <v>0</v>
      </c>
      <c r="S354" s="368">
        <f>ROUND('T2 ANSP'!E88,$D$353)</f>
        <v>0</v>
      </c>
      <c r="T354" s="368">
        <f>ROUND('T2 ANSP'!F88,$D$353)</f>
        <v>0</v>
      </c>
    </row>
    <row r="355" spans="1:25" outlineLevel="1">
      <c r="A355" s="361"/>
      <c r="B355" s="361"/>
      <c r="C355" s="371" t="s">
        <v>546</v>
      </c>
      <c r="D355" s="372"/>
      <c r="E355" s="357"/>
      <c r="F355" s="357"/>
      <c r="G355" s="2"/>
      <c r="H355" s="2"/>
      <c r="I355" s="2"/>
      <c r="Q355" s="368">
        <f>ROUND('T3 ANSP'!E125+'T3 ANSP'!E136+'T3 ANSP'!E147+'T3 ANSP'!E158+'T3 ANSP'!F125+'T3 ANSP'!F136+'T3 ANSP'!F147+'T3 ANSP'!F158,$D$353)</f>
        <v>0</v>
      </c>
      <c r="R355" s="368">
        <f>ROUND('T3 ANSP'!G125+'T3 ANSP'!G136+'T3 ANSP'!G147+'T3 ANSP'!G158,$D$353)</f>
        <v>0</v>
      </c>
      <c r="S355" s="368">
        <f>ROUND('T3 ANSP'!H125+'T3 ANSP'!H136+'T3 ANSP'!H147+'T3 ANSP'!H158,$D$353)</f>
        <v>0</v>
      </c>
      <c r="T355" s="368">
        <f>ROUND('T3 ANSP'!I125+'T3 ANSP'!I136+'T3 ANSP'!I147+'T3 ANSP'!I158,$D$353)</f>
        <v>0</v>
      </c>
    </row>
    <row r="356" spans="1:25">
      <c r="A356" s="361" t="s">
        <v>423</v>
      </c>
      <c r="B356" s="361" t="s">
        <v>424</v>
      </c>
      <c r="C356" s="370" t="s">
        <v>425</v>
      </c>
      <c r="D356" s="352">
        <v>3</v>
      </c>
      <c r="E356" s="357"/>
      <c r="F356" s="357"/>
      <c r="G356" s="2"/>
      <c r="H356" s="2"/>
      <c r="I356" s="2"/>
      <c r="Q356" s="364" t="b">
        <f>ROUND('T2 ANSP'!C89,$D$356)=ROUND('T3 ANSP'!E172+'T3 ANSP'!F172,$D$356)</f>
        <v>1</v>
      </c>
      <c r="R356" s="364" t="b">
        <f>ROUND('T2 ANSP'!D89,$D$356)=ROUND('T3 ANSP'!G172,$D$356)</f>
        <v>1</v>
      </c>
      <c r="S356" s="364" t="b">
        <f>ROUND('T2 ANSP'!E89,$D$356)=ROUND('T3 ANSP'!H172,$D$356)</f>
        <v>1</v>
      </c>
      <c r="T356" s="364" t="b">
        <f>ROUND('T2 ANSP'!F89,$D$356)=ROUND('T3 ANSP'!I172,$D$356)</f>
        <v>1</v>
      </c>
    </row>
    <row r="357" spans="1:25" outlineLevel="1">
      <c r="A357" s="361"/>
      <c r="B357" s="361"/>
      <c r="C357" s="371" t="s">
        <v>403</v>
      </c>
      <c r="D357" s="372"/>
      <c r="E357" s="357"/>
      <c r="F357" s="357"/>
      <c r="G357" s="2"/>
      <c r="H357" s="2"/>
      <c r="I357" s="2"/>
      <c r="Q357" s="368">
        <f>ROUND('T2 ANSP'!C89,$D$356)</f>
        <v>0</v>
      </c>
      <c r="R357" s="368">
        <f>ROUND('T2 ANSP'!D89,$D$356)</f>
        <v>0</v>
      </c>
      <c r="S357" s="368">
        <f>ROUND('T2 ANSP'!E89,$D$356)</f>
        <v>0</v>
      </c>
      <c r="T357" s="368">
        <f>ROUND('T2 ANSP'!F89,$D$356)</f>
        <v>0</v>
      </c>
    </row>
    <row r="358" spans="1:25" outlineLevel="1">
      <c r="A358" s="361"/>
      <c r="B358" s="361"/>
      <c r="C358" s="371" t="s">
        <v>546</v>
      </c>
      <c r="D358" s="372"/>
      <c r="E358" s="357"/>
      <c r="F358" s="357"/>
      <c r="G358" s="2"/>
      <c r="H358" s="2"/>
      <c r="I358" s="2"/>
      <c r="Q358" s="368">
        <f>ROUND('T3 ANSP'!E172+'T3 ANSP'!F172,$D$356)</f>
        <v>0</v>
      </c>
      <c r="R358" s="368">
        <f>ROUND('T3 ANSP'!G172,$D$356)</f>
        <v>0</v>
      </c>
      <c r="S358" s="368">
        <f>ROUND('T3 ANSP'!H172,$D$356)</f>
        <v>0</v>
      </c>
      <c r="T358" s="368">
        <f>ROUND('T3 ANSP'!I172,$D$356)</f>
        <v>0</v>
      </c>
    </row>
    <row r="359" spans="1:25">
      <c r="A359" s="361" t="s">
        <v>426</v>
      </c>
      <c r="B359" s="361" t="s">
        <v>427</v>
      </c>
      <c r="C359" s="370" t="s">
        <v>428</v>
      </c>
      <c r="D359" s="352">
        <v>3</v>
      </c>
      <c r="E359" s="357"/>
      <c r="F359" s="357"/>
      <c r="G359" s="2"/>
      <c r="H359" s="2"/>
      <c r="I359" s="2"/>
      <c r="Q359" s="364" t="b">
        <f>ROUND('T2 ANSP'!C90,$D$359)=ROUND('T3 ANSP'!E165+'T3 ANSP'!F165,$D$359)</f>
        <v>1</v>
      </c>
      <c r="R359" s="364" t="b">
        <f>ROUND('T2 ANSP'!D90,$D$359)=ROUND('T3 ANSP'!G165,$D$359)</f>
        <v>1</v>
      </c>
      <c r="S359" s="364" t="b">
        <f>ROUND('T2 ANSP'!E90,$D$359)=ROUND('T3 ANSP'!H165,$D$359)</f>
        <v>1</v>
      </c>
      <c r="T359" s="364" t="b">
        <f>ROUND('T2 ANSP'!F90,$D$359)=ROUND('T3 ANSP'!I165,$D$359)</f>
        <v>1</v>
      </c>
    </row>
    <row r="360" spans="1:25" outlineLevel="1">
      <c r="A360" s="361"/>
      <c r="B360" s="361"/>
      <c r="C360" s="371" t="s">
        <v>403</v>
      </c>
      <c r="D360" s="372"/>
      <c r="E360" s="357"/>
      <c r="F360" s="357"/>
      <c r="G360" s="2"/>
      <c r="H360" s="2"/>
      <c r="I360" s="2"/>
      <c r="Q360" s="368">
        <f>ROUND('T2 ANSP'!C90,$D$359)</f>
        <v>0</v>
      </c>
      <c r="R360" s="368">
        <f>ROUND('T2 ANSP'!D90,$D$359)</f>
        <v>0</v>
      </c>
      <c r="S360" s="368">
        <f>ROUND('T2 ANSP'!E90,$D$359)</f>
        <v>3613.0149999999999</v>
      </c>
      <c r="T360" s="368">
        <f>ROUND('T2 ANSP'!F90,$D$359)</f>
        <v>3613.0149999999999</v>
      </c>
    </row>
    <row r="361" spans="1:25" outlineLevel="1">
      <c r="A361" s="361"/>
      <c r="B361" s="361"/>
      <c r="C361" s="371" t="s">
        <v>546</v>
      </c>
      <c r="D361" s="372"/>
      <c r="E361" s="357"/>
      <c r="F361" s="357"/>
      <c r="G361" s="2"/>
      <c r="H361" s="2"/>
      <c r="I361" s="2"/>
      <c r="Q361" s="368">
        <f>ROUND('T3 ANSP'!E165+'T3 ANSP'!F165,$D$359)</f>
        <v>0</v>
      </c>
      <c r="R361" s="368">
        <f>ROUND('T3 ANSP'!G165,$D$359)</f>
        <v>0</v>
      </c>
      <c r="S361" s="368">
        <f>ROUND('T3 ANSP'!H165,$D$359)</f>
        <v>3613.0149999999999</v>
      </c>
      <c r="T361" s="368">
        <f>ROUND('T3 ANSP'!I165,$D$359)</f>
        <v>3613.0149999999999</v>
      </c>
    </row>
    <row r="362" spans="1:25" s="373" customFormat="1">
      <c r="A362" s="360" t="s">
        <v>429</v>
      </c>
      <c r="B362" s="361" t="s">
        <v>430</v>
      </c>
      <c r="C362" s="370" t="s">
        <v>431</v>
      </c>
      <c r="D362" s="352">
        <v>3</v>
      </c>
      <c r="E362" s="357"/>
      <c r="F362" s="357"/>
      <c r="P362" s="2"/>
      <c r="Q362" s="364" t="b">
        <f>ROUND(SUM('T2 ANSP'!C82:C90),$D$362)=ROUND('T3 ANSP'!E175+'T3 ANSP'!F175,$D$362)</f>
        <v>1</v>
      </c>
      <c r="R362" s="364" t="b">
        <f>ROUND(SUM('T2 ANSP'!D82:D90),$D$362)=ROUND('T3 ANSP'!G175,$D$362)</f>
        <v>1</v>
      </c>
      <c r="S362" s="364" t="b">
        <f>ROUND(SUM('T2 ANSP'!E82:E90),$D$362)=ROUND('T3 ANSP'!H175,$D$362)</f>
        <v>1</v>
      </c>
      <c r="T362" s="364" t="b">
        <f>ROUND(SUM('T2 ANSP'!F82:F90),$D$362)=ROUND('T3 ANSP'!I175,$D$362)</f>
        <v>1</v>
      </c>
      <c r="W362" s="357"/>
      <c r="X362" s="357"/>
      <c r="Y362" s="357"/>
    </row>
    <row r="363" spans="1:25" outlineLevel="1">
      <c r="A363" s="361"/>
      <c r="B363" s="361"/>
      <c r="C363" s="371" t="s">
        <v>432</v>
      </c>
      <c r="D363" s="372"/>
      <c r="E363" s="357"/>
      <c r="F363" s="357"/>
      <c r="G363" s="2"/>
      <c r="H363" s="2"/>
      <c r="I363" s="2"/>
      <c r="Q363" s="368">
        <f>ROUND(SUM('T2 ANSP'!C82:C90),$D$362)</f>
        <v>-4891.0780000000004</v>
      </c>
      <c r="R363" s="368">
        <f>ROUND(SUM('T2 ANSP'!D82:D90),$D$362)</f>
        <v>-1780.8630000000001</v>
      </c>
      <c r="S363" s="368">
        <f>ROUND(SUM('T2 ANSP'!E82:E90),$D$362)</f>
        <v>1416.848</v>
      </c>
      <c r="T363" s="368">
        <f>ROUND(SUM('T2 ANSP'!F82:F90),$D$362)</f>
        <v>7554.1959999999999</v>
      </c>
      <c r="W363" s="357"/>
      <c r="X363" s="357"/>
      <c r="Y363" s="357"/>
    </row>
    <row r="364" spans="1:25" outlineLevel="1">
      <c r="A364" s="361"/>
      <c r="B364" s="361"/>
      <c r="C364" s="371" t="s">
        <v>547</v>
      </c>
      <c r="D364" s="372"/>
      <c r="E364" s="357"/>
      <c r="F364" s="357"/>
      <c r="G364" s="2"/>
      <c r="H364" s="2"/>
      <c r="I364" s="2"/>
      <c r="Q364" s="368">
        <f>ROUND('T3 ANSP'!E175+'T3 ANSP'!F175,$D$362)</f>
        <v>-4891.0780000000004</v>
      </c>
      <c r="R364" s="368">
        <f>ROUND('T3 ANSP'!G175,$D$362)</f>
        <v>-1780.8630000000001</v>
      </c>
      <c r="S364" s="368">
        <f>ROUND('T3 ANSP'!H175,$D$362)</f>
        <v>1416.848</v>
      </c>
      <c r="T364" s="368">
        <f>ROUND('T3 ANSP'!I175,$D$362)</f>
        <v>7554.1959999999999</v>
      </c>
      <c r="W364" s="357"/>
      <c r="X364" s="357"/>
      <c r="Y364" s="357"/>
    </row>
    <row r="365" spans="1:25" s="363" customFormat="1">
      <c r="A365" s="360" t="s">
        <v>433</v>
      </c>
      <c r="B365" s="361" t="s">
        <v>434</v>
      </c>
      <c r="C365" s="362" t="s">
        <v>435</v>
      </c>
      <c r="D365" s="352">
        <v>3</v>
      </c>
      <c r="E365" s="357"/>
      <c r="F365" s="357"/>
      <c r="P365" s="2"/>
      <c r="Q365" s="364" t="b">
        <f>ROUND('T2 ANSP'!C91,$D$365)=ROUND(SUM('T2 ANSP'!C81:C90),$D$365)</f>
        <v>1</v>
      </c>
      <c r="R365" s="364" t="b">
        <f>ROUND('T2 ANSP'!D91,$D$365)=ROUND(SUM('T2 ANSP'!D81:D90),$D$365)</f>
        <v>1</v>
      </c>
      <c r="S365" s="364" t="b">
        <f>ROUND('T2 ANSP'!E91,$D$365)=ROUND(SUM('T2 ANSP'!E81:E90),$D$365)</f>
        <v>1</v>
      </c>
      <c r="T365" s="364" t="b">
        <f>ROUND('T2 ANSP'!F91,$D$365)=ROUND(SUM('T2 ANSP'!F81:F90),$D$365)</f>
        <v>1</v>
      </c>
    </row>
    <row r="366" spans="1:25" s="367" customFormat="1" outlineLevel="1">
      <c r="A366" s="360"/>
      <c r="B366" s="361"/>
      <c r="C366" s="365" t="s">
        <v>436</v>
      </c>
      <c r="D366" s="366"/>
      <c r="E366" s="357"/>
      <c r="F366" s="357"/>
      <c r="P366" s="2"/>
      <c r="Q366" s="368">
        <f>ROUND('T2 ANSP'!C91,$D$365)</f>
        <v>23420.395</v>
      </c>
      <c r="R366" s="368">
        <f>ROUND('T2 ANSP'!D91,$D$365)</f>
        <v>14767.725</v>
      </c>
      <c r="S366" s="368">
        <f>ROUND('T2 ANSP'!E91,$D$365)</f>
        <v>18996.550999999999</v>
      </c>
      <c r="T366" s="368">
        <f>ROUND('T2 ANSP'!F91,$D$365)</f>
        <v>26351.717000000001</v>
      </c>
    </row>
    <row r="367" spans="1:25" s="367" customFormat="1" outlineLevel="1">
      <c r="A367" s="360"/>
      <c r="B367" s="361"/>
      <c r="C367" s="354" t="s">
        <v>437</v>
      </c>
      <c r="D367" s="366"/>
      <c r="E367" s="357"/>
      <c r="F367" s="357"/>
      <c r="P367" s="2"/>
      <c r="Q367" s="368">
        <f>ROUND(SUM('T2 ANSP'!C81:C90),$D$365)</f>
        <v>23420.395</v>
      </c>
      <c r="R367" s="368">
        <f>ROUND(SUM('T2 ANSP'!D81:D90),$D$365)</f>
        <v>14767.725</v>
      </c>
      <c r="S367" s="368">
        <f>ROUND(SUM('T2 ANSP'!E81:E90),$D$365)</f>
        <v>18996.550999999999</v>
      </c>
      <c r="T367" s="368">
        <f>ROUND(SUM('T2 ANSP'!F81:F90),$D$365)</f>
        <v>26351.717000000001</v>
      </c>
    </row>
    <row r="368" spans="1:25" s="363" customFormat="1">
      <c r="A368" s="360" t="s">
        <v>438</v>
      </c>
      <c r="B368" s="361" t="s">
        <v>439</v>
      </c>
      <c r="C368" s="362" t="s">
        <v>440</v>
      </c>
      <c r="D368" s="352">
        <v>3</v>
      </c>
      <c r="E368" s="357"/>
      <c r="F368" s="357"/>
      <c r="P368" s="2"/>
      <c r="Q368" s="364" t="b">
        <f>ROUND('T2 ANSP'!C92,$D$368)=ROUND('T2 ANSP'!C38,$D$368)</f>
        <v>1</v>
      </c>
      <c r="R368" s="364" t="b">
        <f>ROUND('T2 ANSP'!D92,$D$368)=ROUND('T2 ANSP'!D38,$D$368)</f>
        <v>1</v>
      </c>
      <c r="S368" s="364" t="b">
        <f>ROUND('T2 ANSP'!E92,$D$368)=ROUND('T2 ANSP'!E38,$D$368)</f>
        <v>1</v>
      </c>
      <c r="T368" s="364" t="b">
        <f>ROUND('T2 ANSP'!F92,$D$368)=ROUND('T2 ANSP'!F38,$D$368)</f>
        <v>1</v>
      </c>
    </row>
    <row r="369" spans="1:20" s="367" customFormat="1" outlineLevel="1">
      <c r="A369" s="360"/>
      <c r="B369" s="361"/>
      <c r="C369" s="365" t="s">
        <v>441</v>
      </c>
      <c r="D369" s="366"/>
      <c r="E369" s="357"/>
      <c r="F369" s="357"/>
      <c r="P369" s="2"/>
      <c r="Q369" s="368">
        <f>ROUND('T2 ANSP'!C92,$D$368)</f>
        <v>81.087999999999994</v>
      </c>
      <c r="R369" s="368">
        <f>ROUND('T2 ANSP'!D92,$D$368)</f>
        <v>108</v>
      </c>
      <c r="S369" s="368">
        <f>ROUND('T2 ANSP'!E92,$D$368)</f>
        <v>121</v>
      </c>
      <c r="T369" s="368">
        <f>ROUND('T2 ANSP'!F92,$D$368)</f>
        <v>129</v>
      </c>
    </row>
    <row r="370" spans="1:20" s="367" customFormat="1" outlineLevel="1">
      <c r="A370" s="360"/>
      <c r="B370" s="361"/>
      <c r="C370" s="365" t="s">
        <v>442</v>
      </c>
      <c r="D370" s="366"/>
      <c r="E370" s="357"/>
      <c r="F370" s="357"/>
      <c r="P370" s="2"/>
      <c r="Q370" s="368">
        <f>ROUND('T2 ANSP'!C38,$D$368)</f>
        <v>81.087999999999994</v>
      </c>
      <c r="R370" s="368">
        <f>ROUND('T2 ANSP'!D38,$D$368)</f>
        <v>108</v>
      </c>
      <c r="S370" s="368">
        <f>ROUND('T2 ANSP'!E38,$D$368)</f>
        <v>121</v>
      </c>
      <c r="T370" s="368">
        <f>ROUND('T2 ANSP'!F38,$D$368)</f>
        <v>129</v>
      </c>
    </row>
    <row r="371" spans="1:20" s="363" customFormat="1">
      <c r="A371" s="360" t="s">
        <v>443</v>
      </c>
      <c r="B371" s="361" t="s">
        <v>444</v>
      </c>
      <c r="C371" s="362" t="s">
        <v>445</v>
      </c>
      <c r="D371" s="352">
        <v>2</v>
      </c>
      <c r="E371" s="357"/>
      <c r="F371" s="357"/>
      <c r="P371" s="2"/>
      <c r="Q371" s="374" t="b">
        <f>ROUND('T2 ANSP'!C93,$D$371)=ROUND('T2 ANSP'!C91/'T2 ANSP'!C92,$D$371)</f>
        <v>1</v>
      </c>
      <c r="R371" s="374" t="b">
        <f>ROUND('T2 ANSP'!D93,$D$371)=ROUND('T2 ANSP'!D91/'T2 ANSP'!D92,$D$371)</f>
        <v>1</v>
      </c>
      <c r="S371" s="374" t="b">
        <f>ROUND('T2 ANSP'!E93,$D$371)=ROUND('T2 ANSP'!E91/'T2 ANSP'!E92,$D$371)</f>
        <v>1</v>
      </c>
      <c r="T371" s="374" t="b">
        <f>ROUND('T2 ANSP'!F93,$D$371)=ROUND('T2 ANSP'!F91/'T2 ANSP'!F92,$D$371)</f>
        <v>1</v>
      </c>
    </row>
    <row r="372" spans="1:20" s="367" customFormat="1" outlineLevel="1">
      <c r="A372" s="360"/>
      <c r="B372" s="361"/>
      <c r="C372" s="365" t="s">
        <v>446</v>
      </c>
      <c r="D372" s="366"/>
      <c r="E372" s="357"/>
      <c r="F372" s="357"/>
      <c r="P372" s="2"/>
      <c r="Q372" s="369">
        <f>ROUND('T2 ANSP'!C93,$D$371)</f>
        <v>288.83</v>
      </c>
      <c r="R372" s="369">
        <f>ROUND('T2 ANSP'!D93,$D$371)</f>
        <v>136.74</v>
      </c>
      <c r="S372" s="369">
        <f>ROUND('T2 ANSP'!E93,$D$371)</f>
        <v>157</v>
      </c>
      <c r="T372" s="369">
        <f>ROUND('T2 ANSP'!F93,$D$371)</f>
        <v>204.28</v>
      </c>
    </row>
    <row r="373" spans="1:20" s="367" customFormat="1" outlineLevel="1">
      <c r="A373" s="360"/>
      <c r="B373" s="361"/>
      <c r="C373" s="354" t="s">
        <v>447</v>
      </c>
      <c r="D373" s="366"/>
      <c r="E373" s="357"/>
      <c r="F373" s="357"/>
      <c r="P373" s="2"/>
      <c r="Q373" s="369">
        <f>ROUND('T2 ANSP'!C91/'T2 ANSP'!C92,$D$371)</f>
        <v>288.83</v>
      </c>
      <c r="R373" s="369">
        <f>ROUND('T2 ANSP'!D91/'T2 ANSP'!D92,$D$371)</f>
        <v>136.74</v>
      </c>
      <c r="S373" s="369">
        <f>ROUND('T2 ANSP'!E91/'T2 ANSP'!E92,$D$371)</f>
        <v>157</v>
      </c>
      <c r="T373" s="369">
        <f>ROUND('T2 ANSP'!F91/'T2 ANSP'!F92,$D$371)</f>
        <v>204.28</v>
      </c>
    </row>
    <row r="374" spans="1:20" s="367" customFormat="1" outlineLevel="1">
      <c r="A374" s="360" t="s">
        <v>549</v>
      </c>
      <c r="B374" s="361" t="s">
        <v>550</v>
      </c>
      <c r="C374" s="362" t="s">
        <v>551</v>
      </c>
      <c r="D374" s="366"/>
      <c r="E374" s="357"/>
      <c r="F374" s="357"/>
      <c r="P374" s="2"/>
      <c r="Q374" s="364" t="b">
        <f>'T2 ANSP'!C94&lt;=0</f>
        <v>1</v>
      </c>
      <c r="R374" s="364" t="b">
        <f>'T2 ANSP'!D94&lt;=0</f>
        <v>1</v>
      </c>
      <c r="S374" s="364" t="b">
        <f>'T2 ANSP'!E94&lt;=0</f>
        <v>1</v>
      </c>
      <c r="T374" s="364" t="b">
        <f>'T2 ANSP'!F94&lt;=0</f>
        <v>1</v>
      </c>
    </row>
    <row r="375" spans="1:20" s="367" customFormat="1" outlineLevel="1">
      <c r="A375" s="360"/>
      <c r="B375" s="361"/>
      <c r="C375" s="365" t="s">
        <v>552</v>
      </c>
      <c r="D375" s="366"/>
      <c r="E375" s="357"/>
      <c r="F375" s="357"/>
      <c r="P375" s="2"/>
      <c r="Q375" s="368">
        <f>'T2 ANSP'!C94</f>
        <v>0</v>
      </c>
      <c r="R375" s="368">
        <f>'T2 ANSP'!D94</f>
        <v>0</v>
      </c>
      <c r="S375" s="368">
        <f>'T2 ANSP'!E94</f>
        <v>0</v>
      </c>
      <c r="T375" s="368">
        <f>'T2 ANSP'!F94</f>
        <v>0</v>
      </c>
    </row>
    <row r="376" spans="1:20" s="363" customFormat="1">
      <c r="A376" s="360" t="s">
        <v>448</v>
      </c>
      <c r="B376" s="361" t="s">
        <v>449</v>
      </c>
      <c r="C376" s="362" t="s">
        <v>450</v>
      </c>
      <c r="D376" s="352">
        <v>2</v>
      </c>
      <c r="E376" s="357"/>
      <c r="F376" s="357"/>
      <c r="P376" s="2"/>
      <c r="Q376" s="374" t="b">
        <f>ROUND('T2 ANSP'!C96,$D$376)=ROUND('T2 ANSP'!C93+'T2 ANSP'!C94,$D$376)</f>
        <v>1</v>
      </c>
      <c r="R376" s="374" t="b">
        <f>ROUND('T2 ANSP'!D96,$D$376)=ROUND('T2 ANSP'!D93+'T2 ANSP'!D94,$D$376)</f>
        <v>1</v>
      </c>
      <c r="S376" s="374" t="b">
        <f>ROUND('T2 ANSP'!E96,$D$376)=ROUND('T2 ANSP'!E93+'T2 ANSP'!E94,$D$376)</f>
        <v>1</v>
      </c>
      <c r="T376" s="374" t="b">
        <f>ROUND('T2 ANSP'!F96,$D$376)=ROUND('T2 ANSP'!F93+'T2 ANSP'!F94,$D$376)</f>
        <v>1</v>
      </c>
    </row>
    <row r="377" spans="1:20" s="367" customFormat="1" outlineLevel="1">
      <c r="A377" s="360"/>
      <c r="B377" s="361"/>
      <c r="C377" s="365" t="s">
        <v>451</v>
      </c>
      <c r="D377" s="366"/>
      <c r="E377" s="357"/>
      <c r="F377" s="357"/>
      <c r="P377" s="2"/>
      <c r="Q377" s="369">
        <f>ROUND('T2 ANSP'!C96,$D$376)</f>
        <v>288.83</v>
      </c>
      <c r="R377" s="369">
        <f>ROUND('T2 ANSP'!D96,$D$376)</f>
        <v>136.74</v>
      </c>
      <c r="S377" s="369">
        <f>ROUND('T2 ANSP'!E96,$D$376)</f>
        <v>157</v>
      </c>
      <c r="T377" s="369">
        <f>ROUND('T2 ANSP'!F96,$D$376)</f>
        <v>204.28</v>
      </c>
    </row>
    <row r="378" spans="1:20" s="367" customFormat="1" outlineLevel="1">
      <c r="A378" s="360"/>
      <c r="B378" s="361"/>
      <c r="C378" s="365" t="s">
        <v>452</v>
      </c>
      <c r="D378" s="366"/>
      <c r="E378" s="357"/>
      <c r="F378" s="357"/>
      <c r="P378" s="2"/>
      <c r="Q378" s="369">
        <f>ROUND('T2 ANSP'!C93+'T2 ANSP'!C94,$D$376)</f>
        <v>288.83</v>
      </c>
      <c r="R378" s="369">
        <f>ROUND('T2 ANSP'!D93+'T2 ANSP'!D94,$D$376)</f>
        <v>136.74</v>
      </c>
      <c r="S378" s="369">
        <f>ROUND('T2 ANSP'!E93+'T2 ANSP'!E94,$D$376)</f>
        <v>157</v>
      </c>
      <c r="T378" s="369">
        <f>ROUND('T2 ANSP'!F93+'T2 ANSP'!F94,$D$376)</f>
        <v>204.28</v>
      </c>
    </row>
    <row r="379" spans="1:20" s="24" customFormat="1" ht="18.75">
      <c r="A379" s="13" t="s">
        <v>13</v>
      </c>
      <c r="B379" s="14" t="s">
        <v>14</v>
      </c>
      <c r="C379" s="15" t="s">
        <v>468</v>
      </c>
      <c r="D379" s="358"/>
      <c r="E379" s="359"/>
      <c r="F379" s="359"/>
      <c r="G379" s="359"/>
      <c r="H379" s="359"/>
      <c r="I379" s="359"/>
      <c r="J379" s="359"/>
      <c r="K379" s="359"/>
      <c r="L379" s="359"/>
      <c r="M379" s="359"/>
      <c r="N379" s="359"/>
      <c r="O379" s="359"/>
      <c r="P379" s="2"/>
      <c r="Q379" s="359"/>
      <c r="R379" s="359"/>
      <c r="S379" s="359"/>
      <c r="T379" s="359"/>
    </row>
    <row r="380" spans="1:20" s="363" customFormat="1">
      <c r="A380" s="360" t="s">
        <v>367</v>
      </c>
      <c r="B380" s="361" t="s">
        <v>368</v>
      </c>
      <c r="C380" s="362" t="s">
        <v>556</v>
      </c>
      <c r="D380" s="352">
        <v>3</v>
      </c>
      <c r="E380" s="357"/>
      <c r="F380" s="357"/>
      <c r="P380" s="2"/>
      <c r="Q380" s="364" t="b">
        <f>ROUND('T2 MET'!C12,$D$380)=ROUND('T1 MET'!M61,$D$380)</f>
        <v>1</v>
      </c>
      <c r="R380" s="364" t="b">
        <f>ROUND('T2 MET'!D12,$D$380)=ROUND('T1 MET'!N61,$D$380)</f>
        <v>1</v>
      </c>
      <c r="S380" s="364" t="b">
        <f>ROUND('T2 MET'!E12,$D$380)=ROUND('T1 MET'!O61,$D$380)</f>
        <v>1</v>
      </c>
      <c r="T380" s="364" t="b">
        <f>ROUND('T2 MET'!F12,$D$380)=ROUND('T1 MET'!P61,$D$380)</f>
        <v>1</v>
      </c>
    </row>
    <row r="381" spans="1:20" s="367" customFormat="1" outlineLevel="1">
      <c r="A381" s="360"/>
      <c r="B381" s="361"/>
      <c r="C381" s="365" t="s">
        <v>370</v>
      </c>
      <c r="D381" s="366"/>
      <c r="E381" s="357"/>
      <c r="F381" s="357"/>
      <c r="P381" s="2"/>
      <c r="Q381" s="368">
        <f>ROUND('T2 MET'!C12,$D$380)</f>
        <v>2279.038</v>
      </c>
      <c r="R381" s="368">
        <f>ROUND('T2 MET'!D12,$D$380)</f>
        <v>1284.672</v>
      </c>
      <c r="S381" s="368">
        <f>ROUND('T2 MET'!E12,$D$380)</f>
        <v>1285.99</v>
      </c>
      <c r="T381" s="368">
        <f>ROUND('T2 MET'!F12,$D$380)</f>
        <v>1263.4369999999999</v>
      </c>
    </row>
    <row r="382" spans="1:20" s="367" customFormat="1" outlineLevel="1">
      <c r="A382" s="360"/>
      <c r="B382" s="361"/>
      <c r="C382" s="365" t="s">
        <v>371</v>
      </c>
      <c r="D382" s="366"/>
      <c r="E382" s="357"/>
      <c r="F382" s="357"/>
      <c r="P382" s="2"/>
      <c r="Q382" s="368">
        <f>ROUND('T1 MET'!M61,$D$380)</f>
        <v>2279.038</v>
      </c>
      <c r="R382" s="368">
        <f>ROUND('T1 MET'!N61,$D$380)</f>
        <v>1284.672</v>
      </c>
      <c r="S382" s="368">
        <f>ROUND('T1 MET'!O61,$D$380)</f>
        <v>1285.99</v>
      </c>
      <c r="T382" s="368">
        <f>ROUND('T1 MET'!P61,$D$380)</f>
        <v>1263.4369999999999</v>
      </c>
    </row>
    <row r="383" spans="1:20" s="363" customFormat="1">
      <c r="A383" s="360" t="s">
        <v>372</v>
      </c>
      <c r="B383" s="361" t="s">
        <v>51</v>
      </c>
      <c r="C383" s="362" t="s">
        <v>557</v>
      </c>
      <c r="D383" s="352">
        <v>3</v>
      </c>
      <c r="E383" s="357"/>
      <c r="F383" s="357"/>
      <c r="P383" s="2"/>
      <c r="Q383" s="364" t="b">
        <f>ROUND('T2 MET'!C15,$D$383)=ROUND('T1 MET'!M61-'T1 MET'!M15-'T1 MET'!M16,$D$383)</f>
        <v>1</v>
      </c>
      <c r="R383" s="364" t="b">
        <f>ROUND('T2 MET'!D15,$D$383)=ROUND('T1 MET'!N61-'T1 MET'!N15-'T1 MET'!N16,$D$383)</f>
        <v>1</v>
      </c>
      <c r="S383" s="364" t="b">
        <f>ROUND('T2 MET'!E15,$D$383)=ROUND('T1 MET'!O61-'T1 MET'!O15-'T1 MET'!O16,$D$383)</f>
        <v>1</v>
      </c>
      <c r="T383" s="364" t="b">
        <f>ROUND('T2 MET'!F15,$D$383)=ROUND('T1 MET'!P61-'T1 MET'!P15-'T1 MET'!P16,$D$383)</f>
        <v>1</v>
      </c>
    </row>
    <row r="384" spans="1:20" s="367" customFormat="1" outlineLevel="1">
      <c r="A384" s="360"/>
      <c r="B384" s="361"/>
      <c r="C384" s="365" t="s">
        <v>374</v>
      </c>
      <c r="D384" s="366"/>
      <c r="E384" s="357"/>
      <c r="F384" s="357"/>
      <c r="P384" s="2"/>
      <c r="Q384" s="368">
        <f>ROUND('T2 MET'!C15,$D$383)</f>
        <v>2279.038</v>
      </c>
      <c r="R384" s="368">
        <f>ROUND('T2 MET'!D15,$D$383)</f>
        <v>1284.672</v>
      </c>
      <c r="S384" s="368">
        <f>ROUND('T2 MET'!E15,$D$383)</f>
        <v>1285.99</v>
      </c>
      <c r="T384" s="368">
        <f>ROUND('T2 MET'!F15,$D$383)</f>
        <v>1263.4369999999999</v>
      </c>
    </row>
    <row r="385" spans="1:20" s="367" customFormat="1" outlineLevel="1">
      <c r="A385" s="360"/>
      <c r="B385" s="361"/>
      <c r="C385" s="365" t="s">
        <v>375</v>
      </c>
      <c r="D385" s="366"/>
      <c r="E385" s="357"/>
      <c r="F385" s="357"/>
      <c r="P385" s="2"/>
      <c r="Q385" s="368">
        <f>ROUND('T1 MET'!M61-'T1 MET'!M15-'T1 MET'!M16,$D$383)</f>
        <v>2279.038</v>
      </c>
      <c r="R385" s="368">
        <f>ROUND('T1 MET'!N61-'T1 MET'!N15-'T1 MET'!N16,$D$383)</f>
        <v>1284.672</v>
      </c>
      <c r="S385" s="368">
        <f>ROUND('T1 MET'!O61-'T1 MET'!O15-'T1 MET'!O16,$D$383)</f>
        <v>1285.99</v>
      </c>
      <c r="T385" s="368">
        <f>ROUND('T1 MET'!P61-'T1 MET'!P15-'T1 MET'!P16,$D$383)</f>
        <v>1263.4369999999999</v>
      </c>
    </row>
    <row r="386" spans="1:20" s="363" customFormat="1">
      <c r="A386" s="360" t="s">
        <v>376</v>
      </c>
      <c r="B386" s="361" t="s">
        <v>377</v>
      </c>
      <c r="C386" s="362" t="s">
        <v>558</v>
      </c>
      <c r="D386" s="366"/>
      <c r="E386" s="357"/>
      <c r="F386" s="357"/>
      <c r="P386" s="2"/>
      <c r="R386" s="364" t="b">
        <f>'T2 MET'!D16='T1 MET'!N65</f>
        <v>1</v>
      </c>
      <c r="S386" s="364" t="b">
        <f>'T2 MET'!E16='T1 MET'!O65</f>
        <v>1</v>
      </c>
      <c r="T386" s="364" t="b">
        <f>'T2 MET'!F16='T1 MET'!P65</f>
        <v>1</v>
      </c>
    </row>
    <row r="387" spans="1:20" s="367" customFormat="1" outlineLevel="1">
      <c r="A387" s="360"/>
      <c r="B387" s="361"/>
      <c r="C387" s="365" t="s">
        <v>379</v>
      </c>
      <c r="D387" s="366"/>
      <c r="E387" s="357"/>
      <c r="F387" s="357"/>
      <c r="P387" s="2"/>
      <c r="Q387" s="363"/>
      <c r="R387" s="369">
        <f>'T2 MET'!D16</f>
        <v>105.74382830420639</v>
      </c>
      <c r="S387" s="369">
        <f>'T2 MET'!E16</f>
        <v>107.4357295570737</v>
      </c>
      <c r="T387" s="369">
        <f>'T2 MET'!F16</f>
        <v>109.3265983972782</v>
      </c>
    </row>
    <row r="388" spans="1:20" s="367" customFormat="1" outlineLevel="1">
      <c r="A388" s="360"/>
      <c r="B388" s="361"/>
      <c r="C388" s="365" t="s">
        <v>380</v>
      </c>
      <c r="D388" s="366"/>
      <c r="E388" s="357"/>
      <c r="F388" s="357"/>
      <c r="P388" s="2"/>
      <c r="Q388" s="363"/>
      <c r="R388" s="369">
        <f>'T1 MET'!N65</f>
        <v>105.74382830420639</v>
      </c>
      <c r="S388" s="369">
        <f>'T1 MET'!O65</f>
        <v>107.4357295570737</v>
      </c>
      <c r="T388" s="369">
        <f>'T1 MET'!P65</f>
        <v>109.3265983972782</v>
      </c>
    </row>
    <row r="389" spans="1:20" s="363" customFormat="1">
      <c r="A389" s="360" t="s">
        <v>381</v>
      </c>
      <c r="B389" s="361" t="s">
        <v>382</v>
      </c>
      <c r="C389" s="362" t="s">
        <v>559</v>
      </c>
      <c r="D389" s="352">
        <v>3</v>
      </c>
      <c r="E389" s="357"/>
      <c r="F389" s="357"/>
      <c r="P389" s="2"/>
      <c r="Q389" s="364" t="b">
        <f>'T2 MET'!C33=0</f>
        <v>1</v>
      </c>
      <c r="R389" s="364" t="b">
        <f>'T2 MET'!D33=0</f>
        <v>1</v>
      </c>
      <c r="S389" s="364" t="b">
        <f>'T2 MET'!E33=0</f>
        <v>1</v>
      </c>
      <c r="T389" s="364" t="b">
        <f>'T2 MET'!F33=0</f>
        <v>1</v>
      </c>
    </row>
    <row r="390" spans="1:20" s="367" customFormat="1" outlineLevel="1">
      <c r="A390" s="360"/>
      <c r="B390" s="361"/>
      <c r="C390" s="365" t="s">
        <v>548</v>
      </c>
      <c r="D390" s="366"/>
      <c r="E390" s="357"/>
      <c r="F390" s="357"/>
      <c r="P390" s="2"/>
      <c r="Q390" s="368">
        <f>'T2 MET'!C33</f>
        <v>0</v>
      </c>
      <c r="R390" s="368">
        <f>'T2 MET'!D33</f>
        <v>0</v>
      </c>
      <c r="S390" s="368">
        <f>'T2 MET'!E33</f>
        <v>0</v>
      </c>
      <c r="T390" s="368">
        <f>'T2 MET'!F33</f>
        <v>0</v>
      </c>
    </row>
    <row r="391" spans="1:20" s="363" customFormat="1">
      <c r="A391" s="360" t="s">
        <v>386</v>
      </c>
      <c r="B391" s="361" t="s">
        <v>387</v>
      </c>
      <c r="C391" s="362" t="s">
        <v>560</v>
      </c>
      <c r="D391" s="352">
        <v>3</v>
      </c>
      <c r="E391" s="357"/>
      <c r="F391" s="357"/>
      <c r="K391" s="367"/>
      <c r="L391" s="367"/>
      <c r="P391" s="2"/>
      <c r="Q391" s="364" t="b">
        <f>ROUND('T2 MET'!C38,$D$391)=ROUND('T1 MET'!M68,$D$391)</f>
        <v>1</v>
      </c>
      <c r="R391" s="364" t="b">
        <f>ROUND('T2 MET'!D38,$D$391)=ROUND('T1 MET'!N68,$D$391)</f>
        <v>1</v>
      </c>
      <c r="S391" s="364" t="b">
        <f>ROUND('T2 MET'!E38,$D$391)=ROUND('T1 MET'!O68,$D$391)</f>
        <v>1</v>
      </c>
      <c r="T391" s="364" t="b">
        <f>ROUND('T2 MET'!F38,$D$391)=ROUND('T1 MET'!P68,$D$391)</f>
        <v>1</v>
      </c>
    </row>
    <row r="392" spans="1:20" s="367" customFormat="1" outlineLevel="1">
      <c r="A392" s="360"/>
      <c r="B392" s="361"/>
      <c r="C392" s="365" t="s">
        <v>389</v>
      </c>
      <c r="D392" s="366"/>
      <c r="E392" s="357"/>
      <c r="F392" s="357"/>
      <c r="P392" s="2"/>
      <c r="Q392" s="368">
        <f>ROUND('T2 MET'!C38,$D$391)</f>
        <v>81.087999999999994</v>
      </c>
      <c r="R392" s="368">
        <f>ROUND('T2 MET'!D38,$D$391)</f>
        <v>108</v>
      </c>
      <c r="S392" s="368">
        <f>ROUND('T2 MET'!E38,$D$391)</f>
        <v>121</v>
      </c>
      <c r="T392" s="368">
        <f>ROUND('T2 MET'!F38,$D$391)</f>
        <v>129</v>
      </c>
    </row>
    <row r="393" spans="1:20" s="367" customFormat="1" outlineLevel="1">
      <c r="A393" s="360"/>
      <c r="B393" s="361"/>
      <c r="C393" s="365" t="s">
        <v>390</v>
      </c>
      <c r="D393" s="366"/>
      <c r="E393" s="357"/>
      <c r="F393" s="357"/>
      <c r="P393" s="2"/>
      <c r="Q393" s="368">
        <f>ROUND('T1 MET'!M68,$D$391)</f>
        <v>81.087999999999994</v>
      </c>
      <c r="R393" s="368">
        <f>ROUND('T1 MET'!N68,$D$391)</f>
        <v>108</v>
      </c>
      <c r="S393" s="368">
        <f>ROUND('T1 MET'!O68,$D$391)</f>
        <v>121</v>
      </c>
      <c r="T393" s="368">
        <f>ROUND('T1 MET'!P68,$D$391)</f>
        <v>129</v>
      </c>
    </row>
    <row r="394" spans="1:20" s="363" customFormat="1">
      <c r="A394" s="360" t="s">
        <v>391</v>
      </c>
      <c r="B394" s="361" t="s">
        <v>392</v>
      </c>
      <c r="C394" s="362" t="s">
        <v>393</v>
      </c>
      <c r="D394" s="352"/>
      <c r="E394" s="357"/>
      <c r="F394" s="357"/>
      <c r="G394" s="357"/>
      <c r="H394" s="357"/>
      <c r="I394" s="357"/>
      <c r="J394" s="357"/>
      <c r="K394" s="357"/>
      <c r="L394" s="357"/>
      <c r="P394" s="2"/>
      <c r="Q394" s="364" t="b">
        <f>'T2 MET'!C73=SUM('T2 MET'!C69:C72)</f>
        <v>1</v>
      </c>
      <c r="R394" s="364" t="b">
        <f>'T2 MET'!D73=SUM('T2 MET'!D69:D72)</f>
        <v>1</v>
      </c>
      <c r="S394" s="364" t="b">
        <f>'T2 MET'!E73=SUM('T2 MET'!E69:E72)</f>
        <v>1</v>
      </c>
      <c r="T394" s="364" t="b">
        <f>'T2 MET'!F73=SUM('T2 MET'!F69:F72)</f>
        <v>1</v>
      </c>
    </row>
    <row r="395" spans="1:20" s="367" customFormat="1" outlineLevel="1">
      <c r="A395" s="360"/>
      <c r="B395" s="361"/>
      <c r="C395" s="365" t="s">
        <v>394</v>
      </c>
      <c r="D395" s="366"/>
      <c r="E395" s="357"/>
      <c r="F395" s="357"/>
      <c r="G395" s="357"/>
      <c r="H395" s="357"/>
      <c r="I395" s="357"/>
      <c r="J395" s="357"/>
      <c r="K395" s="357"/>
      <c r="L395" s="357"/>
      <c r="P395" s="2"/>
      <c r="Q395" s="368">
        <f>'T2 MET'!C73</f>
        <v>0</v>
      </c>
      <c r="R395" s="368">
        <f>'T2 MET'!D73</f>
        <v>0</v>
      </c>
      <c r="S395" s="368">
        <f>'T2 MET'!E73</f>
        <v>0</v>
      </c>
      <c r="T395" s="368">
        <f>'T2 MET'!F73</f>
        <v>0</v>
      </c>
    </row>
    <row r="396" spans="1:20" s="367" customFormat="1" outlineLevel="1">
      <c r="A396" s="360"/>
      <c r="B396" s="361"/>
      <c r="C396" s="354" t="s">
        <v>395</v>
      </c>
      <c r="D396" s="366"/>
      <c r="E396" s="357"/>
      <c r="F396" s="357"/>
      <c r="G396" s="357"/>
      <c r="H396" s="357"/>
      <c r="I396" s="357"/>
      <c r="J396" s="357"/>
      <c r="K396" s="357"/>
      <c r="L396" s="357"/>
      <c r="P396" s="2"/>
      <c r="Q396" s="368">
        <f>SUM('T2 MET'!C69:C72)</f>
        <v>0</v>
      </c>
      <c r="R396" s="368">
        <f>SUM('T2 MET'!D69:D72)</f>
        <v>0</v>
      </c>
      <c r="S396" s="368">
        <f>SUM('T2 MET'!E69:E72)</f>
        <v>0</v>
      </c>
      <c r="T396" s="368">
        <f>SUM('T2 MET'!F69:F72)</f>
        <v>0</v>
      </c>
    </row>
    <row r="397" spans="1:20" s="363" customFormat="1">
      <c r="A397" s="360" t="s">
        <v>372</v>
      </c>
      <c r="B397" s="361" t="s">
        <v>396</v>
      </c>
      <c r="C397" s="362" t="s">
        <v>397</v>
      </c>
      <c r="D397" s="352">
        <v>3</v>
      </c>
      <c r="E397" s="357"/>
      <c r="F397" s="357"/>
      <c r="P397" s="2"/>
      <c r="Q397" s="364" t="b">
        <f>ROUND('T2 MET'!C81,$D$397)=ROUND('T2 MET'!C12,$D$397)</f>
        <v>1</v>
      </c>
      <c r="R397" s="364" t="b">
        <f>ROUND('T2 MET'!D81,$D$397)=ROUND('T2 MET'!D12,$D$397)</f>
        <v>1</v>
      </c>
      <c r="S397" s="364" t="b">
        <f>ROUND('T2 MET'!E81,$D$397)=ROUND('T2 MET'!E12,$D$397)</f>
        <v>1</v>
      </c>
      <c r="T397" s="364" t="b">
        <f>ROUND('T2 MET'!F81,$D$397)=ROUND('T2 MET'!F12,$D$397)</f>
        <v>1</v>
      </c>
    </row>
    <row r="398" spans="1:20" s="367" customFormat="1" outlineLevel="1">
      <c r="A398" s="360"/>
      <c r="B398" s="361"/>
      <c r="C398" s="365" t="s">
        <v>398</v>
      </c>
      <c r="D398" s="366"/>
      <c r="E398" s="357"/>
      <c r="F398" s="357"/>
      <c r="P398" s="2"/>
      <c r="Q398" s="368">
        <f>ROUND('T2 MET'!C81,$D$397)</f>
        <v>2279.038</v>
      </c>
      <c r="R398" s="368">
        <f>ROUND('T2 MET'!D81,$D$397)</f>
        <v>1284.672</v>
      </c>
      <c r="S398" s="368">
        <f>ROUND('T2 MET'!E81,$D$397)</f>
        <v>1285.99</v>
      </c>
      <c r="T398" s="368">
        <f>ROUND('T2 MET'!F81,$D$397)</f>
        <v>1263.4369999999999</v>
      </c>
    </row>
    <row r="399" spans="1:20" s="367" customFormat="1" outlineLevel="1">
      <c r="A399" s="360"/>
      <c r="B399" s="361"/>
      <c r="C399" s="365" t="s">
        <v>399</v>
      </c>
      <c r="D399" s="366"/>
      <c r="E399" s="357"/>
      <c r="F399" s="357"/>
      <c r="P399" s="2"/>
      <c r="Q399" s="368">
        <f>ROUND('T2 MET'!C12,$D$397)</f>
        <v>2279.038</v>
      </c>
      <c r="R399" s="368">
        <f>ROUND('T2 MET'!D12,$D$397)</f>
        <v>1284.672</v>
      </c>
      <c r="S399" s="368">
        <f>ROUND('T2 MET'!E12,$D$397)</f>
        <v>1285.99</v>
      </c>
      <c r="T399" s="368">
        <f>ROUND('T2 MET'!F12,$D$397)</f>
        <v>1263.4369999999999</v>
      </c>
    </row>
    <row r="400" spans="1:20">
      <c r="A400" s="360" t="s">
        <v>400</v>
      </c>
      <c r="B400" s="361" t="s">
        <v>401</v>
      </c>
      <c r="C400" s="370" t="s">
        <v>402</v>
      </c>
      <c r="D400" s="352">
        <v>3</v>
      </c>
      <c r="E400" s="357"/>
      <c r="F400" s="357"/>
      <c r="G400" s="2"/>
      <c r="H400" s="2"/>
      <c r="I400" s="2"/>
      <c r="Q400" s="364" t="b">
        <f>ROUND('T2 MET'!C82,$D$400)=ROUND('T3 MET'!E17+'T3 MET'!F17,$D$400)</f>
        <v>1</v>
      </c>
      <c r="R400" s="364" t="b">
        <f>ROUND('T2 MET'!D82,$D$400)=ROUND('T3 MET'!G17,$D$400)</f>
        <v>1</v>
      </c>
      <c r="S400" s="364" t="b">
        <f>ROUND('T2 MET'!E82,$D$400)=ROUND('T3 MET'!H17,$D$400)</f>
        <v>1</v>
      </c>
      <c r="T400" s="364" t="b">
        <f>ROUND('T2 MET'!F82,$D$400)=ROUND('T3 MET'!I17,$D$400)</f>
        <v>1</v>
      </c>
    </row>
    <row r="401" spans="1:20" outlineLevel="1">
      <c r="A401" s="361"/>
      <c r="B401" s="361"/>
      <c r="C401" s="371" t="s">
        <v>403</v>
      </c>
      <c r="D401" s="372"/>
      <c r="E401" s="357"/>
      <c r="F401" s="357"/>
      <c r="G401" s="2"/>
      <c r="H401" s="2"/>
      <c r="I401" s="2"/>
      <c r="Q401" s="368">
        <f>ROUND('T2 MET'!C82,$D$400)</f>
        <v>-123.45099999999999</v>
      </c>
      <c r="R401" s="368">
        <f>ROUND('T2 MET'!D82,$D$400)</f>
        <v>0</v>
      </c>
      <c r="S401" s="368">
        <f>ROUND('T2 MET'!E82,$D$400)</f>
        <v>7.9050000000000002</v>
      </c>
      <c r="T401" s="368">
        <f>ROUND('T2 MET'!F82,$D$400)</f>
        <v>81.241</v>
      </c>
    </row>
    <row r="402" spans="1:20" outlineLevel="1">
      <c r="A402" s="361"/>
      <c r="B402" s="361"/>
      <c r="C402" s="371" t="s">
        <v>546</v>
      </c>
      <c r="D402" s="372"/>
      <c r="E402" s="357"/>
      <c r="F402" s="357"/>
      <c r="G402" s="2"/>
      <c r="H402" s="2"/>
      <c r="I402" s="2"/>
      <c r="Q402" s="368">
        <f>ROUND('T3 MET'!E17+'T3 MET'!F17,$D$400)</f>
        <v>-123.45099999999999</v>
      </c>
      <c r="R402" s="368">
        <f>ROUND('T3 MET'!G17,$D$400)</f>
        <v>0</v>
      </c>
      <c r="S402" s="368">
        <f>ROUND('T3 MET'!H17,$D$400)</f>
        <v>7.9050000000000002</v>
      </c>
      <c r="T402" s="368">
        <f>ROUND('T3 MET'!I17,$D$400)</f>
        <v>81.241</v>
      </c>
    </row>
    <row r="403" spans="1:20">
      <c r="A403" s="361" t="s">
        <v>405</v>
      </c>
      <c r="B403" s="361" t="s">
        <v>406</v>
      </c>
      <c r="C403" s="370" t="s">
        <v>407</v>
      </c>
      <c r="D403" s="352">
        <v>3</v>
      </c>
      <c r="E403" s="357"/>
      <c r="F403" s="357"/>
      <c r="G403" s="2"/>
      <c r="H403" s="2"/>
      <c r="I403" s="2"/>
      <c r="Q403" s="364" t="b">
        <f>ROUND('T2 MET'!C83,$D$403)=ROUND('T3 MET'!E28+'T3 MET'!F28,$D$403)</f>
        <v>1</v>
      </c>
      <c r="R403" s="364" t="b">
        <f>ROUND('T2 MET'!D83,$D$403)=ROUND('T3 MET'!G28,$D$403)</f>
        <v>1</v>
      </c>
      <c r="S403" s="364" t="b">
        <f>ROUND('T2 MET'!E83,$D$403)=ROUND('T3 MET'!H28,$D$403)</f>
        <v>1</v>
      </c>
      <c r="T403" s="364" t="b">
        <f>ROUND('T2 MET'!F83,$D$403)=ROUND('T3 MET'!I28,$D$403)</f>
        <v>1</v>
      </c>
    </row>
    <row r="404" spans="1:20" outlineLevel="1">
      <c r="A404" s="361"/>
      <c r="B404" s="361"/>
      <c r="C404" s="371" t="s">
        <v>403</v>
      </c>
      <c r="D404" s="372"/>
      <c r="E404" s="357"/>
      <c r="F404" s="357"/>
      <c r="G404" s="2"/>
      <c r="H404" s="2"/>
      <c r="I404" s="2"/>
      <c r="Q404" s="368">
        <f>ROUND('T2 MET'!C83,$D$403)</f>
        <v>0</v>
      </c>
      <c r="R404" s="368">
        <f>ROUND('T2 MET'!D83,$D$403)</f>
        <v>0</v>
      </c>
      <c r="S404" s="368">
        <f>ROUND('T2 MET'!E83,$D$403)</f>
        <v>0</v>
      </c>
      <c r="T404" s="368">
        <f>ROUND('T2 MET'!F83,$D$403)</f>
        <v>0</v>
      </c>
    </row>
    <row r="405" spans="1:20" outlineLevel="1">
      <c r="A405" s="361"/>
      <c r="B405" s="361"/>
      <c r="C405" s="371" t="s">
        <v>546</v>
      </c>
      <c r="D405" s="372"/>
      <c r="E405" s="357"/>
      <c r="F405" s="357"/>
      <c r="G405" s="2"/>
      <c r="H405" s="2"/>
      <c r="I405" s="2"/>
      <c r="Q405" s="368">
        <f>ROUND('T3 MET'!E28+'T3 MET'!F28,$D$403)</f>
        <v>0</v>
      </c>
      <c r="R405" s="368">
        <f>ROUND('T3 MET'!G28,$D$403)</f>
        <v>0</v>
      </c>
      <c r="S405" s="368">
        <f>ROUND('T3 MET'!H28,$D$403)</f>
        <v>0</v>
      </c>
      <c r="T405" s="368">
        <f>ROUND('T3 MET'!I28,$D$403)</f>
        <v>0</v>
      </c>
    </row>
    <row r="406" spans="1:20">
      <c r="A406" s="361" t="s">
        <v>408</v>
      </c>
      <c r="B406" s="361" t="s">
        <v>409</v>
      </c>
      <c r="C406" s="370" t="s">
        <v>410</v>
      </c>
      <c r="D406" s="352">
        <v>3</v>
      </c>
      <c r="E406" s="357"/>
      <c r="F406" s="357"/>
      <c r="G406" s="2"/>
      <c r="H406" s="2"/>
      <c r="I406" s="2"/>
      <c r="Q406" s="364" t="b">
        <f>ROUND('T2 MET'!C84,$D$406)=ROUND('T3 MET'!E35+'T3 MET'!E42+'T3 MET'!E49+'T3 MET'!E56+'T3 MET'!E63+'T3 MET'!E70+'T3 MET'!E75+'T3 MET'!F35+'T3 MET'!F42+'T3 MET'!F49+'T3 MET'!F56+'T3 MET'!F63+'T3 MET'!F70+'T3 MET'!F75,$D$406)</f>
        <v>1</v>
      </c>
      <c r="R406" s="364" t="b">
        <f>ROUND('T2 MET'!D84,$D$406)=ROUND('T3 MET'!G35+'T3 MET'!G42+'T3 MET'!G49+'T3 MET'!G56+'T3 MET'!G63+'T3 MET'!G70+'T3 MET'!G75,$D$406)</f>
        <v>1</v>
      </c>
      <c r="S406" s="364" t="b">
        <f>ROUND('T2 MET'!E84,$D$406)=ROUND('T3 MET'!H35+'T3 MET'!H42+'T3 MET'!H49+'T3 MET'!H56+'T3 MET'!H63+'T3 MET'!H70+'T3 MET'!H75,$D$406)</f>
        <v>1</v>
      </c>
      <c r="T406" s="364" t="b">
        <f>ROUND('T2 MET'!F84,$D$406)=ROUND('T3 MET'!I35+'T3 MET'!I42+'T3 MET'!I49+'T3 MET'!I56+'T3 MET'!I63+'T3 MET'!I70+'T3 MET'!I75,$D$406)</f>
        <v>1</v>
      </c>
    </row>
    <row r="407" spans="1:20" outlineLevel="1">
      <c r="A407" s="361"/>
      <c r="B407" s="361"/>
      <c r="C407" s="371" t="s">
        <v>403</v>
      </c>
      <c r="D407" s="372"/>
      <c r="E407" s="357"/>
      <c r="F407" s="357"/>
      <c r="G407" s="2"/>
      <c r="H407" s="2"/>
      <c r="I407" s="2"/>
      <c r="Q407" s="368">
        <f>ROUND('T2 MET'!C84,$D$406)</f>
        <v>0</v>
      </c>
      <c r="R407" s="368">
        <f>ROUND('T2 MET'!D84,$D$406)</f>
        <v>-103.209</v>
      </c>
      <c r="S407" s="368">
        <f>ROUND('T2 MET'!E84,$D$406)</f>
        <v>0</v>
      </c>
      <c r="T407" s="368">
        <f>ROUND('T2 MET'!F84,$D$406)</f>
        <v>0</v>
      </c>
    </row>
    <row r="408" spans="1:20" outlineLevel="1">
      <c r="A408" s="361"/>
      <c r="B408" s="361"/>
      <c r="C408" s="371" t="s">
        <v>546</v>
      </c>
      <c r="D408" s="372"/>
      <c r="E408" s="357"/>
      <c r="F408" s="357"/>
      <c r="G408" s="2"/>
      <c r="H408" s="2"/>
      <c r="I408" s="2"/>
      <c r="Q408" s="368">
        <f>ROUND('T3 MET'!E35+'T3 MET'!E42+'T3 MET'!E49+'T3 MET'!E56+'T3 MET'!E63+'T3 MET'!E70+'T3 MET'!E75+'T3 MET'!F35+'T3 MET'!F42+'T3 MET'!F49+'T3 MET'!F56+'T3 MET'!F63+'T3 MET'!F70+'T3 MET'!F75,$D$406)</f>
        <v>0</v>
      </c>
      <c r="R408" s="368">
        <f>ROUND('T3 MET'!G35+'T3 MET'!G42+'T3 MET'!G49+'T3 MET'!G56+'T3 MET'!G63+'T3 MET'!G70+'T3 MET'!G75,$D$406)</f>
        <v>-103.209</v>
      </c>
      <c r="S408" s="368">
        <f>ROUND('T3 MET'!H35+'T3 MET'!H42+'T3 MET'!H49+'T3 MET'!H56+'T3 MET'!H63+'T3 MET'!H70+'T3 MET'!H75,$D$406)</f>
        <v>0</v>
      </c>
      <c r="T408" s="368">
        <f>ROUND('T3 MET'!I35+'T3 MET'!I42+'T3 MET'!I49+'T3 MET'!I56+'T3 MET'!I63+'T3 MET'!I70+'T3 MET'!I75,$D$406)</f>
        <v>0</v>
      </c>
    </row>
    <row r="409" spans="1:20">
      <c r="A409" s="361" t="s">
        <v>411</v>
      </c>
      <c r="B409" s="361" t="s">
        <v>412</v>
      </c>
      <c r="C409" s="370" t="s">
        <v>413</v>
      </c>
      <c r="D409" s="352">
        <v>3</v>
      </c>
      <c r="E409" s="357"/>
      <c r="F409" s="357"/>
      <c r="G409" s="2"/>
      <c r="H409" s="2"/>
      <c r="I409" s="2"/>
      <c r="Q409" s="364" t="b">
        <f>ROUND('T2 MET'!C85,$D$409)=ROUND('T3 MET'!E86+'T3 MET'!F86,$D$409)</f>
        <v>1</v>
      </c>
      <c r="R409" s="364" t="b">
        <f>ROUND('T2 MET'!D85,$D$409)=ROUND('T3 MET'!G86,$D$409)</f>
        <v>1</v>
      </c>
      <c r="S409" s="364" t="b">
        <f>ROUND('T2 MET'!E85,$D$409)=ROUND('T3 MET'!H86,$D$409)</f>
        <v>1</v>
      </c>
      <c r="T409" s="364" t="b">
        <f>ROUND('T2 MET'!F85,$D$409)=ROUND('T3 MET'!I86,$D$409)</f>
        <v>1</v>
      </c>
    </row>
    <row r="410" spans="1:20" outlineLevel="1">
      <c r="A410" s="361"/>
      <c r="B410" s="361"/>
      <c r="C410" s="371" t="s">
        <v>403</v>
      </c>
      <c r="D410" s="372"/>
      <c r="E410" s="357"/>
      <c r="F410" s="357"/>
      <c r="G410" s="2"/>
      <c r="H410" s="2"/>
      <c r="I410" s="2"/>
      <c r="Q410" s="368">
        <f>ROUND('T2 MET'!C85,$D$409)</f>
        <v>0</v>
      </c>
      <c r="R410" s="368">
        <f>ROUND('T2 MET'!D85,$D$409)</f>
        <v>0</v>
      </c>
      <c r="S410" s="368">
        <f>ROUND('T2 MET'!E85,$D$409)</f>
        <v>0</v>
      </c>
      <c r="T410" s="368">
        <f>ROUND('T2 MET'!F85,$D$409)</f>
        <v>0</v>
      </c>
    </row>
    <row r="411" spans="1:20" outlineLevel="1">
      <c r="A411" s="361"/>
      <c r="B411" s="361"/>
      <c r="C411" s="371" t="s">
        <v>404</v>
      </c>
      <c r="D411" s="372"/>
      <c r="E411" s="357"/>
      <c r="F411" s="357"/>
      <c r="G411" s="2"/>
      <c r="H411" s="2"/>
      <c r="I411" s="2"/>
      <c r="Q411" s="368">
        <f>ROUND('T3 MET'!E86+'T3 MET'!F86,$D$409)</f>
        <v>0</v>
      </c>
      <c r="R411" s="368">
        <f>ROUND('T3 MET'!G86,$D$409)</f>
        <v>0</v>
      </c>
      <c r="S411" s="368">
        <f>ROUND('T3 MET'!H86,$D$409)</f>
        <v>0</v>
      </c>
      <c r="T411" s="368">
        <f>ROUND('T3 MET'!I86,$D$409)</f>
        <v>0</v>
      </c>
    </row>
    <row r="412" spans="1:20">
      <c r="A412" s="361" t="s">
        <v>414</v>
      </c>
      <c r="B412" s="361" t="s">
        <v>415</v>
      </c>
      <c r="C412" s="370" t="s">
        <v>416</v>
      </c>
      <c r="D412" s="352">
        <v>3</v>
      </c>
      <c r="E412" s="357"/>
      <c r="F412" s="357"/>
      <c r="G412" s="2"/>
      <c r="H412" s="2"/>
      <c r="I412" s="2"/>
      <c r="Q412" s="364" t="b">
        <f>ROUND('T2 MET'!C86,$D$412)=ROUND('T3 MET'!E97+'T3 MET'!F97,$D$412)</f>
        <v>1</v>
      </c>
      <c r="R412" s="364" t="b">
        <f>ROUND('T2 MET'!D86,$D$412)=ROUND('T3 MET'!G97,$D$412)</f>
        <v>1</v>
      </c>
      <c r="S412" s="364" t="b">
        <f>ROUND('T2 MET'!E86,$D$412)=ROUND('T3 MET'!H97,$D$412)</f>
        <v>1</v>
      </c>
      <c r="T412" s="364" t="b">
        <f>ROUND('T2 MET'!F86,$D$412)=ROUND('T3 MET'!I97,$D$412)</f>
        <v>1</v>
      </c>
    </row>
    <row r="413" spans="1:20" outlineLevel="1">
      <c r="A413" s="361"/>
      <c r="B413" s="361"/>
      <c r="C413" s="371" t="s">
        <v>403</v>
      </c>
      <c r="D413" s="372"/>
      <c r="E413" s="357"/>
      <c r="F413" s="357"/>
      <c r="G413" s="2"/>
      <c r="H413" s="2"/>
      <c r="I413" s="2"/>
      <c r="Q413" s="368">
        <f>ROUND('T2 MET'!C86,$D$412)</f>
        <v>0</v>
      </c>
      <c r="R413" s="368">
        <f>ROUND('T2 MET'!D86,$D$412)</f>
        <v>0</v>
      </c>
      <c r="S413" s="368">
        <f>ROUND('T2 MET'!E86,$D$412)</f>
        <v>0</v>
      </c>
      <c r="T413" s="368">
        <f>ROUND('T2 MET'!F86,$D$412)</f>
        <v>0</v>
      </c>
    </row>
    <row r="414" spans="1:20" outlineLevel="1">
      <c r="A414" s="361"/>
      <c r="B414" s="361"/>
      <c r="C414" s="371" t="s">
        <v>546</v>
      </c>
      <c r="D414" s="372"/>
      <c r="E414" s="357"/>
      <c r="F414" s="357"/>
      <c r="G414" s="2"/>
      <c r="H414" s="2"/>
      <c r="I414" s="2"/>
      <c r="Q414" s="368">
        <f>ROUND('T3 MET'!E97+'T3 MET'!F97,$D$412)</f>
        <v>0</v>
      </c>
      <c r="R414" s="368">
        <f>ROUND('T3 MET'!G97,$D$412)</f>
        <v>0</v>
      </c>
      <c r="S414" s="368">
        <f>ROUND('T3 MET'!H97,$D$412)</f>
        <v>0</v>
      </c>
      <c r="T414" s="368">
        <f>ROUND('T3 MET'!I97,$D$412)</f>
        <v>0</v>
      </c>
    </row>
    <row r="415" spans="1:20">
      <c r="A415" s="361" t="s">
        <v>417</v>
      </c>
      <c r="B415" s="361" t="s">
        <v>418</v>
      </c>
      <c r="C415" s="370" t="s">
        <v>419</v>
      </c>
      <c r="D415" s="352">
        <v>3</v>
      </c>
      <c r="E415" s="357"/>
      <c r="F415" s="357"/>
      <c r="G415" s="2"/>
      <c r="H415" s="2"/>
      <c r="I415" s="2"/>
      <c r="Q415" s="364" t="b">
        <f>ROUND('T2 MET'!C87,$D$415)=ROUND('T3 MET'!E114+'T3 MET'!F114,$D$415)</f>
        <v>1</v>
      </c>
      <c r="R415" s="364" t="b">
        <f>ROUND('T2 MET'!D87,$D$415)=ROUND('T3 MET'!G114,$D$415)</f>
        <v>1</v>
      </c>
      <c r="S415" s="364" t="b">
        <f>ROUND('T2 MET'!E87,$D$415)=ROUND('T3 MET'!H114,$D$415)</f>
        <v>1</v>
      </c>
      <c r="T415" s="364" t="b">
        <f>ROUND('T2 MET'!F87,$D$415)=ROUND('T3 MET'!I114,$D$415)</f>
        <v>1</v>
      </c>
    </row>
    <row r="416" spans="1:20" outlineLevel="1">
      <c r="A416" s="361"/>
      <c r="B416" s="361"/>
      <c r="C416" s="371" t="s">
        <v>403</v>
      </c>
      <c r="D416" s="372"/>
      <c r="E416" s="357"/>
      <c r="F416" s="357"/>
      <c r="G416" s="2"/>
      <c r="H416" s="2"/>
      <c r="I416" s="2"/>
      <c r="Q416" s="368">
        <f>ROUND('T2 MET'!C87,$D$415)</f>
        <v>-307.23700000000002</v>
      </c>
      <c r="R416" s="368">
        <f>ROUND('T2 MET'!D87,$D$415)</f>
        <v>-140.84</v>
      </c>
      <c r="S416" s="368">
        <f>ROUND('T2 MET'!E87,$D$415)</f>
        <v>-260.077</v>
      </c>
      <c r="T416" s="368">
        <f>ROUND('T2 MET'!F87,$D$415)</f>
        <v>257.21699999999998</v>
      </c>
    </row>
    <row r="417" spans="1:25" outlineLevel="1">
      <c r="A417" s="361"/>
      <c r="B417" s="361"/>
      <c r="C417" s="371" t="s">
        <v>546</v>
      </c>
      <c r="D417" s="372"/>
      <c r="E417" s="357"/>
      <c r="F417" s="357"/>
      <c r="G417" s="2"/>
      <c r="H417" s="2"/>
      <c r="I417" s="2"/>
      <c r="Q417" s="368">
        <f>ROUND('T3 MET'!E114+'T3 MET'!F114,$D$415)</f>
        <v>-307.23700000000002</v>
      </c>
      <c r="R417" s="368">
        <f>ROUND('T3 MET'!G114,$D$415)</f>
        <v>-140.84</v>
      </c>
      <c r="S417" s="368">
        <f>ROUND('T3 MET'!H114,$D$415)</f>
        <v>-260.077</v>
      </c>
      <c r="T417" s="368">
        <f>ROUND('T3 MET'!I114,$D$415)</f>
        <v>257.21699999999998</v>
      </c>
    </row>
    <row r="418" spans="1:25">
      <c r="A418" s="361" t="s">
        <v>420</v>
      </c>
      <c r="B418" s="361" t="s">
        <v>421</v>
      </c>
      <c r="C418" s="370" t="s">
        <v>422</v>
      </c>
      <c r="D418" s="352">
        <v>3</v>
      </c>
      <c r="E418" s="357"/>
      <c r="F418" s="357"/>
      <c r="G418" s="2"/>
      <c r="H418" s="2"/>
      <c r="I418" s="2"/>
      <c r="Q418" s="364" t="b">
        <f>ROUND('T2 MET'!C88,$D$418)=ROUND('T3 MET'!E125+'T3 MET'!E136+'T3 MET'!E147+'T3 MET'!E158+'T3 MET'!F125+'T3 MET'!F136+'T3 MET'!F147+'T3 MET'!F158,$D$418)</f>
        <v>1</v>
      </c>
      <c r="R418" s="364" t="b">
        <f>ROUND('T2 MET'!D88,$D$418)=ROUND('T3 MET'!G125+'T3 MET'!G136+'T3 MET'!G147+'T3 MET'!G158,$D$418)</f>
        <v>1</v>
      </c>
      <c r="S418" s="364" t="b">
        <f>ROUND('T2 MET'!E88,$D$418)=ROUND('T3 MET'!H125+'T3 MET'!H136+'T3 MET'!H147+'T3 MET'!H158,$D$418)</f>
        <v>1</v>
      </c>
      <c r="T418" s="364" t="b">
        <f>ROUND('T2 MET'!F88,$D$418)=ROUND('T3 MET'!I125+'T3 MET'!I136+'T3 MET'!I147+'T3 MET'!I158,$D$418)</f>
        <v>1</v>
      </c>
    </row>
    <row r="419" spans="1:25" outlineLevel="1">
      <c r="A419" s="361"/>
      <c r="B419" s="361"/>
      <c r="C419" s="371" t="s">
        <v>403</v>
      </c>
      <c r="D419" s="372"/>
      <c r="E419" s="357"/>
      <c r="F419" s="357"/>
      <c r="G419" s="2"/>
      <c r="H419" s="2"/>
      <c r="I419" s="2"/>
      <c r="Q419" s="368">
        <f>ROUND('T2 MET'!C88,$D$418)</f>
        <v>0</v>
      </c>
      <c r="R419" s="368">
        <f>ROUND('T2 MET'!D88,$D$418)</f>
        <v>0</v>
      </c>
      <c r="S419" s="368">
        <f>ROUND('T2 MET'!E88,$D$418)</f>
        <v>0</v>
      </c>
      <c r="T419" s="368">
        <f>ROUND('T2 MET'!F88,$D$418)</f>
        <v>0</v>
      </c>
    </row>
    <row r="420" spans="1:25" outlineLevel="1">
      <c r="A420" s="361"/>
      <c r="B420" s="361"/>
      <c r="C420" s="371" t="s">
        <v>546</v>
      </c>
      <c r="D420" s="372"/>
      <c r="E420" s="357"/>
      <c r="F420" s="357"/>
      <c r="G420" s="2"/>
      <c r="H420" s="2"/>
      <c r="I420" s="2"/>
      <c r="Q420" s="368">
        <f>ROUND('T3 MET'!E125+'T3 MET'!E136+'T3 MET'!E147+'T3 MET'!E158+'T3 MET'!F125+'T3 MET'!F136+'T3 MET'!F147+'T3 MET'!F158,$D$418)</f>
        <v>0</v>
      </c>
      <c r="R420" s="368">
        <f>ROUND('T3 MET'!G125+'T3 MET'!G136+'T3 MET'!G147+'T3 MET'!G158,$D$418)</f>
        <v>0</v>
      </c>
      <c r="S420" s="368">
        <f>ROUND('T3 MET'!H125+'T3 MET'!H136+'T3 MET'!H147+'T3 MET'!H158,$D$418)</f>
        <v>0</v>
      </c>
      <c r="T420" s="368">
        <f>ROUND('T3 MET'!I125+'T3 MET'!I136+'T3 MET'!I147+'T3 MET'!I158,$D$418)</f>
        <v>0</v>
      </c>
    </row>
    <row r="421" spans="1:25">
      <c r="A421" s="361" t="s">
        <v>423</v>
      </c>
      <c r="B421" s="361" t="s">
        <v>424</v>
      </c>
      <c r="C421" s="370" t="s">
        <v>425</v>
      </c>
      <c r="D421" s="352">
        <v>3</v>
      </c>
      <c r="E421" s="357"/>
      <c r="F421" s="357"/>
      <c r="G421" s="2"/>
      <c r="H421" s="2"/>
      <c r="I421" s="2"/>
      <c r="Q421" s="364" t="b">
        <f>ROUND('T2 MET'!C89,$D$421)=ROUND('T3 MET'!E172+'T3 MET'!F172,$D$421)</f>
        <v>1</v>
      </c>
      <c r="R421" s="364" t="b">
        <f>ROUND('T2 MET'!D89,$D$421)=ROUND('T3 MET'!G172,$D$421)</f>
        <v>1</v>
      </c>
      <c r="S421" s="364" t="b">
        <f>ROUND('T2 MET'!E89,$D$421)=ROUND('T3 MET'!H172,$D$421)</f>
        <v>1</v>
      </c>
      <c r="T421" s="364" t="b">
        <f>ROUND('T2 MET'!F89,$D$421)=ROUND('T3 MET'!I172,$D$421)</f>
        <v>1</v>
      </c>
    </row>
    <row r="422" spans="1:25" outlineLevel="1">
      <c r="A422" s="361"/>
      <c r="B422" s="361"/>
      <c r="C422" s="371" t="s">
        <v>403</v>
      </c>
      <c r="D422" s="372"/>
      <c r="E422" s="357"/>
      <c r="F422" s="357"/>
      <c r="G422" s="2"/>
      <c r="H422" s="2"/>
      <c r="I422" s="2"/>
      <c r="Q422" s="368">
        <f>ROUND('T2 MET'!C89,$D$421)</f>
        <v>0</v>
      </c>
      <c r="R422" s="368">
        <f>ROUND('T2 MET'!D89,$D$421)</f>
        <v>0</v>
      </c>
      <c r="S422" s="368">
        <f>ROUND('T2 MET'!E89,$D$421)</f>
        <v>0</v>
      </c>
      <c r="T422" s="368">
        <f>ROUND('T2 MET'!F89,$D$421)</f>
        <v>0</v>
      </c>
    </row>
    <row r="423" spans="1:25" outlineLevel="1">
      <c r="A423" s="361"/>
      <c r="B423" s="361"/>
      <c r="C423" s="371" t="s">
        <v>546</v>
      </c>
      <c r="D423" s="372"/>
      <c r="E423" s="357"/>
      <c r="F423" s="357"/>
      <c r="G423" s="2"/>
      <c r="H423" s="2"/>
      <c r="I423" s="2"/>
      <c r="Q423" s="368">
        <f>ROUND('T3 MET'!E172+'T3 MET'!F172,$D$421)</f>
        <v>0</v>
      </c>
      <c r="R423" s="368">
        <f>ROUND('T3 MET'!G172,$D$421)</f>
        <v>0</v>
      </c>
      <c r="S423" s="368">
        <f>ROUND('T3 MET'!H172,$D$421)</f>
        <v>0</v>
      </c>
      <c r="T423" s="368">
        <f>ROUND('T3 MET'!I172,$D$421)</f>
        <v>0</v>
      </c>
    </row>
    <row r="424" spans="1:25">
      <c r="A424" s="361" t="s">
        <v>426</v>
      </c>
      <c r="B424" s="361" t="s">
        <v>427</v>
      </c>
      <c r="C424" s="370" t="s">
        <v>428</v>
      </c>
      <c r="D424" s="352">
        <v>3</v>
      </c>
      <c r="E424" s="357"/>
      <c r="F424" s="357"/>
      <c r="G424" s="2"/>
      <c r="H424" s="2"/>
      <c r="I424" s="2"/>
      <c r="Q424" s="364" t="b">
        <f>ROUND('T2 MET'!C90,$D$424)=ROUND('T3 MET'!E165+'T3 MET'!F165,$D$424)</f>
        <v>1</v>
      </c>
      <c r="R424" s="364" t="b">
        <f>ROUND('T2 MET'!D90,$D$424)=ROUND('T3 MET'!G165,$D$424)</f>
        <v>1</v>
      </c>
      <c r="S424" s="364" t="b">
        <f>ROUND('T2 MET'!E90,$D$424)=ROUND('T3 MET'!H165,$D$424)</f>
        <v>1</v>
      </c>
      <c r="T424" s="364" t="b">
        <f>ROUND('T2 MET'!F90,$D$424)=ROUND('T3 MET'!I165,$D$424)</f>
        <v>1</v>
      </c>
    </row>
    <row r="425" spans="1:25" outlineLevel="1">
      <c r="A425" s="361"/>
      <c r="B425" s="361"/>
      <c r="C425" s="371" t="s">
        <v>403</v>
      </c>
      <c r="D425" s="372"/>
      <c r="E425" s="357"/>
      <c r="F425" s="357"/>
      <c r="G425" s="2"/>
      <c r="H425" s="2"/>
      <c r="I425" s="2"/>
      <c r="Q425" s="368">
        <f>ROUND('T2 MET'!C90,$D$424)</f>
        <v>0</v>
      </c>
      <c r="R425" s="368">
        <f>ROUND('T2 MET'!D90,$D$424)</f>
        <v>0</v>
      </c>
      <c r="S425" s="368">
        <f>ROUND('T2 MET'!E90,$D$424)</f>
        <v>326.93</v>
      </c>
      <c r="T425" s="368">
        <f>ROUND('T2 MET'!F90,$D$424)</f>
        <v>326.93</v>
      </c>
    </row>
    <row r="426" spans="1:25" outlineLevel="1">
      <c r="A426" s="361"/>
      <c r="B426" s="361"/>
      <c r="C426" s="371" t="s">
        <v>546</v>
      </c>
      <c r="D426" s="372"/>
      <c r="E426" s="357"/>
      <c r="F426" s="357"/>
      <c r="G426" s="2"/>
      <c r="H426" s="2"/>
      <c r="I426" s="2"/>
      <c r="Q426" s="368">
        <f>ROUND('T3 MET'!E165+'T3 MET'!F165,$D$424)</f>
        <v>0</v>
      </c>
      <c r="R426" s="368">
        <f>ROUND('T3 MET'!G165,$D$424)</f>
        <v>0</v>
      </c>
      <c r="S426" s="368">
        <f>ROUND('T3 MET'!H165,$D$424)</f>
        <v>326.93</v>
      </c>
      <c r="T426" s="368">
        <f>ROUND('T3 MET'!I165,$D$424)</f>
        <v>326.93</v>
      </c>
    </row>
    <row r="427" spans="1:25" s="373" customFormat="1">
      <c r="A427" s="360" t="s">
        <v>429</v>
      </c>
      <c r="B427" s="361" t="s">
        <v>430</v>
      </c>
      <c r="C427" s="370" t="s">
        <v>431</v>
      </c>
      <c r="D427" s="352">
        <v>3</v>
      </c>
      <c r="E427" s="357"/>
      <c r="F427" s="357"/>
      <c r="P427" s="2"/>
      <c r="Q427" s="364" t="b">
        <f>ROUND(SUM('T2 MET'!C82:C90),$D$427)=ROUND('T3 MET'!E175+'T3 MET'!F175,$D$427)</f>
        <v>1</v>
      </c>
      <c r="R427" s="364" t="b">
        <f>ROUND(SUM('T2 MET'!D82:D90),$D$427)=ROUND('T3 MET'!G175,$D$427)</f>
        <v>1</v>
      </c>
      <c r="S427" s="364" t="b">
        <f>ROUND(SUM('T2 MET'!E82:E90),$D$427)=ROUND('T3 MET'!H175,$D$427)</f>
        <v>1</v>
      </c>
      <c r="T427" s="364" t="b">
        <f>ROUND(SUM('T2 MET'!F82:F90),$D$427)=ROUND('T3 MET'!I175,$D$427)</f>
        <v>1</v>
      </c>
      <c r="W427" s="357"/>
      <c r="X427" s="357"/>
      <c r="Y427" s="357"/>
    </row>
    <row r="428" spans="1:25" outlineLevel="1">
      <c r="A428" s="361"/>
      <c r="B428" s="361"/>
      <c r="C428" s="371" t="s">
        <v>432</v>
      </c>
      <c r="D428" s="372"/>
      <c r="E428" s="357"/>
      <c r="F428" s="357"/>
      <c r="G428" s="2"/>
      <c r="H428" s="2"/>
      <c r="I428" s="2"/>
      <c r="Q428" s="368">
        <f>ROUND(SUM('T2 MET'!C82:C90),$D$427)</f>
        <v>-430.68900000000002</v>
      </c>
      <c r="R428" s="368">
        <f>ROUND(SUM('T2 MET'!D82:D90),$D$427)</f>
        <v>-244.04900000000001</v>
      </c>
      <c r="S428" s="368">
        <f>ROUND(SUM('T2 MET'!E82:E90),$D$427)</f>
        <v>74.757999999999996</v>
      </c>
      <c r="T428" s="368">
        <f>ROUND(SUM('T2 MET'!F82:F90),$D$427)</f>
        <v>665.38800000000003</v>
      </c>
      <c r="W428" s="357"/>
      <c r="X428" s="357"/>
      <c r="Y428" s="357"/>
    </row>
    <row r="429" spans="1:25" outlineLevel="1">
      <c r="A429" s="361"/>
      <c r="B429" s="361"/>
      <c r="C429" s="371" t="s">
        <v>547</v>
      </c>
      <c r="D429" s="372"/>
      <c r="E429" s="357"/>
      <c r="F429" s="357"/>
      <c r="G429" s="2"/>
      <c r="H429" s="2"/>
      <c r="I429" s="2"/>
      <c r="Q429" s="368">
        <f>ROUND('T3 MET'!E175+'T3 MET'!F175,$D$427)</f>
        <v>-430.68900000000002</v>
      </c>
      <c r="R429" s="368">
        <f>ROUND('T3 MET'!G175,$D$427)</f>
        <v>-244.04900000000001</v>
      </c>
      <c r="S429" s="368">
        <f>ROUND('T3 MET'!H175,$D$427)</f>
        <v>74.757999999999996</v>
      </c>
      <c r="T429" s="368">
        <f>ROUND('T3 MET'!I175,$D$427)</f>
        <v>665.38800000000003</v>
      </c>
      <c r="W429" s="357"/>
      <c r="X429" s="357"/>
      <c r="Y429" s="357"/>
    </row>
    <row r="430" spans="1:25" s="363" customFormat="1">
      <c r="A430" s="360" t="s">
        <v>433</v>
      </c>
      <c r="B430" s="361" t="s">
        <v>434</v>
      </c>
      <c r="C430" s="362" t="s">
        <v>435</v>
      </c>
      <c r="D430" s="352">
        <v>3</v>
      </c>
      <c r="E430" s="357"/>
      <c r="F430" s="357"/>
      <c r="P430" s="2"/>
      <c r="Q430" s="364" t="b">
        <f>ROUND('T2 MET'!C91,$D$430)=ROUND(SUM('T2 MET'!C81:C90),$D$430)</f>
        <v>1</v>
      </c>
      <c r="R430" s="364" t="b">
        <f>ROUND('T2 MET'!D91,$D$430)=ROUND(SUM('T2 MET'!D81:D90),$D$430)</f>
        <v>1</v>
      </c>
      <c r="S430" s="364" t="b">
        <f>ROUND('T2 MET'!E91,$D$430)=ROUND(SUM('T2 MET'!E81:E90),$D$430)</f>
        <v>1</v>
      </c>
      <c r="T430" s="364" t="b">
        <f>ROUND('T2 MET'!F91,$D$430)=ROUND(SUM('T2 MET'!F81:F90),$D$430)</f>
        <v>1</v>
      </c>
    </row>
    <row r="431" spans="1:25" s="367" customFormat="1" outlineLevel="1">
      <c r="A431" s="360"/>
      <c r="B431" s="361"/>
      <c r="C431" s="365" t="s">
        <v>436</v>
      </c>
      <c r="D431" s="366"/>
      <c r="E431" s="357"/>
      <c r="F431" s="357"/>
      <c r="P431" s="2"/>
      <c r="Q431" s="368">
        <f>ROUND('T2 MET'!C91,$D$430)</f>
        <v>1848.35</v>
      </c>
      <c r="R431" s="368">
        <f>ROUND('T2 MET'!D91,$D$430)</f>
        <v>1040.6220000000001</v>
      </c>
      <c r="S431" s="368">
        <f>ROUND('T2 MET'!E91,$D$430)</f>
        <v>1360.748</v>
      </c>
      <c r="T431" s="368">
        <f>ROUND('T2 MET'!F91,$D$430)</f>
        <v>1928.825</v>
      </c>
    </row>
    <row r="432" spans="1:25" s="367" customFormat="1" outlineLevel="1">
      <c r="A432" s="360"/>
      <c r="B432" s="361"/>
      <c r="C432" s="354" t="s">
        <v>437</v>
      </c>
      <c r="D432" s="366"/>
      <c r="E432" s="357"/>
      <c r="F432" s="357"/>
      <c r="P432" s="2"/>
      <c r="Q432" s="368">
        <f>ROUND(SUM('T2 MET'!C81:C90),$D$430)</f>
        <v>1848.35</v>
      </c>
      <c r="R432" s="368">
        <f>ROUND(SUM('T2 MET'!D81:D90),$D$430)</f>
        <v>1040.6220000000001</v>
      </c>
      <c r="S432" s="368">
        <f>ROUND(SUM('T2 MET'!E81:E90),$D$430)</f>
        <v>1360.748</v>
      </c>
      <c r="T432" s="368">
        <f>ROUND(SUM('T2 MET'!F81:F90),$D$430)</f>
        <v>1928.825</v>
      </c>
    </row>
    <row r="433" spans="1:20" s="363" customFormat="1">
      <c r="A433" s="360" t="s">
        <v>438</v>
      </c>
      <c r="B433" s="361" t="s">
        <v>439</v>
      </c>
      <c r="C433" s="362" t="s">
        <v>440</v>
      </c>
      <c r="D433" s="352">
        <v>3</v>
      </c>
      <c r="E433" s="357"/>
      <c r="F433" s="357"/>
      <c r="P433" s="2"/>
      <c r="Q433" s="364" t="b">
        <f>ROUND('T2 MET'!C92,$D$433)=ROUND('T2 MET'!C38,$D$433)</f>
        <v>1</v>
      </c>
      <c r="R433" s="364" t="b">
        <f>ROUND('T2 MET'!D92,$D$433)=ROUND('T2 MET'!D38,$D$433)</f>
        <v>1</v>
      </c>
      <c r="S433" s="364" t="b">
        <f>ROUND('T2 MET'!E92,$D$433)=ROUND('T2 MET'!E38,$D$433)</f>
        <v>1</v>
      </c>
      <c r="T433" s="364" t="b">
        <f>ROUND('T2 MET'!F92,$D$433)=ROUND('T2 MET'!F38,$D$433)</f>
        <v>1</v>
      </c>
    </row>
    <row r="434" spans="1:20" s="367" customFormat="1" outlineLevel="1">
      <c r="A434" s="360"/>
      <c r="B434" s="361"/>
      <c r="C434" s="365" t="s">
        <v>441</v>
      </c>
      <c r="D434" s="366"/>
      <c r="E434" s="357"/>
      <c r="F434" s="357"/>
      <c r="P434" s="2"/>
      <c r="Q434" s="368">
        <f>ROUND('T2 MET'!C92,$D$433)</f>
        <v>81.087999999999994</v>
      </c>
      <c r="R434" s="368">
        <f>ROUND('T2 MET'!D92,$D$433)</f>
        <v>108</v>
      </c>
      <c r="S434" s="368">
        <f>ROUND('T2 MET'!E92,$D$433)</f>
        <v>121</v>
      </c>
      <c r="T434" s="368">
        <f>ROUND('T2 MET'!F92,$D$433)</f>
        <v>129</v>
      </c>
    </row>
    <row r="435" spans="1:20" s="367" customFormat="1" outlineLevel="1">
      <c r="A435" s="360"/>
      <c r="B435" s="361"/>
      <c r="C435" s="365" t="s">
        <v>442</v>
      </c>
      <c r="D435" s="366"/>
      <c r="E435" s="357"/>
      <c r="F435" s="357"/>
      <c r="P435" s="2"/>
      <c r="Q435" s="368">
        <f>ROUND('T2 MET'!C38,$D$433)</f>
        <v>81.087999999999994</v>
      </c>
      <c r="R435" s="368">
        <f>ROUND('T2 MET'!D38,$D$433)</f>
        <v>108</v>
      </c>
      <c r="S435" s="368">
        <f>ROUND('T2 MET'!E38,$D$433)</f>
        <v>121</v>
      </c>
      <c r="T435" s="368">
        <f>ROUND('T2 MET'!F38,$D$433)</f>
        <v>129</v>
      </c>
    </row>
    <row r="436" spans="1:20" s="363" customFormat="1">
      <c r="A436" s="360" t="s">
        <v>443</v>
      </c>
      <c r="B436" s="361" t="s">
        <v>444</v>
      </c>
      <c r="C436" s="362" t="s">
        <v>445</v>
      </c>
      <c r="D436" s="352">
        <v>2</v>
      </c>
      <c r="E436" s="357"/>
      <c r="F436" s="357"/>
      <c r="P436" s="2"/>
      <c r="Q436" s="374" t="b">
        <f>ROUND('T2 MET'!C93,$D$436)=ROUND('T2 MET'!C91/'T2 MET'!C92,$D$436)</f>
        <v>1</v>
      </c>
      <c r="R436" s="374" t="b">
        <f>ROUND('T2 MET'!D93,$D$436)=ROUND('T2 MET'!D91/'T2 MET'!D92,$D$436)</f>
        <v>1</v>
      </c>
      <c r="S436" s="374" t="b">
        <f>ROUND('T2 MET'!E93,$D$436)=ROUND('T2 MET'!E91/'T2 MET'!E92,$D$436)</f>
        <v>1</v>
      </c>
      <c r="T436" s="374" t="b">
        <f>ROUND('T2 MET'!F93,$D$436)=ROUND('T2 MET'!F91/'T2 MET'!F92,$D$436)</f>
        <v>1</v>
      </c>
    </row>
    <row r="437" spans="1:20" s="367" customFormat="1" outlineLevel="1">
      <c r="A437" s="360"/>
      <c r="B437" s="361"/>
      <c r="C437" s="365" t="s">
        <v>446</v>
      </c>
      <c r="D437" s="366"/>
      <c r="E437" s="357"/>
      <c r="F437" s="357"/>
      <c r="P437" s="2"/>
      <c r="Q437" s="369">
        <f>ROUND('T2 MET'!C93,$D$436)</f>
        <v>22.79</v>
      </c>
      <c r="R437" s="369">
        <f>ROUND('T2 MET'!D93,$D$436)</f>
        <v>9.64</v>
      </c>
      <c r="S437" s="369">
        <f>ROUND('T2 MET'!E93,$D$436)</f>
        <v>11.25</v>
      </c>
      <c r="T437" s="369">
        <f>ROUND('T2 MET'!F93,$D$436)</f>
        <v>14.95</v>
      </c>
    </row>
    <row r="438" spans="1:20" s="367" customFormat="1" outlineLevel="1">
      <c r="A438" s="360"/>
      <c r="B438" s="361"/>
      <c r="C438" s="354" t="s">
        <v>447</v>
      </c>
      <c r="D438" s="366"/>
      <c r="E438" s="357"/>
      <c r="F438" s="357"/>
      <c r="P438" s="2"/>
      <c r="Q438" s="369">
        <f>ROUND('T2 MET'!C91/'T2 MET'!C92,$D$436)</f>
        <v>22.79</v>
      </c>
      <c r="R438" s="369">
        <f>ROUND('T2 MET'!D91/'T2 MET'!D92,$D$436)</f>
        <v>9.64</v>
      </c>
      <c r="S438" s="369">
        <f>ROUND('T2 MET'!E91/'T2 MET'!E92,$D$436)</f>
        <v>11.25</v>
      </c>
      <c r="T438" s="369">
        <f>ROUND('T2 MET'!F91/'T2 MET'!F92,$D$436)</f>
        <v>14.95</v>
      </c>
    </row>
    <row r="439" spans="1:20" s="367" customFormat="1" outlineLevel="1">
      <c r="A439" s="360" t="s">
        <v>549</v>
      </c>
      <c r="B439" s="361" t="s">
        <v>550</v>
      </c>
      <c r="C439" s="362" t="s">
        <v>551</v>
      </c>
      <c r="D439" s="366"/>
      <c r="E439" s="357"/>
      <c r="F439" s="357"/>
      <c r="P439" s="2"/>
      <c r="Q439" s="364" t="b">
        <f>'T2 MET'!C94&lt;=0</f>
        <v>1</v>
      </c>
      <c r="R439" s="364" t="b">
        <f>'T2 MET'!D94&lt;=0</f>
        <v>1</v>
      </c>
      <c r="S439" s="364" t="b">
        <f>'T2 MET'!E94&lt;=0</f>
        <v>1</v>
      </c>
      <c r="T439" s="364" t="b">
        <f>'T2 MET'!F94&lt;=0</f>
        <v>1</v>
      </c>
    </row>
    <row r="440" spans="1:20" s="367" customFormat="1" outlineLevel="1">
      <c r="A440" s="360"/>
      <c r="B440" s="361"/>
      <c r="C440" s="365" t="s">
        <v>552</v>
      </c>
      <c r="D440" s="366"/>
      <c r="E440" s="357"/>
      <c r="F440" s="357"/>
      <c r="P440" s="2"/>
      <c r="Q440" s="368">
        <f>'T2 MET'!C94</f>
        <v>0</v>
      </c>
      <c r="R440" s="368">
        <f>'T2 MET'!D94</f>
        <v>0</v>
      </c>
      <c r="S440" s="368">
        <f>'T2 MET'!E94</f>
        <v>0</v>
      </c>
      <c r="T440" s="368">
        <f>'T2 MET'!F94</f>
        <v>0</v>
      </c>
    </row>
    <row r="441" spans="1:20" s="363" customFormat="1">
      <c r="A441" s="360" t="s">
        <v>448</v>
      </c>
      <c r="B441" s="361" t="s">
        <v>449</v>
      </c>
      <c r="C441" s="362" t="s">
        <v>450</v>
      </c>
      <c r="D441" s="352">
        <v>2</v>
      </c>
      <c r="E441" s="357"/>
      <c r="F441" s="357"/>
      <c r="P441" s="2"/>
      <c r="Q441" s="374" t="b">
        <f>ROUND('T2 MET'!C96,$D$441)=ROUND('T2 MET'!C93+'T2 MET'!C94,$D$441)</f>
        <v>1</v>
      </c>
      <c r="R441" s="374" t="b">
        <f>ROUND('T2 MET'!D96,$D$441)=ROUND('T2 MET'!D93+'T2 MET'!D94,$D$441)</f>
        <v>1</v>
      </c>
      <c r="S441" s="374" t="b">
        <f>ROUND('T2 MET'!E96,$D$441)=ROUND('T2 MET'!E93+'T2 MET'!E94,$D$441)</f>
        <v>1</v>
      </c>
      <c r="T441" s="374" t="b">
        <f>ROUND('T2 MET'!F96,$D$441)=ROUND('T2 MET'!F93+'T2 MET'!F94,$D$441)</f>
        <v>1</v>
      </c>
    </row>
    <row r="442" spans="1:20" s="367" customFormat="1" outlineLevel="1">
      <c r="A442" s="360"/>
      <c r="B442" s="361"/>
      <c r="C442" s="365" t="s">
        <v>451</v>
      </c>
      <c r="D442" s="366"/>
      <c r="E442" s="357"/>
      <c r="F442" s="357"/>
      <c r="P442" s="2"/>
      <c r="Q442" s="369">
        <f>ROUND('T2 MET'!C96,$D$441)</f>
        <v>22.79</v>
      </c>
      <c r="R442" s="369">
        <f>ROUND('T2 MET'!D96,$D$441)</f>
        <v>9.64</v>
      </c>
      <c r="S442" s="369">
        <f>ROUND('T2 MET'!E96,$D$441)</f>
        <v>11.25</v>
      </c>
      <c r="T442" s="369">
        <f>ROUND('T2 MET'!F96,$D$441)</f>
        <v>14.95</v>
      </c>
    </row>
    <row r="443" spans="1:20" s="367" customFormat="1" outlineLevel="1">
      <c r="A443" s="360"/>
      <c r="B443" s="361"/>
      <c r="C443" s="365" t="s">
        <v>452</v>
      </c>
      <c r="D443" s="366"/>
      <c r="E443" s="357"/>
      <c r="F443" s="357"/>
      <c r="P443" s="2"/>
      <c r="Q443" s="369">
        <f>ROUND('T2 MET'!C93+'T2 MET'!C94,$D$441)</f>
        <v>22.79</v>
      </c>
      <c r="R443" s="369">
        <f>ROUND('T2 MET'!D93+'T2 MET'!D94,$D$441)</f>
        <v>9.64</v>
      </c>
      <c r="S443" s="369">
        <f>ROUND('T2 MET'!E93+'T2 MET'!E94,$D$441)</f>
        <v>11.25</v>
      </c>
      <c r="T443" s="369">
        <f>ROUND('T2 MET'!F93+'T2 MET'!F94,$D$441)</f>
        <v>14.95</v>
      </c>
    </row>
    <row r="444" spans="1:20" s="24" customFormat="1" ht="18.75">
      <c r="A444" s="13" t="s">
        <v>13</v>
      </c>
      <c r="B444" s="14" t="s">
        <v>14</v>
      </c>
      <c r="C444" s="15" t="s">
        <v>469</v>
      </c>
      <c r="D444" s="358"/>
      <c r="E444" s="359"/>
      <c r="F444" s="359"/>
      <c r="G444" s="359"/>
      <c r="H444" s="359"/>
      <c r="I444" s="359"/>
      <c r="J444" s="359"/>
      <c r="K444" s="359"/>
      <c r="L444" s="359"/>
      <c r="M444" s="359"/>
      <c r="N444" s="359"/>
      <c r="O444" s="359"/>
      <c r="P444" s="2"/>
      <c r="Q444" s="359"/>
      <c r="R444" s="359"/>
      <c r="S444" s="359"/>
      <c r="T444" s="359"/>
    </row>
    <row r="445" spans="1:20" s="363" customFormat="1">
      <c r="A445" s="360" t="s">
        <v>367</v>
      </c>
      <c r="B445" s="361" t="s">
        <v>368</v>
      </c>
      <c r="C445" s="362" t="s">
        <v>556</v>
      </c>
      <c r="D445" s="352">
        <v>3</v>
      </c>
      <c r="E445" s="357"/>
      <c r="F445" s="357"/>
      <c r="P445" s="2"/>
      <c r="Q445" s="364" t="b">
        <f>ROUND('T2 NSA'!C12,$D$445)=ROUND('T1 NSA'!M61,$D$445)</f>
        <v>1</v>
      </c>
      <c r="R445" s="364" t="b">
        <f>ROUND('T2 NSA'!D12,$D$445)=ROUND('T1 NSA'!N61,$D$445)</f>
        <v>1</v>
      </c>
      <c r="S445" s="364" t="b">
        <f>ROUND('T2 NSA'!E12,$D$445)=ROUND('T1 NSA'!O61,$D$445)</f>
        <v>1</v>
      </c>
      <c r="T445" s="364" t="b">
        <f>ROUND('T2 NSA'!F12,$D$445)=ROUND('T1 NSA'!P61,$D$445)</f>
        <v>1</v>
      </c>
    </row>
    <row r="446" spans="1:20" s="367" customFormat="1" outlineLevel="1">
      <c r="A446" s="360"/>
      <c r="B446" s="361"/>
      <c r="C446" s="365" t="s">
        <v>370</v>
      </c>
      <c r="D446" s="366"/>
      <c r="E446" s="357"/>
      <c r="F446" s="357"/>
      <c r="P446" s="2"/>
      <c r="Q446" s="368">
        <f>ROUND('T2 NSA'!C12,$D$445)</f>
        <v>144</v>
      </c>
      <c r="R446" s="368">
        <f>ROUND('T2 NSA'!D12,$D$445)</f>
        <v>72</v>
      </c>
      <c r="S446" s="368">
        <f>ROUND('T2 NSA'!E12,$D$445)</f>
        <v>72</v>
      </c>
      <c r="T446" s="368">
        <f>ROUND('T2 NSA'!F12,$D$445)</f>
        <v>72</v>
      </c>
    </row>
    <row r="447" spans="1:20" s="367" customFormat="1" outlineLevel="1">
      <c r="A447" s="360"/>
      <c r="B447" s="361"/>
      <c r="C447" s="365" t="s">
        <v>371</v>
      </c>
      <c r="D447" s="366"/>
      <c r="E447" s="357"/>
      <c r="F447" s="357"/>
      <c r="P447" s="2"/>
      <c r="Q447" s="368">
        <f>ROUND('T1 NSA'!M61,$D$445)</f>
        <v>144</v>
      </c>
      <c r="R447" s="368">
        <f>ROUND('T1 NSA'!N61,$D$445)</f>
        <v>72</v>
      </c>
      <c r="S447" s="368">
        <f>ROUND('T1 NSA'!O61,$D$445)</f>
        <v>72</v>
      </c>
      <c r="T447" s="368">
        <f>ROUND('T1 NSA'!P61,$D$445)</f>
        <v>72</v>
      </c>
    </row>
    <row r="448" spans="1:20" s="363" customFormat="1">
      <c r="A448" s="360" t="s">
        <v>381</v>
      </c>
      <c r="B448" s="361" t="s">
        <v>382</v>
      </c>
      <c r="C448" s="362" t="s">
        <v>559</v>
      </c>
      <c r="D448" s="352">
        <v>3</v>
      </c>
      <c r="E448" s="357"/>
      <c r="F448" s="357"/>
      <c r="P448" s="2"/>
      <c r="Q448" s="364" t="b">
        <f>'T2 NSA'!C33=0</f>
        <v>1</v>
      </c>
      <c r="R448" s="364" t="b">
        <f>'T2 NSA'!D33=0</f>
        <v>1</v>
      </c>
      <c r="S448" s="364" t="b">
        <f>'T2 NSA'!E33=0</f>
        <v>1</v>
      </c>
      <c r="T448" s="364" t="b">
        <f>'T2 NSA'!F33=0</f>
        <v>1</v>
      </c>
    </row>
    <row r="449" spans="1:20" s="367" customFormat="1" outlineLevel="1">
      <c r="A449" s="360"/>
      <c r="B449" s="361"/>
      <c r="C449" s="365" t="s">
        <v>548</v>
      </c>
      <c r="D449" s="366"/>
      <c r="E449" s="357"/>
      <c r="F449" s="357"/>
      <c r="P449" s="2"/>
      <c r="Q449" s="368">
        <f>'T2 NSA'!C33</f>
        <v>0</v>
      </c>
      <c r="R449" s="368">
        <f>'T2 NSA'!D33</f>
        <v>0</v>
      </c>
      <c r="S449" s="368">
        <f>'T2 NSA'!E33</f>
        <v>0</v>
      </c>
      <c r="T449" s="368">
        <f>'T2 NSA'!F33</f>
        <v>0</v>
      </c>
    </row>
    <row r="450" spans="1:20" s="363" customFormat="1">
      <c r="A450" s="360" t="s">
        <v>386</v>
      </c>
      <c r="B450" s="361" t="s">
        <v>387</v>
      </c>
      <c r="C450" s="362" t="s">
        <v>560</v>
      </c>
      <c r="D450" s="352">
        <v>3</v>
      </c>
      <c r="E450" s="357"/>
      <c r="F450" s="357"/>
      <c r="K450" s="367"/>
      <c r="L450" s="367"/>
      <c r="P450" s="2"/>
      <c r="Q450" s="364" t="b">
        <f>ROUND('T2 NSA'!C38,$D$450)=ROUND('T1 NSA'!M68,$D$450)</f>
        <v>1</v>
      </c>
      <c r="R450" s="364" t="b">
        <f>ROUND('T2 NSA'!D38,$D$450)=ROUND('T1 NSA'!N68,$D$450)</f>
        <v>1</v>
      </c>
      <c r="S450" s="364" t="b">
        <f>ROUND('T2 NSA'!E38,$D$450)=ROUND('T1 NSA'!O68,$D$450)</f>
        <v>1</v>
      </c>
      <c r="T450" s="364" t="b">
        <f>ROUND('T2 NSA'!F38,$D$450)=ROUND('T1 NSA'!P68,$D$450)</f>
        <v>1</v>
      </c>
    </row>
    <row r="451" spans="1:20" s="367" customFormat="1" outlineLevel="1">
      <c r="A451" s="360"/>
      <c r="B451" s="361"/>
      <c r="C451" s="365" t="s">
        <v>389</v>
      </c>
      <c r="D451" s="366"/>
      <c r="E451" s="357"/>
      <c r="F451" s="357"/>
      <c r="P451" s="2"/>
      <c r="Q451" s="368">
        <f>ROUND('T2 NSA'!C38,$D$450)</f>
        <v>81.087999999999994</v>
      </c>
      <c r="R451" s="368">
        <f>ROUND('T2 NSA'!D38,$D$450)</f>
        <v>108</v>
      </c>
      <c r="S451" s="368">
        <f>ROUND('T2 NSA'!E38,$D$450)</f>
        <v>121</v>
      </c>
      <c r="T451" s="368">
        <f>ROUND('T2 NSA'!F38,$D$450)</f>
        <v>129</v>
      </c>
    </row>
    <row r="452" spans="1:20" s="367" customFormat="1" outlineLevel="1">
      <c r="A452" s="360"/>
      <c r="B452" s="361"/>
      <c r="C452" s="365" t="s">
        <v>390</v>
      </c>
      <c r="D452" s="366"/>
      <c r="E452" s="357"/>
      <c r="F452" s="357"/>
      <c r="P452" s="2"/>
      <c r="Q452" s="368">
        <f>ROUND('T1 NSA'!M68,$D$450)</f>
        <v>81.087999999999994</v>
      </c>
      <c r="R452" s="368">
        <f>ROUND('T1 NSA'!N68,$D$450)</f>
        <v>108</v>
      </c>
      <c r="S452" s="368">
        <f>ROUND('T1 NSA'!O68,$D$450)</f>
        <v>121</v>
      </c>
      <c r="T452" s="368">
        <f>ROUND('T1 NSA'!P68,$D$450)</f>
        <v>129</v>
      </c>
    </row>
    <row r="453" spans="1:20" s="367" customFormat="1" outlineLevel="1">
      <c r="A453" s="360" t="s">
        <v>391</v>
      </c>
      <c r="B453" s="361" t="s">
        <v>392</v>
      </c>
      <c r="C453" s="362" t="s">
        <v>393</v>
      </c>
      <c r="D453" s="352"/>
      <c r="E453" s="357"/>
      <c r="F453" s="357"/>
      <c r="G453" s="357"/>
      <c r="H453" s="357"/>
      <c r="I453" s="357"/>
      <c r="J453" s="357"/>
      <c r="K453" s="357"/>
      <c r="L453" s="357"/>
      <c r="M453" s="363"/>
      <c r="N453" s="363"/>
      <c r="O453" s="363"/>
      <c r="P453" s="2"/>
      <c r="Q453" s="364" t="b">
        <f>'T2 NSA'!C73=SUM('T2 NSA'!C69:C72)</f>
        <v>1</v>
      </c>
      <c r="R453" s="364" t="b">
        <f>'T2 NSA'!D73=SUM('T2 NSA'!D69:D72)</f>
        <v>1</v>
      </c>
      <c r="S453" s="364" t="b">
        <f>'T2 NSA'!E73=SUM('T2 NSA'!E69:E72)</f>
        <v>1</v>
      </c>
      <c r="T453" s="364" t="b">
        <f>'T2 NSA'!F73=SUM('T2 NSA'!F69:F72)</f>
        <v>1</v>
      </c>
    </row>
    <row r="454" spans="1:20" s="367" customFormat="1" outlineLevel="1">
      <c r="A454" s="360"/>
      <c r="B454" s="361"/>
      <c r="C454" s="365" t="s">
        <v>394</v>
      </c>
      <c r="D454" s="366"/>
      <c r="E454" s="357"/>
      <c r="F454" s="357"/>
      <c r="G454" s="357"/>
      <c r="H454" s="357"/>
      <c r="I454" s="357"/>
      <c r="J454" s="357"/>
      <c r="K454" s="357"/>
      <c r="L454" s="357"/>
      <c r="P454" s="2"/>
      <c r="Q454" s="368">
        <f>'T2 NSA'!C73</f>
        <v>0</v>
      </c>
      <c r="R454" s="368">
        <f>'T2 NSA'!D73</f>
        <v>0</v>
      </c>
      <c r="S454" s="368">
        <f>'T2 NSA'!E73</f>
        <v>0</v>
      </c>
      <c r="T454" s="368">
        <f>'T2 NSA'!F73</f>
        <v>0</v>
      </c>
    </row>
    <row r="455" spans="1:20" s="367" customFormat="1" outlineLevel="1">
      <c r="A455" s="360"/>
      <c r="B455" s="361"/>
      <c r="C455" s="354" t="s">
        <v>395</v>
      </c>
      <c r="D455" s="366"/>
      <c r="E455" s="357"/>
      <c r="F455" s="357"/>
      <c r="G455" s="357"/>
      <c r="H455" s="357"/>
      <c r="I455" s="357"/>
      <c r="J455" s="357"/>
      <c r="K455" s="357"/>
      <c r="L455" s="357"/>
      <c r="P455" s="2"/>
      <c r="Q455" s="368">
        <f>SUM('T2 NSA'!C69:C72)</f>
        <v>0</v>
      </c>
      <c r="R455" s="368">
        <f>SUM('T2 NSA'!D69:D72)</f>
        <v>0</v>
      </c>
      <c r="S455" s="368">
        <f>SUM('T2 NSA'!E69:E72)</f>
        <v>0</v>
      </c>
      <c r="T455" s="368">
        <f>SUM('T2 NSA'!F69:F72)</f>
        <v>0</v>
      </c>
    </row>
    <row r="456" spans="1:20" s="363" customFormat="1">
      <c r="A456" s="360" t="s">
        <v>372</v>
      </c>
      <c r="B456" s="361" t="s">
        <v>396</v>
      </c>
      <c r="C456" s="362" t="s">
        <v>397</v>
      </c>
      <c r="D456" s="352">
        <v>3</v>
      </c>
      <c r="E456" s="357"/>
      <c r="F456" s="357"/>
      <c r="P456" s="2"/>
      <c r="Q456" s="364" t="b">
        <f>ROUND('T2 NSA'!C81,$D$456)=ROUND('T2 NSA'!C12,$D$456)</f>
        <v>1</v>
      </c>
      <c r="R456" s="364" t="b">
        <f>ROUND('T2 NSA'!D81,$D$456)=ROUND('T2 NSA'!D12,$D$456)</f>
        <v>1</v>
      </c>
      <c r="S456" s="364" t="b">
        <f>ROUND('T2 NSA'!E81,$D$456)=ROUND('T2 NSA'!E12,$D$456)</f>
        <v>1</v>
      </c>
      <c r="T456" s="364" t="b">
        <f>ROUND('T2 NSA'!F81,$D$456)=ROUND('T2 NSA'!F12,$D$456)</f>
        <v>1</v>
      </c>
    </row>
    <row r="457" spans="1:20" s="367" customFormat="1" outlineLevel="1">
      <c r="A457" s="360"/>
      <c r="B457" s="361"/>
      <c r="C457" s="365" t="s">
        <v>398</v>
      </c>
      <c r="D457" s="366"/>
      <c r="E457" s="357"/>
      <c r="F457" s="357"/>
      <c r="P457" s="2"/>
      <c r="Q457" s="368">
        <f>ROUND('T2 NSA'!C81,$D$456)</f>
        <v>144</v>
      </c>
      <c r="R457" s="368">
        <f>ROUND('T2 NSA'!D81,$D$456)</f>
        <v>72</v>
      </c>
      <c r="S457" s="368">
        <f>ROUND('T2 NSA'!E81,$D$456)</f>
        <v>72</v>
      </c>
      <c r="T457" s="368">
        <f>ROUND('T2 NSA'!F81,$D$456)</f>
        <v>72</v>
      </c>
    </row>
    <row r="458" spans="1:20" s="367" customFormat="1" outlineLevel="1">
      <c r="A458" s="360"/>
      <c r="B458" s="361"/>
      <c r="C458" s="365" t="s">
        <v>399</v>
      </c>
      <c r="D458" s="366"/>
      <c r="E458" s="357"/>
      <c r="F458" s="357"/>
      <c r="P458" s="2"/>
      <c r="Q458" s="368">
        <f>ROUND('T2 NSA'!C12,$D$456)</f>
        <v>144</v>
      </c>
      <c r="R458" s="368">
        <f>ROUND('T2 NSA'!D12,$D$456)</f>
        <v>72</v>
      </c>
      <c r="S458" s="368">
        <f>ROUND('T2 NSA'!E12,$D$456)</f>
        <v>72</v>
      </c>
      <c r="T458" s="368">
        <f>ROUND('T2 NSA'!F12,$D$456)</f>
        <v>72</v>
      </c>
    </row>
    <row r="459" spans="1:20">
      <c r="A459" s="360" t="s">
        <v>400</v>
      </c>
      <c r="B459" s="361" t="s">
        <v>401</v>
      </c>
      <c r="C459" s="370" t="s">
        <v>402</v>
      </c>
      <c r="D459" s="352">
        <v>3</v>
      </c>
      <c r="E459" s="357"/>
      <c r="F459" s="357"/>
      <c r="G459" s="2"/>
      <c r="H459" s="2"/>
      <c r="I459" s="2"/>
      <c r="Q459" s="364" t="b">
        <f>ROUND('T2 NSA'!C82,$D$459)=ROUND('T3 NSA'!E17+'T3 NSA'!F17,$D$459)</f>
        <v>1</v>
      </c>
      <c r="R459" s="364" t="b">
        <f>ROUND('T2 NSA'!D82,$D$459)=ROUND('T3 NSA'!G17,$D$459)</f>
        <v>1</v>
      </c>
      <c r="S459" s="364" t="b">
        <f>ROUND('T2 NSA'!E82,$D$459)=ROUND('T3 NSA'!H17,$D$459)</f>
        <v>1</v>
      </c>
      <c r="T459" s="364" t="b">
        <f>ROUND('T2 NSA'!F82,$D$459)=ROUND('T3 NSA'!I17,$D$459)</f>
        <v>1</v>
      </c>
    </row>
    <row r="460" spans="1:20" outlineLevel="1">
      <c r="A460" s="361"/>
      <c r="B460" s="361"/>
      <c r="C460" s="371" t="s">
        <v>403</v>
      </c>
      <c r="D460" s="372"/>
      <c r="E460" s="357"/>
      <c r="F460" s="357"/>
      <c r="G460" s="2"/>
      <c r="H460" s="2"/>
      <c r="I460" s="2"/>
      <c r="Q460" s="368">
        <f>ROUND('T2 NSA'!C82,$D$459)</f>
        <v>-15.928000000000001</v>
      </c>
      <c r="R460" s="368">
        <f>ROUND('T2 NSA'!D82,$D$459)</f>
        <v>0</v>
      </c>
      <c r="S460" s="368">
        <f>ROUND('T2 NSA'!E82,$D$459)</f>
        <v>0</v>
      </c>
      <c r="T460" s="368">
        <f>ROUND('T2 NSA'!F82,$D$459)</f>
        <v>0</v>
      </c>
    </row>
    <row r="461" spans="1:20" outlineLevel="1">
      <c r="A461" s="361"/>
      <c r="B461" s="361"/>
      <c r="C461" s="371" t="s">
        <v>546</v>
      </c>
      <c r="D461" s="372"/>
      <c r="E461" s="357"/>
      <c r="F461" s="357"/>
      <c r="G461" s="2"/>
      <c r="H461" s="2"/>
      <c r="I461" s="2"/>
      <c r="Q461" s="368">
        <f>ROUND('T3 NSA'!E17+'T3 NSA'!F17,$D$459)</f>
        <v>-15.928000000000001</v>
      </c>
      <c r="R461" s="368">
        <f>ROUND('T3 NSA'!G17,$D$459)</f>
        <v>0</v>
      </c>
      <c r="S461" s="368">
        <f>ROUND('T3 NSA'!H17,$D$459)</f>
        <v>0</v>
      </c>
      <c r="T461" s="368">
        <f>ROUND('T3 NSA'!I17,$D$459)</f>
        <v>0</v>
      </c>
    </row>
    <row r="462" spans="1:20">
      <c r="A462" s="361" t="s">
        <v>405</v>
      </c>
      <c r="B462" s="361" t="s">
        <v>406</v>
      </c>
      <c r="C462" s="370" t="s">
        <v>407</v>
      </c>
      <c r="D462" s="352">
        <v>3</v>
      </c>
      <c r="E462" s="357"/>
      <c r="F462" s="357"/>
      <c r="G462" s="2"/>
      <c r="H462" s="2"/>
      <c r="I462" s="2"/>
      <c r="Q462" s="364" t="b">
        <f>ROUND('T2 NSA'!C83,$D$462)=ROUND('T3 NSA'!E28+'T3 NSA'!F28,$D$462)</f>
        <v>1</v>
      </c>
      <c r="R462" s="364" t="b">
        <f>ROUND('T2 NSA'!D83,$D$462)=ROUND('T3 NSA'!G28,$D$462)</f>
        <v>1</v>
      </c>
      <c r="S462" s="364" t="b">
        <f>ROUND('T2 NSA'!E83,$D$462)=ROUND('T3 NSA'!H28,$D$462)</f>
        <v>1</v>
      </c>
      <c r="T462" s="364" t="b">
        <f>ROUND('T2 NSA'!F83,$D$462)=ROUND('T3 NSA'!I28,$D$462)</f>
        <v>1</v>
      </c>
    </row>
    <row r="463" spans="1:20" outlineLevel="1">
      <c r="A463" s="361"/>
      <c r="B463" s="361"/>
      <c r="C463" s="371" t="s">
        <v>403</v>
      </c>
      <c r="D463" s="372"/>
      <c r="E463" s="357"/>
      <c r="F463" s="357"/>
      <c r="G463" s="2"/>
      <c r="H463" s="2"/>
      <c r="I463" s="2"/>
      <c r="Q463" s="368">
        <f>ROUND('T2 NSA'!C83,$D$462)</f>
        <v>0</v>
      </c>
      <c r="R463" s="368">
        <f>ROUND('T2 NSA'!D83,$D$462)</f>
        <v>0</v>
      </c>
      <c r="S463" s="368">
        <f>ROUND('T2 NSA'!E83,$D$462)</f>
        <v>0</v>
      </c>
      <c r="T463" s="368">
        <f>ROUND('T2 NSA'!F83,$D$462)</f>
        <v>0</v>
      </c>
    </row>
    <row r="464" spans="1:20" outlineLevel="1">
      <c r="A464" s="361"/>
      <c r="B464" s="361"/>
      <c r="C464" s="371" t="s">
        <v>546</v>
      </c>
      <c r="D464" s="372"/>
      <c r="E464" s="357"/>
      <c r="F464" s="357"/>
      <c r="G464" s="2"/>
      <c r="H464" s="2"/>
      <c r="I464" s="2"/>
      <c r="Q464" s="368">
        <f>ROUND('T3 NSA'!E28+'T3 NSA'!F28,$D$462)</f>
        <v>0</v>
      </c>
      <c r="R464" s="368">
        <f>ROUND('T3 NSA'!G28,$D$462)</f>
        <v>0</v>
      </c>
      <c r="S464" s="368">
        <f>ROUND('T3 NSA'!H28,$D$462)</f>
        <v>0</v>
      </c>
      <c r="T464" s="368">
        <f>ROUND('T3 NSA'!I28,$D$462)</f>
        <v>0</v>
      </c>
    </row>
    <row r="465" spans="1:20">
      <c r="A465" s="361" t="s">
        <v>408</v>
      </c>
      <c r="B465" s="361" t="s">
        <v>409</v>
      </c>
      <c r="C465" s="370" t="s">
        <v>410</v>
      </c>
      <c r="D465" s="352">
        <v>3</v>
      </c>
      <c r="E465" s="357"/>
      <c r="F465" s="357"/>
      <c r="G465" s="2"/>
      <c r="H465" s="2"/>
      <c r="I465" s="2"/>
      <c r="Q465" s="364" t="b">
        <f>ROUND('T2 NSA'!C84,$D$465)=ROUND('T3 NSA'!E35+'T3 NSA'!E42+'T3 NSA'!E49+'T3 NSA'!E56+'T3 NSA'!E63+'T3 NSA'!E70+'T3 NSA'!E75+'T3 NSA'!F35+'T3 NSA'!F42+'T3 NSA'!F49+'T3 NSA'!F56+'T3 NSA'!F63+'T3 NSA'!F70+'T3 NSA'!F75,$D$465)</f>
        <v>1</v>
      </c>
      <c r="R465" s="364" t="b">
        <f>ROUND('T2 NSA'!D84,$D$465)=ROUND('T3 NSA'!G35+'T3 NSA'!G42+'T3 NSA'!G49+'T3 NSA'!G56+'T3 NSA'!G63+'T3 NSA'!G70+'T3 NSA'!G75,$D$465)</f>
        <v>1</v>
      </c>
      <c r="S465" s="364" t="b">
        <f>ROUND('T2 NSA'!E84,$D$465)=ROUND('T3 NSA'!H35+'T3 NSA'!H42+'T3 NSA'!H49+'T3 NSA'!H56+'T3 NSA'!H63+'T3 NSA'!H70+'T3 NSA'!H75,$D$465)</f>
        <v>1</v>
      </c>
      <c r="T465" s="364" t="b">
        <f>ROUND('T2 NSA'!F84,$D$465)=ROUND('T3 NSA'!I35+'T3 NSA'!I42+'T3 NSA'!I49+'T3 NSA'!I56+'T3 NSA'!I63+'T3 NSA'!I70+'T3 NSA'!I75,$D$465)</f>
        <v>1</v>
      </c>
    </row>
    <row r="466" spans="1:20" outlineLevel="1">
      <c r="A466" s="361"/>
      <c r="B466" s="361"/>
      <c r="C466" s="371" t="s">
        <v>403</v>
      </c>
      <c r="D466" s="372"/>
      <c r="E466" s="357"/>
      <c r="F466" s="357"/>
      <c r="G466" s="2"/>
      <c r="H466" s="2"/>
      <c r="I466" s="2"/>
      <c r="Q466" s="368">
        <f>ROUND('T2 NSA'!C84,$D$465)</f>
        <v>0</v>
      </c>
      <c r="R466" s="368">
        <f>ROUND('T2 NSA'!D84,$D$465)</f>
        <v>0</v>
      </c>
      <c r="S466" s="368">
        <f>ROUND('T2 NSA'!E84,$D$465)</f>
        <v>0</v>
      </c>
      <c r="T466" s="368">
        <f>ROUND('T2 NSA'!F84,$D$465)</f>
        <v>0</v>
      </c>
    </row>
    <row r="467" spans="1:20" outlineLevel="1">
      <c r="A467" s="361"/>
      <c r="B467" s="361"/>
      <c r="C467" s="371" t="s">
        <v>546</v>
      </c>
      <c r="D467" s="372"/>
      <c r="E467" s="357"/>
      <c r="F467" s="357"/>
      <c r="G467" s="2"/>
      <c r="H467" s="2"/>
      <c r="I467" s="2"/>
      <c r="Q467" s="368">
        <f>ROUND('T3 NSA'!E35+'T3 NSA'!E42+'T3 NSA'!E49+'T3 NSA'!E56+'T3 NSA'!E63+'T3 NSA'!E70+'T3 NSA'!E75+'T3 NSA'!F35+'T3 NSA'!F42+'T3 NSA'!F49+'T3 NSA'!F56+'T3 NSA'!F63+'T3 NSA'!F70+'T3 NSA'!F75,$D$465)</f>
        <v>0</v>
      </c>
      <c r="R467" s="368">
        <f>ROUND('T3 NSA'!G35+'T3 NSA'!G42+'T3 NSA'!G49+'T3 NSA'!G56+'T3 NSA'!G63+'T3 NSA'!G70+'T3 NSA'!G75,$D$465)</f>
        <v>0</v>
      </c>
      <c r="S467" s="368">
        <f>ROUND('T3 NSA'!H35+'T3 NSA'!H42+'T3 NSA'!H49+'T3 NSA'!H56+'T3 NSA'!H63+'T3 NSA'!H70+'T3 NSA'!H75,$D$465)</f>
        <v>0</v>
      </c>
      <c r="T467" s="368">
        <f>ROUND('T3 NSA'!I35+'T3 NSA'!I42+'T3 NSA'!I49+'T3 NSA'!I56+'T3 NSA'!I63+'T3 NSA'!I70+'T3 NSA'!I75,$D$465)</f>
        <v>0</v>
      </c>
    </row>
    <row r="468" spans="1:20">
      <c r="A468" s="361" t="s">
        <v>411</v>
      </c>
      <c r="B468" s="361" t="s">
        <v>412</v>
      </c>
      <c r="C468" s="370" t="s">
        <v>413</v>
      </c>
      <c r="D468" s="352">
        <v>3</v>
      </c>
      <c r="E468" s="357"/>
      <c r="F468" s="357"/>
      <c r="G468" s="2"/>
      <c r="H468" s="2"/>
      <c r="I468" s="2"/>
      <c r="Q468" s="364" t="b">
        <f>ROUND('T2 NSA'!C85,$D$468)=ROUND('T3 NSA'!E86+'T3 NSA'!F86,$D$468)</f>
        <v>1</v>
      </c>
      <c r="R468" s="364" t="b">
        <f>ROUND('T2 NSA'!D85,$D$468)=ROUND('T3 NSA'!G86,$D$468)</f>
        <v>1</v>
      </c>
      <c r="S468" s="364" t="b">
        <f>ROUND('T2 NSA'!E85,$D$468)=ROUND('T3 NSA'!H86,$D$468)</f>
        <v>1</v>
      </c>
      <c r="T468" s="364" t="b">
        <f>ROUND('T2 NSA'!F85,$D$468)=ROUND('T3 NSA'!I86,$D$468)</f>
        <v>1</v>
      </c>
    </row>
    <row r="469" spans="1:20" outlineLevel="1">
      <c r="A469" s="361"/>
      <c r="B469" s="361"/>
      <c r="C469" s="371" t="s">
        <v>403</v>
      </c>
      <c r="D469" s="372"/>
      <c r="E469" s="357"/>
      <c r="F469" s="357"/>
      <c r="G469" s="2"/>
      <c r="H469" s="2"/>
      <c r="I469" s="2"/>
      <c r="Q469" s="368">
        <f>ROUND('T2 NSA'!C85,$D$468)</f>
        <v>0</v>
      </c>
      <c r="R469" s="368">
        <f>ROUND('T2 NSA'!D85,$D$468)</f>
        <v>0</v>
      </c>
      <c r="S469" s="368">
        <f>ROUND('T2 NSA'!E85,$D$468)</f>
        <v>0</v>
      </c>
      <c r="T469" s="368">
        <f>ROUND('T2 NSA'!F85,$D$468)</f>
        <v>0</v>
      </c>
    </row>
    <row r="470" spans="1:20" outlineLevel="1">
      <c r="A470" s="361"/>
      <c r="B470" s="361"/>
      <c r="C470" s="371" t="s">
        <v>546</v>
      </c>
      <c r="D470" s="372"/>
      <c r="E470" s="357"/>
      <c r="F470" s="357"/>
      <c r="G470" s="2"/>
      <c r="H470" s="2"/>
      <c r="I470" s="2"/>
      <c r="Q470" s="368">
        <f>ROUND('T3 NSA'!E86+'T3 NSA'!F86,$D$468)</f>
        <v>0</v>
      </c>
      <c r="R470" s="368">
        <f>ROUND('T3 NSA'!G86,$D$468)</f>
        <v>0</v>
      </c>
      <c r="S470" s="368">
        <f>ROUND('T3 NSA'!H86,$D$468)</f>
        <v>0</v>
      </c>
      <c r="T470" s="368">
        <f>ROUND('T3 NSA'!I86,$D$468)</f>
        <v>0</v>
      </c>
    </row>
    <row r="471" spans="1:20">
      <c r="A471" s="361" t="s">
        <v>414</v>
      </c>
      <c r="B471" s="361" t="s">
        <v>415</v>
      </c>
      <c r="C471" s="370" t="s">
        <v>416</v>
      </c>
      <c r="D471" s="352">
        <v>3</v>
      </c>
      <c r="E471" s="357"/>
      <c r="F471" s="357"/>
      <c r="G471" s="2"/>
      <c r="H471" s="2"/>
      <c r="I471" s="2"/>
      <c r="Q471" s="364" t="b">
        <f>ROUND('T2 NSA'!C86,$D$471)=ROUND('T3 NSA'!E97+'T3 NSA'!F97,$D$471)</f>
        <v>1</v>
      </c>
      <c r="R471" s="364" t="b">
        <f>ROUND('T2 NSA'!D86,$D$471)=ROUND('T3 NSA'!G97,$D$471)</f>
        <v>1</v>
      </c>
      <c r="S471" s="364" t="b">
        <f>ROUND('T2 NSA'!E86,$D$471)=ROUND('T3 NSA'!H97,$D$471)</f>
        <v>1</v>
      </c>
      <c r="T471" s="364" t="b">
        <f>ROUND('T2 NSA'!F86,$D$471)=ROUND('T3 NSA'!I97,$D$471)</f>
        <v>1</v>
      </c>
    </row>
    <row r="472" spans="1:20" outlineLevel="1">
      <c r="A472" s="361"/>
      <c r="B472" s="361"/>
      <c r="C472" s="371" t="s">
        <v>403</v>
      </c>
      <c r="D472" s="372"/>
      <c r="E472" s="357"/>
      <c r="F472" s="357"/>
      <c r="G472" s="2"/>
      <c r="H472" s="2"/>
      <c r="I472" s="2"/>
      <c r="Q472" s="368">
        <f>ROUND('T2 NSA'!C86,$D$471)</f>
        <v>0</v>
      </c>
      <c r="R472" s="368">
        <f>ROUND('T2 NSA'!D86,$D$471)</f>
        <v>0</v>
      </c>
      <c r="S472" s="368">
        <f>ROUND('T2 NSA'!E86,$D$471)</f>
        <v>0</v>
      </c>
      <c r="T472" s="368">
        <f>ROUND('T2 NSA'!F86,$D$471)</f>
        <v>0</v>
      </c>
    </row>
    <row r="473" spans="1:20" outlineLevel="1">
      <c r="A473" s="361"/>
      <c r="B473" s="361"/>
      <c r="C473" s="371" t="s">
        <v>546</v>
      </c>
      <c r="D473" s="372"/>
      <c r="E473" s="357"/>
      <c r="F473" s="357"/>
      <c r="G473" s="2"/>
      <c r="H473" s="2"/>
      <c r="I473" s="2"/>
      <c r="Q473" s="368">
        <f>ROUND('T3 NSA'!E97+'T3 NSA'!F97,$D$471)</f>
        <v>0</v>
      </c>
      <c r="R473" s="368">
        <f>ROUND('T3 NSA'!G97,$D$471)</f>
        <v>0</v>
      </c>
      <c r="S473" s="368">
        <f>ROUND('T3 NSA'!H97,$D$471)</f>
        <v>0</v>
      </c>
      <c r="T473" s="368">
        <f>ROUND('T3 NSA'!I97,$D$471)</f>
        <v>0</v>
      </c>
    </row>
    <row r="474" spans="1:20">
      <c r="A474" s="361" t="s">
        <v>417</v>
      </c>
      <c r="B474" s="361" t="s">
        <v>418</v>
      </c>
      <c r="C474" s="370" t="s">
        <v>419</v>
      </c>
      <c r="D474" s="352">
        <v>3</v>
      </c>
      <c r="E474" s="357"/>
      <c r="F474" s="357"/>
      <c r="G474" s="2"/>
      <c r="H474" s="2"/>
      <c r="I474" s="2"/>
      <c r="Q474" s="364" t="b">
        <f>ROUND('T2 NSA'!C87,$D$474)=ROUND('T3 NSA'!E114+'T3 NSA'!F114,$D$474)</f>
        <v>1</v>
      </c>
      <c r="R474" s="364" t="b">
        <f>ROUND('T2 NSA'!D87,$D$474)=ROUND('T3 NSA'!G114,$D$474)</f>
        <v>1</v>
      </c>
      <c r="S474" s="364" t="b">
        <f>ROUND('T2 NSA'!E87,$D$474)=ROUND('T3 NSA'!H114,$D$474)</f>
        <v>1</v>
      </c>
      <c r="T474" s="364" t="b">
        <f>ROUND('T2 NSA'!F87,$D$474)=ROUND('T3 NSA'!I114,$D$474)</f>
        <v>1</v>
      </c>
    </row>
    <row r="475" spans="1:20" outlineLevel="1">
      <c r="A475" s="361"/>
      <c r="B475" s="361"/>
      <c r="C475" s="371" t="s">
        <v>403</v>
      </c>
      <c r="D475" s="372"/>
      <c r="E475" s="357"/>
      <c r="F475" s="357"/>
      <c r="G475" s="2"/>
      <c r="H475" s="2"/>
      <c r="I475" s="2"/>
      <c r="Q475" s="368">
        <f>ROUND('T2 NSA'!C87,$D$474)</f>
        <v>-39.622999999999998</v>
      </c>
      <c r="R475" s="368">
        <f>ROUND('T2 NSA'!D87,$D$474)</f>
        <v>-18.161999999999999</v>
      </c>
      <c r="S475" s="368">
        <f>ROUND('T2 NSA'!E87,$D$474)</f>
        <v>-26.466000000000001</v>
      </c>
      <c r="T475" s="368">
        <f>ROUND('T2 NSA'!F87,$D$474)</f>
        <v>13.308</v>
      </c>
    </row>
    <row r="476" spans="1:20" outlineLevel="1">
      <c r="A476" s="361"/>
      <c r="B476" s="361"/>
      <c r="C476" s="371" t="s">
        <v>546</v>
      </c>
      <c r="D476" s="372"/>
      <c r="E476" s="357"/>
      <c r="F476" s="357"/>
      <c r="G476" s="2"/>
      <c r="H476" s="2"/>
      <c r="I476" s="2"/>
      <c r="Q476" s="368">
        <f>ROUND('T3 NSA'!E114+'T3 NSA'!F114,$D$474)</f>
        <v>-39.622999999999998</v>
      </c>
      <c r="R476" s="368">
        <f>ROUND('T3 NSA'!G114,$D$474)</f>
        <v>-18.161999999999999</v>
      </c>
      <c r="S476" s="368">
        <f>ROUND('T3 NSA'!H114,$D$474)</f>
        <v>-26.466000000000001</v>
      </c>
      <c r="T476" s="368">
        <f>ROUND('T3 NSA'!I114,$D$474)</f>
        <v>13.308</v>
      </c>
    </row>
    <row r="477" spans="1:20">
      <c r="A477" s="361" t="s">
        <v>420</v>
      </c>
      <c r="B477" s="361" t="s">
        <v>421</v>
      </c>
      <c r="C477" s="370" t="s">
        <v>422</v>
      </c>
      <c r="D477" s="352">
        <v>3</v>
      </c>
      <c r="E477" s="357"/>
      <c r="F477" s="357"/>
      <c r="G477" s="2"/>
      <c r="H477" s="2"/>
      <c r="I477" s="2"/>
      <c r="Q477" s="364" t="b">
        <f>ROUND('T2 NSA'!C88,$D$477)=ROUND('T3 NSA'!E125+'T3 NSA'!E136+'T3 NSA'!E147+'T3 NSA'!E158+'T3 NSA'!F125+'T3 NSA'!F136+'T3 NSA'!F147+'T3 NSA'!F158,$D$477)</f>
        <v>1</v>
      </c>
      <c r="R477" s="364" t="b">
        <f>ROUND('T2 NSA'!D88,$D$477)=ROUND('T3 NSA'!G125+'T3 NSA'!G136+'T3 NSA'!G147+'T3 NSA'!G158,$D$477)</f>
        <v>1</v>
      </c>
      <c r="S477" s="364" t="b">
        <f>ROUND('T2 NSA'!E88,$D$477)=ROUND('T3 NSA'!H125+'T3 NSA'!H136+'T3 NSA'!H147+'T3 NSA'!H158,$D$477)</f>
        <v>1</v>
      </c>
      <c r="T477" s="364" t="b">
        <f>ROUND('T2 NSA'!F88,$D$477)=ROUND('T3 NSA'!I125+'T3 NSA'!I136+'T3 NSA'!I147+'T3 NSA'!I158,$D$477)</f>
        <v>1</v>
      </c>
    </row>
    <row r="478" spans="1:20" outlineLevel="1">
      <c r="A478" s="361"/>
      <c r="B478" s="361"/>
      <c r="C478" s="371" t="s">
        <v>403</v>
      </c>
      <c r="D478" s="372"/>
      <c r="E478" s="357"/>
      <c r="F478" s="357"/>
      <c r="G478" s="2"/>
      <c r="H478" s="2"/>
      <c r="I478" s="2"/>
      <c r="Q478" s="368">
        <f>ROUND('T2 NSA'!C88,$D$477)</f>
        <v>0</v>
      </c>
      <c r="R478" s="368">
        <f>ROUND('T2 NSA'!D88,$D$477)</f>
        <v>0</v>
      </c>
      <c r="S478" s="368">
        <f>ROUND('T2 NSA'!E88,$D$477)</f>
        <v>0</v>
      </c>
      <c r="T478" s="368">
        <f>ROUND('T2 NSA'!F88,$D$477)</f>
        <v>0</v>
      </c>
    </row>
    <row r="479" spans="1:20" outlineLevel="1">
      <c r="A479" s="361"/>
      <c r="B479" s="361"/>
      <c r="C479" s="371" t="s">
        <v>546</v>
      </c>
      <c r="D479" s="372"/>
      <c r="E479" s="357"/>
      <c r="F479" s="357"/>
      <c r="G479" s="2"/>
      <c r="H479" s="2"/>
      <c r="I479" s="2"/>
      <c r="Q479" s="368">
        <f>ROUND('T3 NSA'!E125+'T3 NSA'!E136+'T3 NSA'!E147+'T3 NSA'!E158+'T3 NSA'!F125+'T3 NSA'!F136+'T3 NSA'!F147+'T3 NSA'!F158,$D$477)</f>
        <v>0</v>
      </c>
      <c r="R479" s="368">
        <f>ROUND('T3 NSA'!G125+'T3 NSA'!G136+'T3 NSA'!G147+'T3 NSA'!G158,$D$477)</f>
        <v>0</v>
      </c>
      <c r="S479" s="368">
        <f>ROUND('T3 NSA'!H125+'T3 NSA'!H136+'T3 NSA'!H147+'T3 NSA'!H158,$D$477)</f>
        <v>0</v>
      </c>
      <c r="T479" s="368">
        <f>ROUND('T3 NSA'!I125+'T3 NSA'!I136+'T3 NSA'!I147+'T3 NSA'!I158,$D$477)</f>
        <v>0</v>
      </c>
    </row>
    <row r="480" spans="1:20">
      <c r="A480" s="361" t="s">
        <v>423</v>
      </c>
      <c r="B480" s="361" t="s">
        <v>424</v>
      </c>
      <c r="C480" s="370" t="s">
        <v>425</v>
      </c>
      <c r="D480" s="352">
        <v>3</v>
      </c>
      <c r="E480" s="357"/>
      <c r="F480" s="357"/>
      <c r="G480" s="2"/>
      <c r="H480" s="2"/>
      <c r="I480" s="2"/>
      <c r="Q480" s="364" t="b">
        <f>ROUND('T2 NSA'!C89,$D$480)=ROUND('T3 NSA'!E172+'T3 NSA'!F172,$D$480)</f>
        <v>1</v>
      </c>
      <c r="R480" s="364" t="b">
        <f>ROUND('T2 NSA'!D89,$D$480)=ROUND('T3 NSA'!G172,$D$480)</f>
        <v>1</v>
      </c>
      <c r="S480" s="364" t="b">
        <f>ROUND('T2 NSA'!E89,$D$480)=ROUND('T3 NSA'!H172,$D$480)</f>
        <v>1</v>
      </c>
      <c r="T480" s="364" t="b">
        <f>ROUND('T2 NSA'!F89,$D$480)=ROUND('T3 NSA'!I172,$D$480)</f>
        <v>1</v>
      </c>
    </row>
    <row r="481" spans="1:25" outlineLevel="1">
      <c r="A481" s="361"/>
      <c r="B481" s="361"/>
      <c r="C481" s="371" t="s">
        <v>403</v>
      </c>
      <c r="D481" s="372"/>
      <c r="E481" s="357"/>
      <c r="F481" s="357"/>
      <c r="G481" s="2"/>
      <c r="H481" s="2"/>
      <c r="I481" s="2"/>
      <c r="Q481" s="368">
        <f>ROUND('T2 NSA'!C89,$D$480)</f>
        <v>0</v>
      </c>
      <c r="R481" s="368">
        <f>ROUND('T2 NSA'!D89,$D$480)</f>
        <v>0</v>
      </c>
      <c r="S481" s="368">
        <f>ROUND('T2 NSA'!E89,$D$480)</f>
        <v>0</v>
      </c>
      <c r="T481" s="368">
        <f>ROUND('T2 NSA'!F89,$D$480)</f>
        <v>0</v>
      </c>
    </row>
    <row r="482" spans="1:25" outlineLevel="1">
      <c r="A482" s="361"/>
      <c r="B482" s="361"/>
      <c r="C482" s="371" t="s">
        <v>546</v>
      </c>
      <c r="D482" s="372"/>
      <c r="E482" s="357"/>
      <c r="F482" s="357"/>
      <c r="G482" s="2"/>
      <c r="H482" s="2"/>
      <c r="I482" s="2"/>
      <c r="Q482" s="368">
        <f>ROUND('T3 NSA'!E172+'T3 NSA'!F172,$D$480)</f>
        <v>0</v>
      </c>
      <c r="R482" s="368">
        <f>ROUND('T3 NSA'!G172,$D$480)</f>
        <v>0</v>
      </c>
      <c r="S482" s="368">
        <f>ROUND('T3 NSA'!H172,$D$480)</f>
        <v>0</v>
      </c>
      <c r="T482" s="368">
        <f>ROUND('T3 NSA'!I172,$D$480)</f>
        <v>0</v>
      </c>
    </row>
    <row r="483" spans="1:25">
      <c r="A483" s="361" t="s">
        <v>426</v>
      </c>
      <c r="B483" s="361" t="s">
        <v>427</v>
      </c>
      <c r="C483" s="370" t="s">
        <v>428</v>
      </c>
      <c r="D483" s="352">
        <v>3</v>
      </c>
      <c r="E483" s="357"/>
      <c r="F483" s="357"/>
      <c r="G483" s="2"/>
      <c r="H483" s="2"/>
      <c r="I483" s="2"/>
      <c r="Q483" s="364" t="b">
        <f>ROUND('T2 NSA'!C90,$D$483)=ROUND('T3 NSA'!E165+'T3 NSA'!F165,$D$483)</f>
        <v>1</v>
      </c>
      <c r="R483" s="364" t="b">
        <f>ROUND('T2 NSA'!D90,$D$483)=ROUND('T3 NSA'!G165,$D$483)</f>
        <v>1</v>
      </c>
      <c r="S483" s="364" t="b">
        <f>ROUND('T2 NSA'!E90,$D$483)=ROUND('T3 NSA'!H165,$D$483)</f>
        <v>1</v>
      </c>
      <c r="T483" s="364" t="b">
        <f>ROUND('T2 NSA'!F90,$D$483)=ROUND('T3 NSA'!I165,$D$483)</f>
        <v>1</v>
      </c>
    </row>
    <row r="484" spans="1:25" outlineLevel="1">
      <c r="A484" s="361"/>
      <c r="B484" s="361"/>
      <c r="C484" s="371" t="s">
        <v>403</v>
      </c>
      <c r="D484" s="372"/>
      <c r="E484" s="357"/>
      <c r="F484" s="357"/>
      <c r="G484" s="2"/>
      <c r="H484" s="2"/>
      <c r="I484" s="2"/>
      <c r="Q484" s="368">
        <f>ROUND('T2 NSA'!C90,$D$483)</f>
        <v>0</v>
      </c>
      <c r="R484" s="368">
        <f>ROUND('T2 NSA'!D90,$D$483)</f>
        <v>0</v>
      </c>
      <c r="S484" s="368">
        <f>ROUND('T2 NSA'!E90,$D$483)</f>
        <v>20.963000000000001</v>
      </c>
      <c r="T484" s="368">
        <f>ROUND('T2 NSA'!F90,$D$483)</f>
        <v>20.963000000000001</v>
      </c>
    </row>
    <row r="485" spans="1:25" outlineLevel="1">
      <c r="A485" s="361"/>
      <c r="B485" s="361"/>
      <c r="C485" s="371" t="s">
        <v>546</v>
      </c>
      <c r="D485" s="372"/>
      <c r="E485" s="357"/>
      <c r="F485" s="357"/>
      <c r="G485" s="2"/>
      <c r="H485" s="2"/>
      <c r="I485" s="2"/>
      <c r="Q485" s="368">
        <f>ROUND('T3 NSA'!E165+'T3 NSA'!F165,$D$483)</f>
        <v>0</v>
      </c>
      <c r="R485" s="368">
        <f>ROUND('T3 NSA'!G165,$D$483)</f>
        <v>0</v>
      </c>
      <c r="S485" s="368">
        <f>ROUND('T3 NSA'!H165,$D$483)</f>
        <v>20.963000000000001</v>
      </c>
      <c r="T485" s="368">
        <f>ROUND('T3 NSA'!I165,$D$483)</f>
        <v>20.963000000000001</v>
      </c>
    </row>
    <row r="486" spans="1:25" s="373" customFormat="1">
      <c r="A486" s="360" t="s">
        <v>429</v>
      </c>
      <c r="B486" s="361" t="s">
        <v>430</v>
      </c>
      <c r="C486" s="370" t="s">
        <v>431</v>
      </c>
      <c r="D486" s="352">
        <v>3</v>
      </c>
      <c r="E486" s="357"/>
      <c r="F486" s="357"/>
      <c r="P486" s="2"/>
      <c r="Q486" s="364" t="b">
        <f>ROUND(SUM('T2 NSA'!C82:C90),$D$486)=ROUND('T3 NSA'!E175+'T3 NSA'!F175,$D$486)</f>
        <v>1</v>
      </c>
      <c r="R486" s="364" t="b">
        <f>ROUND(SUM('T2 NSA'!D82:D90),$D$486)=ROUND('T3 NSA'!G175,$D$486)</f>
        <v>1</v>
      </c>
      <c r="S486" s="364" t="b">
        <f>ROUND(SUM('T2 NSA'!E82:E90),$D$486)=ROUND('T3 NSA'!H175,$D$486)</f>
        <v>1</v>
      </c>
      <c r="T486" s="364" t="b">
        <f>ROUND(SUM('T2 NSA'!F82:F90),$D$486)=ROUND('T3 NSA'!I175,$D$486)</f>
        <v>1</v>
      </c>
      <c r="W486" s="357"/>
      <c r="X486" s="357"/>
      <c r="Y486" s="357"/>
    </row>
    <row r="487" spans="1:25" outlineLevel="1">
      <c r="A487" s="361"/>
      <c r="B487" s="361"/>
      <c r="C487" s="371" t="s">
        <v>432</v>
      </c>
      <c r="D487" s="372"/>
      <c r="E487" s="357"/>
      <c r="F487" s="357"/>
      <c r="G487" s="2"/>
      <c r="H487" s="2"/>
      <c r="I487" s="2"/>
      <c r="Q487" s="368">
        <f>ROUND(SUM('T2 NSA'!C82:C90),$D$486)</f>
        <v>-55.551000000000002</v>
      </c>
      <c r="R487" s="368">
        <f>ROUND(SUM('T2 NSA'!D82:D90),$D$486)</f>
        <v>-18.161999999999999</v>
      </c>
      <c r="S487" s="368">
        <f>ROUND(SUM('T2 NSA'!E82:E90),$D$486)</f>
        <v>-5.5030000000000001</v>
      </c>
      <c r="T487" s="368">
        <f>ROUND(SUM('T2 NSA'!F82:F90),$D$486)</f>
        <v>34.270000000000003</v>
      </c>
      <c r="W487" s="357"/>
      <c r="X487" s="357"/>
      <c r="Y487" s="357"/>
    </row>
    <row r="488" spans="1:25" outlineLevel="1">
      <c r="A488" s="361"/>
      <c r="B488" s="361"/>
      <c r="C488" s="371" t="s">
        <v>547</v>
      </c>
      <c r="D488" s="372"/>
      <c r="E488" s="357"/>
      <c r="F488" s="357"/>
      <c r="G488" s="2"/>
      <c r="H488" s="2"/>
      <c r="I488" s="2"/>
      <c r="Q488" s="368">
        <f>ROUND('T3 NSA'!E175+'T3 NSA'!F175,$D$486)</f>
        <v>-55.551000000000002</v>
      </c>
      <c r="R488" s="368">
        <f>ROUND('T3 NSA'!G175,$D$486)</f>
        <v>-18.161999999999999</v>
      </c>
      <c r="S488" s="368">
        <f>ROUND('T3 NSA'!H175,$D$486)</f>
        <v>-5.5030000000000001</v>
      </c>
      <c r="T488" s="368">
        <f>ROUND('T3 NSA'!I175,$D$486)</f>
        <v>34.270000000000003</v>
      </c>
      <c r="W488" s="357"/>
      <c r="X488" s="357"/>
      <c r="Y488" s="357"/>
    </row>
    <row r="489" spans="1:25" s="363" customFormat="1">
      <c r="A489" s="360" t="s">
        <v>433</v>
      </c>
      <c r="B489" s="361" t="s">
        <v>434</v>
      </c>
      <c r="C489" s="362" t="s">
        <v>435</v>
      </c>
      <c r="D489" s="352">
        <v>3</v>
      </c>
      <c r="E489" s="357"/>
      <c r="F489" s="357"/>
      <c r="P489" s="2"/>
      <c r="Q489" s="364" t="b">
        <f>ROUND('T2 NSA'!C91,$D$489)=ROUND(SUM('T2 NSA'!C81:C90),$D$489)</f>
        <v>1</v>
      </c>
      <c r="R489" s="364" t="b">
        <f>ROUND('T2 NSA'!D91,$D$489)=ROUND(SUM('T2 NSA'!D81:D90),$D$489)</f>
        <v>1</v>
      </c>
      <c r="S489" s="364" t="b">
        <f>ROUND('T2 NSA'!E91,$D$489)=ROUND(SUM('T2 NSA'!E81:E90),$D$489)</f>
        <v>1</v>
      </c>
      <c r="T489" s="364" t="b">
        <f>ROUND('T2 NSA'!F91,$D$489)=ROUND(SUM('T2 NSA'!F81:F90),$D$489)</f>
        <v>1</v>
      </c>
    </row>
    <row r="490" spans="1:25" s="367" customFormat="1" outlineLevel="1">
      <c r="A490" s="360"/>
      <c r="B490" s="361"/>
      <c r="C490" s="365" t="s">
        <v>436</v>
      </c>
      <c r="D490" s="366"/>
      <c r="E490" s="357"/>
      <c r="F490" s="357"/>
      <c r="P490" s="2"/>
      <c r="Q490" s="368">
        <f>ROUND('T2 NSA'!C91,$D$489)</f>
        <v>88.448999999999998</v>
      </c>
      <c r="R490" s="368">
        <f>ROUND('T2 NSA'!D91,$D$489)</f>
        <v>53.838000000000001</v>
      </c>
      <c r="S490" s="368">
        <f>ROUND('T2 NSA'!E91,$D$489)</f>
        <v>66.497</v>
      </c>
      <c r="T490" s="368">
        <f>ROUND('T2 NSA'!F91,$D$489)</f>
        <v>106.27</v>
      </c>
    </row>
    <row r="491" spans="1:25" s="367" customFormat="1" outlineLevel="1">
      <c r="A491" s="360"/>
      <c r="B491" s="361"/>
      <c r="C491" s="354" t="s">
        <v>437</v>
      </c>
      <c r="D491" s="366"/>
      <c r="E491" s="357"/>
      <c r="F491" s="357"/>
      <c r="P491" s="2"/>
      <c r="Q491" s="368">
        <f>ROUND(SUM('T2 NSA'!C81:C90),$D$489)</f>
        <v>88.448999999999998</v>
      </c>
      <c r="R491" s="368">
        <f>ROUND(SUM('T2 NSA'!D81:D90),$D$489)</f>
        <v>53.838000000000001</v>
      </c>
      <c r="S491" s="368">
        <f>ROUND(SUM('T2 NSA'!E81:E90),$D$489)</f>
        <v>66.497</v>
      </c>
      <c r="T491" s="368">
        <f>ROUND(SUM('T2 NSA'!F81:F90),$D$489)</f>
        <v>106.27</v>
      </c>
    </row>
    <row r="492" spans="1:25" s="363" customFormat="1">
      <c r="A492" s="360" t="s">
        <v>438</v>
      </c>
      <c r="B492" s="361" t="s">
        <v>439</v>
      </c>
      <c r="C492" s="362" t="s">
        <v>440</v>
      </c>
      <c r="D492" s="352">
        <v>3</v>
      </c>
      <c r="E492" s="357"/>
      <c r="F492" s="357"/>
      <c r="P492" s="2"/>
      <c r="Q492" s="364" t="b">
        <f>ROUND('T2 NSA'!C92,$D$492)=ROUND('T2 NSA'!C38,$D$492)</f>
        <v>1</v>
      </c>
      <c r="R492" s="364" t="b">
        <f>ROUND('T2 NSA'!D92,$D$492)=ROUND('T2 NSA'!D38,$D$492)</f>
        <v>1</v>
      </c>
      <c r="S492" s="364" t="b">
        <f>ROUND('T2 NSA'!E92,$D$492)=ROUND('T2 NSA'!E38,$D$492)</f>
        <v>1</v>
      </c>
      <c r="T492" s="364" t="b">
        <f>ROUND('T2 NSA'!F92,$D$492)=ROUND('T2 NSA'!F38,$D$492)</f>
        <v>1</v>
      </c>
    </row>
    <row r="493" spans="1:25" s="367" customFormat="1" outlineLevel="1">
      <c r="A493" s="360"/>
      <c r="B493" s="361"/>
      <c r="C493" s="365" t="s">
        <v>441</v>
      </c>
      <c r="D493" s="366"/>
      <c r="E493" s="357"/>
      <c r="F493" s="357"/>
      <c r="P493" s="2"/>
      <c r="Q493" s="368">
        <f>ROUND('T2 NSA'!C92,$D$492)</f>
        <v>81.087999999999994</v>
      </c>
      <c r="R493" s="368">
        <f>ROUND('T2 NSA'!D92,$D$492)</f>
        <v>108</v>
      </c>
      <c r="S493" s="368">
        <f>ROUND('T2 NSA'!E92,$D$492)</f>
        <v>121</v>
      </c>
      <c r="T493" s="368">
        <f>ROUND('T2 NSA'!F92,$D$492)</f>
        <v>129</v>
      </c>
    </row>
    <row r="494" spans="1:25" s="367" customFormat="1" outlineLevel="1">
      <c r="A494" s="360"/>
      <c r="B494" s="361"/>
      <c r="C494" s="365" t="s">
        <v>442</v>
      </c>
      <c r="D494" s="366"/>
      <c r="E494" s="357"/>
      <c r="F494" s="357"/>
      <c r="P494" s="2"/>
      <c r="Q494" s="368">
        <f>ROUND('T2 NSA'!C38,$D$492)</f>
        <v>81.087999999999994</v>
      </c>
      <c r="R494" s="368">
        <f>ROUND('T2 NSA'!D38,$D$492)</f>
        <v>108</v>
      </c>
      <c r="S494" s="368">
        <f>ROUND('T2 NSA'!E38,$D$492)</f>
        <v>121</v>
      </c>
      <c r="T494" s="368">
        <f>ROUND('T2 NSA'!F38,$D$492)</f>
        <v>129</v>
      </c>
    </row>
    <row r="495" spans="1:25" s="363" customFormat="1">
      <c r="A495" s="360" t="s">
        <v>443</v>
      </c>
      <c r="B495" s="361" t="s">
        <v>444</v>
      </c>
      <c r="C495" s="362" t="s">
        <v>445</v>
      </c>
      <c r="D495" s="352">
        <v>2</v>
      </c>
      <c r="E495" s="357"/>
      <c r="F495" s="357"/>
      <c r="P495" s="2"/>
      <c r="Q495" s="374" t="b">
        <f>ROUND('T2 NSA'!C93,$D$495)=ROUND('T2 NSA'!C91/'T2 NSA'!C92,$D$495)</f>
        <v>1</v>
      </c>
      <c r="R495" s="374" t="b">
        <f>ROUND('T2 NSA'!D93,$D$495)=ROUND('T2 NSA'!D91/'T2 NSA'!D92,$D$495)</f>
        <v>1</v>
      </c>
      <c r="S495" s="374" t="b">
        <f>ROUND('T2 NSA'!E93,$D$495)=ROUND('T2 NSA'!E91/'T2 NSA'!E92,$D$495)</f>
        <v>1</v>
      </c>
      <c r="T495" s="374" t="b">
        <f>ROUND('T2 NSA'!F93,$D$495)=ROUND('T2 NSA'!F91/'T2 NSA'!F92,$D$495)</f>
        <v>1</v>
      </c>
    </row>
    <row r="496" spans="1:25" s="367" customFormat="1" outlineLevel="1">
      <c r="A496" s="360"/>
      <c r="B496" s="361"/>
      <c r="C496" s="365" t="s">
        <v>446</v>
      </c>
      <c r="D496" s="366"/>
      <c r="E496" s="357"/>
      <c r="F496" s="357"/>
      <c r="P496" s="2"/>
      <c r="Q496" s="369">
        <f>ROUND('T2 NSA'!C93,$D$495)</f>
        <v>1.0900000000000001</v>
      </c>
      <c r="R496" s="369">
        <f>ROUND('T2 NSA'!D93,$D$495)</f>
        <v>0.5</v>
      </c>
      <c r="S496" s="369">
        <f>ROUND('T2 NSA'!E93,$D$495)</f>
        <v>0.55000000000000004</v>
      </c>
      <c r="T496" s="369">
        <f>ROUND('T2 NSA'!F93,$D$495)</f>
        <v>0.82</v>
      </c>
    </row>
    <row r="497" spans="1:25" s="367" customFormat="1" outlineLevel="1">
      <c r="A497" s="360"/>
      <c r="B497" s="361"/>
      <c r="C497" s="354" t="s">
        <v>447</v>
      </c>
      <c r="D497" s="366"/>
      <c r="E497" s="357"/>
      <c r="F497" s="357"/>
      <c r="P497" s="2"/>
      <c r="Q497" s="369">
        <f>ROUND('T2 NSA'!C91/'T2 NSA'!C92,$D$495)</f>
        <v>1.0900000000000001</v>
      </c>
      <c r="R497" s="369">
        <f>ROUND('T2 NSA'!D91/'T2 NSA'!D92,$D$495)</f>
        <v>0.5</v>
      </c>
      <c r="S497" s="369">
        <f>ROUND('T2 NSA'!E91/'T2 NSA'!E92,$D$495)</f>
        <v>0.55000000000000004</v>
      </c>
      <c r="T497" s="369">
        <f>ROUND('T2 NSA'!F91/'T2 NSA'!F92,$D$495)</f>
        <v>0.82</v>
      </c>
    </row>
    <row r="498" spans="1:25" s="367" customFormat="1" outlineLevel="1">
      <c r="A498" s="360" t="s">
        <v>549</v>
      </c>
      <c r="B498" s="361" t="s">
        <v>550</v>
      </c>
      <c r="C498" s="362" t="s">
        <v>551</v>
      </c>
      <c r="D498" s="366"/>
      <c r="E498" s="357"/>
      <c r="F498" s="357"/>
      <c r="P498" s="2"/>
      <c r="Q498" s="364" t="b">
        <f>'T2 NSA'!C94&lt;=0</f>
        <v>1</v>
      </c>
      <c r="R498" s="364" t="b">
        <f>'T2 NSA'!D94&lt;=0</f>
        <v>1</v>
      </c>
      <c r="S498" s="364" t="b">
        <f>'T2 NSA'!E94&lt;=0</f>
        <v>1</v>
      </c>
      <c r="T498" s="364" t="b">
        <f>'T2 NSA'!F94&lt;=0</f>
        <v>1</v>
      </c>
    </row>
    <row r="499" spans="1:25" s="367" customFormat="1" outlineLevel="1">
      <c r="A499" s="360"/>
      <c r="B499" s="361"/>
      <c r="C499" s="365" t="s">
        <v>552</v>
      </c>
      <c r="D499" s="366"/>
      <c r="E499" s="357"/>
      <c r="F499" s="357"/>
      <c r="P499" s="2"/>
      <c r="Q499" s="368">
        <f>'T2 NSA'!C94</f>
        <v>0</v>
      </c>
      <c r="R499" s="368">
        <f>'T2 NSA'!D94</f>
        <v>0</v>
      </c>
      <c r="S499" s="368">
        <f>'T2 NSA'!E94</f>
        <v>0</v>
      </c>
      <c r="T499" s="368">
        <f>'T2 NSA'!F94</f>
        <v>0</v>
      </c>
    </row>
    <row r="500" spans="1:25" s="363" customFormat="1">
      <c r="A500" s="360" t="s">
        <v>448</v>
      </c>
      <c r="B500" s="361" t="s">
        <v>449</v>
      </c>
      <c r="C500" s="362" t="s">
        <v>450</v>
      </c>
      <c r="D500" s="352">
        <v>2</v>
      </c>
      <c r="E500" s="357"/>
      <c r="F500" s="357"/>
      <c r="P500" s="2"/>
      <c r="Q500" s="374" t="b">
        <f>ROUND('T2 NSA'!C96,$D$500)=ROUND('T2 NSA'!C93+'T2 NSA'!C94,$D$500)</f>
        <v>1</v>
      </c>
      <c r="R500" s="374" t="b">
        <f>ROUND('T2 NSA'!D96,$D$500)=ROUND('T2 NSA'!D93+'T2 NSA'!D94,$D$500)</f>
        <v>1</v>
      </c>
      <c r="S500" s="374" t="b">
        <f>ROUND('T2 NSA'!E96,$D$500)=ROUND('T2 NSA'!E93+'T2 NSA'!E94,$D$500)</f>
        <v>1</v>
      </c>
      <c r="T500" s="374" t="b">
        <f>ROUND('T2 NSA'!F96,$D$500)=ROUND('T2 NSA'!F93+'T2 NSA'!F94,$D$500)</f>
        <v>1</v>
      </c>
    </row>
    <row r="501" spans="1:25" s="367" customFormat="1" outlineLevel="1">
      <c r="A501" s="360"/>
      <c r="B501" s="361"/>
      <c r="C501" s="365" t="s">
        <v>451</v>
      </c>
      <c r="D501" s="366"/>
      <c r="E501" s="357"/>
      <c r="F501" s="357"/>
      <c r="P501" s="2"/>
      <c r="Q501" s="369">
        <f>ROUND('T2 NSA'!C96,$D$500)</f>
        <v>1.0900000000000001</v>
      </c>
      <c r="R501" s="369">
        <f>ROUND('T2 NSA'!D96,$D$500)</f>
        <v>0.5</v>
      </c>
      <c r="S501" s="369">
        <f>ROUND('T2 NSA'!E96,$D$500)</f>
        <v>0.55000000000000004</v>
      </c>
      <c r="T501" s="369">
        <f>ROUND('T2 NSA'!F96,$D$500)</f>
        <v>0.82</v>
      </c>
    </row>
    <row r="502" spans="1:25" s="367" customFormat="1" outlineLevel="1">
      <c r="A502" s="360"/>
      <c r="B502" s="361"/>
      <c r="C502" s="365" t="s">
        <v>452</v>
      </c>
      <c r="D502" s="366"/>
      <c r="E502" s="357"/>
      <c r="F502" s="357"/>
      <c r="P502" s="2"/>
      <c r="Q502" s="369">
        <f>ROUND('T2 NSA'!C93+'T2 NSA'!C94,$D$500)</f>
        <v>1.0900000000000001</v>
      </c>
      <c r="R502" s="369">
        <f>ROUND('T2 NSA'!D93+'T2 NSA'!D94,$D$500)</f>
        <v>0.5</v>
      </c>
      <c r="S502" s="369">
        <f>ROUND('T2 NSA'!E93+'T2 NSA'!E94,$D$500)</f>
        <v>0.55000000000000004</v>
      </c>
      <c r="T502" s="369">
        <f>ROUND('T2 NSA'!F93+'T2 NSA'!F94,$D$500)</f>
        <v>0.82</v>
      </c>
    </row>
    <row r="503" spans="1:25" s="24" customFormat="1" ht="18.75">
      <c r="A503" s="13" t="s">
        <v>13</v>
      </c>
      <c r="B503" s="14" t="s">
        <v>14</v>
      </c>
      <c r="C503" s="15" t="s">
        <v>470</v>
      </c>
      <c r="D503" s="376"/>
      <c r="E503" s="359"/>
      <c r="F503" s="359"/>
      <c r="G503" s="359"/>
      <c r="H503" s="359"/>
      <c r="I503" s="359"/>
      <c r="J503" s="359"/>
      <c r="K503" s="359"/>
      <c r="L503" s="359"/>
      <c r="M503" s="359"/>
      <c r="N503" s="359"/>
      <c r="O503" s="359"/>
      <c r="P503" s="2"/>
      <c r="Q503" s="359"/>
      <c r="R503" s="359"/>
      <c r="S503" s="359"/>
      <c r="T503" s="359"/>
      <c r="W503" s="357"/>
      <c r="X503" s="357"/>
      <c r="Y503" s="357"/>
    </row>
    <row r="504" spans="1:25" s="373" customFormat="1">
      <c r="A504" s="360" t="s">
        <v>429</v>
      </c>
      <c r="B504" s="361" t="s">
        <v>471</v>
      </c>
      <c r="C504" s="370" t="s">
        <v>472</v>
      </c>
      <c r="D504" s="352">
        <v>3</v>
      </c>
      <c r="E504" s="357"/>
      <c r="F504" s="357"/>
      <c r="P504" s="2"/>
      <c r="Q504" s="364" t="b">
        <f>ROUND('T2'!C78-'T2'!C76,$D$504)=ROUND(SUM('T3'!D13,'T3'!D24,'T3'!D31,'T3'!D38,'T3'!D45,'T3'!D52,'T3'!D59,'T3'!D66,'T3'!D82,'T3'!D93,'T3'!D110,'T3'!D121,'T3'!D132,'T3'!D143,'T3'!D154,'T3'!D161,'T3'!D168),$D$504)</f>
        <v>1</v>
      </c>
      <c r="R504" s="364" t="b">
        <f>ROUND('T2'!D78-'T2'!D76,$D$504)=ROUND(SUM('T3'!D14,'T3'!D25,'T3'!D32,'T3'!D39,'T3'!D46,'T3'!D53,'T3'!D60,'T3'!D67,'T3'!D83,'T3'!D94,'T3'!D111,'T3'!D122,'T3'!D133,'T3'!D144,'T3'!D155,'T3'!D162,'T3'!D169),$D$504)</f>
        <v>1</v>
      </c>
      <c r="S504" s="364" t="b">
        <f>ROUND('T2'!E78-'T2'!E76,$D$504)=ROUND(SUM('T3'!D15,'T3'!D26,'T3'!D33,'T3'!D40,'T3'!D47,'T3'!D54,'T3'!D61,'T3'!D68,'T3'!D84,'T3'!D95,'T3'!D112,'T3'!D123,'T3'!D134,'T3'!D145,'T3'!D156,'T3'!D163,'T3'!D170),$D$504)</f>
        <v>1</v>
      </c>
      <c r="T504" s="364" t="b">
        <f>ROUND('T2'!F78-'T2'!F76,$D$504)=ROUND(SUM('T3'!D16,'T3'!D27,'T3'!D34,'T3'!D41,'T3'!D48,'T3'!D55,'T3'!D62,'T3'!D69,'T3'!D85,'T3'!D96,'T3'!D113,'T3'!D124,'T3'!D135,'T3'!D146,'T3'!D157,'T3'!D164,'T3'!D171),$D$504)</f>
        <v>1</v>
      </c>
      <c r="U504" s="2"/>
      <c r="W504" s="357"/>
      <c r="X504" s="357"/>
      <c r="Y504" s="357"/>
    </row>
    <row r="505" spans="1:25" outlineLevel="1">
      <c r="A505" s="361"/>
      <c r="B505" s="361"/>
      <c r="C505" s="371" t="s">
        <v>473</v>
      </c>
      <c r="D505" s="372"/>
      <c r="E505" s="357"/>
      <c r="F505" s="357"/>
      <c r="G505" s="2"/>
      <c r="H505" s="2"/>
      <c r="I505" s="2"/>
      <c r="Q505" s="50">
        <f>ROUND('T2'!C78-'T2'!C76,$D$504)</f>
        <v>19221.079000000002</v>
      </c>
      <c r="R505" s="50">
        <f>ROUND('T2'!D78-'T2'!D76,$D$504)</f>
        <v>4931.0540000000001</v>
      </c>
      <c r="S505" s="50">
        <f>ROUND('T2'!E78-'T2'!E76,$D$504)</f>
        <v>0</v>
      </c>
      <c r="T505" s="50">
        <f>ROUND('T2'!F78-'T2'!F76,$D$504)</f>
        <v>0</v>
      </c>
      <c r="W505" s="357"/>
      <c r="X505" s="357"/>
      <c r="Y505" s="357"/>
    </row>
    <row r="506" spans="1:25" outlineLevel="1">
      <c r="A506" s="361"/>
      <c r="B506" s="361"/>
      <c r="C506" s="371" t="s">
        <v>474</v>
      </c>
      <c r="D506" s="372"/>
      <c r="E506" s="357"/>
      <c r="F506" s="357"/>
      <c r="G506" s="2"/>
      <c r="H506" s="2"/>
      <c r="I506" s="2"/>
      <c r="Q506" s="50">
        <f>ROUND(SUM('T3'!D13,'T3'!D24,'T3'!D31,'T3'!D38,'T3'!D45,'T3'!D52,'T3'!D59,'T3'!D66,'T3'!D82,'T3'!D93,'T3'!D110,'T3'!D121,'T3'!D132,'T3'!D143,'T3'!D154,'T3'!D161,'T3'!D168),$D$504)</f>
        <v>19221.079000000002</v>
      </c>
      <c r="R506" s="50">
        <f>ROUND(SUM('T3'!D14,'T3'!D25,'T3'!D32,'T3'!D39,'T3'!D46,'T3'!D53,'T3'!D60,'T3'!D67,'T3'!D83,'T3'!D94,'T3'!D111,'T3'!D122,'T3'!D133,'T3'!D144,'T3'!D155,'T3'!D162,'T3'!D169),$D$504)</f>
        <v>4931.0540000000001</v>
      </c>
      <c r="S506" s="50">
        <f>ROUND(SUM('T3'!D15,'T3'!D26,'T3'!D33,'T3'!D40,'T3'!D47,'T3'!D54,'T3'!D61,'T3'!D68,'T3'!D84,'T3'!D95,'T3'!D112,'T3'!D123,'T3'!D134,'T3'!D145,'T3'!D156,'T3'!D163,'T3'!D170),$D$504)</f>
        <v>0</v>
      </c>
      <c r="T506" s="50">
        <f>ROUND(SUM('T3'!D16,'T3'!D27,'T3'!D34,'T3'!D41,'T3'!D48,'T3'!D55,'T3'!D62,'T3'!D69,'T3'!D85,'T3'!D96,'T3'!D113,'T3'!D124,'T3'!D135,'T3'!D146,'T3'!D157,'T3'!D164,'T3'!D171),$D$504)</f>
        <v>0</v>
      </c>
      <c r="W506" s="357"/>
      <c r="X506" s="357"/>
      <c r="Y506" s="357"/>
    </row>
    <row r="507" spans="1:25">
      <c r="A507" s="361" t="s">
        <v>400</v>
      </c>
      <c r="B507" s="361" t="s">
        <v>475</v>
      </c>
      <c r="C507" s="370" t="s">
        <v>476</v>
      </c>
      <c r="D507" s="352">
        <v>3</v>
      </c>
      <c r="E507" s="357"/>
      <c r="F507" s="357"/>
      <c r="G507" s="2"/>
      <c r="H507" s="2"/>
      <c r="I507" s="2"/>
      <c r="Q507" s="364" t="b">
        <f>ROUND('T2'!C19,$D$507)=ROUND('T3'!D13,$D$507)</f>
        <v>1</v>
      </c>
      <c r="R507" s="364" t="b">
        <f>ROUND('T2'!D19,$D$507)=ROUND('T3'!D14,$D$507)</f>
        <v>1</v>
      </c>
      <c r="S507" s="364" t="b">
        <f>ROUND('T2'!E19,$D$507)=ROUND('T3'!D15,$D$507)</f>
        <v>1</v>
      </c>
      <c r="T507" s="364" t="b">
        <f>ROUND('T2'!F19,$D$507)=ROUND('T3'!D16,$D$507)</f>
        <v>1</v>
      </c>
    </row>
    <row r="508" spans="1:25" outlineLevel="1">
      <c r="A508" s="361"/>
      <c r="B508" s="361"/>
      <c r="C508" s="371" t="s">
        <v>477</v>
      </c>
      <c r="D508" s="372"/>
      <c r="E508" s="357"/>
      <c r="F508" s="357"/>
      <c r="G508" s="2"/>
      <c r="H508" s="2"/>
      <c r="I508" s="2"/>
      <c r="Q508" s="50">
        <f>ROUND('T2'!C19,$D$507)</f>
        <v>98.165000000000006</v>
      </c>
      <c r="R508" s="50">
        <f>ROUND('T2'!D19,$D$507)</f>
        <v>1100.3340000000001</v>
      </c>
      <c r="S508" s="50">
        <f>ROUND('T2'!E19,$D$507)</f>
        <v>0</v>
      </c>
      <c r="T508" s="50">
        <f>ROUND('T2'!F19,$D$507)</f>
        <v>0</v>
      </c>
    </row>
    <row r="509" spans="1:25" outlineLevel="1">
      <c r="A509" s="361"/>
      <c r="B509" s="361"/>
      <c r="C509" s="371" t="s">
        <v>478</v>
      </c>
      <c r="D509" s="372"/>
      <c r="E509" s="357"/>
      <c r="F509" s="357"/>
      <c r="G509" s="2"/>
      <c r="H509" s="2"/>
      <c r="I509" s="2"/>
      <c r="Q509" s="50">
        <f>ROUND('T3'!D13,$D$507)</f>
        <v>98.165000000000006</v>
      </c>
      <c r="R509" s="50">
        <f>ROUND('T3'!D14,$D$507)</f>
        <v>1100.3340000000001</v>
      </c>
      <c r="S509" s="50">
        <f>ROUND('T3'!D15,$D$507)</f>
        <v>0</v>
      </c>
      <c r="T509" s="50">
        <f>ROUND('T3'!D16,$D$507)</f>
        <v>0</v>
      </c>
    </row>
    <row r="510" spans="1:25">
      <c r="A510" s="361" t="s">
        <v>408</v>
      </c>
      <c r="B510" s="361" t="s">
        <v>479</v>
      </c>
      <c r="C510" s="370" t="s">
        <v>480</v>
      </c>
      <c r="D510" s="352">
        <v>3</v>
      </c>
      <c r="E510" s="357"/>
      <c r="F510" s="357"/>
      <c r="G510" s="2"/>
      <c r="H510" s="2"/>
      <c r="I510" s="2"/>
      <c r="Q510" s="364" t="b">
        <f>ROUND('T2'!C28,$D$510)=ROUND('T3'!D31+'T3'!D38+'T3'!D45+'T3'!D52+'T3'!D59+'T3'!D66,$D$510)</f>
        <v>1</v>
      </c>
      <c r="R510" s="364" t="b">
        <f>ROUND('T2'!D28,$D$510)=ROUND('T3'!D32+'T3'!D39+'T3'!D46+'T3'!D53+'T3'!D60+'T3'!D67,$D$510)</f>
        <v>1</v>
      </c>
      <c r="S510" s="364" t="b">
        <f>ROUND('T2'!E28,$D$510)=ROUND('T3'!D33+'T3'!D40+'T3'!D47+'T3'!D54+'T3'!D61+'T3'!D68,$D$510)</f>
        <v>1</v>
      </c>
      <c r="T510" s="364" t="b">
        <f>ROUND('T2'!F28,$D$510)=ROUND('T3'!D34+'T3'!D41+'T3'!D48+'T3'!D55+'T3'!D62+'T3'!D69,$D$510)</f>
        <v>1</v>
      </c>
    </row>
    <row r="511" spans="1:25" outlineLevel="1">
      <c r="A511" s="361"/>
      <c r="B511" s="361"/>
      <c r="C511" s="371" t="s">
        <v>477</v>
      </c>
      <c r="D511" s="372"/>
      <c r="E511" s="357"/>
      <c r="F511" s="357"/>
      <c r="G511" s="2"/>
      <c r="H511" s="2"/>
      <c r="I511" s="2"/>
      <c r="Q511" s="50">
        <f>ROUND('T2'!C28,$D$510)</f>
        <v>-27.334</v>
      </c>
      <c r="R511" s="50">
        <f>ROUND('T2'!D28,$D$510)</f>
        <v>133.108</v>
      </c>
      <c r="S511" s="50">
        <f>ROUND('T2'!E28,$D$510)</f>
        <v>0</v>
      </c>
      <c r="T511" s="50">
        <f>ROUND('T2'!F28,$D$510)</f>
        <v>0</v>
      </c>
    </row>
    <row r="512" spans="1:25" outlineLevel="1">
      <c r="A512" s="361"/>
      <c r="B512" s="361"/>
      <c r="C512" s="371" t="s">
        <v>478</v>
      </c>
      <c r="D512" s="372"/>
      <c r="E512" s="357"/>
      <c r="F512" s="357"/>
      <c r="G512" s="2"/>
      <c r="H512" s="2"/>
      <c r="I512" s="2"/>
      <c r="Q512" s="50">
        <f>ROUND('T3'!D31+'T3'!D38+'T3'!D45+'T3'!D52+'T3'!D59+'T3'!D66,$D$510)</f>
        <v>-27.334</v>
      </c>
      <c r="R512" s="50">
        <f>ROUND('T3'!D32+'T3'!D39+'T3'!D46+'T3'!D53+'T3'!D60+'T3'!D67,$D$510)</f>
        <v>133.108</v>
      </c>
      <c r="S512" s="50">
        <f>ROUND('T3'!D33+'T3'!D40+'T3'!D47+'T3'!D54+'T3'!D61+'T3'!D68,$D$510)</f>
        <v>0</v>
      </c>
      <c r="T512" s="50">
        <f>ROUND('T3'!D34+'T3'!D41+'T3'!D48+'T3'!D55+'T3'!D62+'T3'!D69,$D$510)</f>
        <v>0</v>
      </c>
    </row>
    <row r="513" spans="1:20">
      <c r="A513" s="361" t="s">
        <v>405</v>
      </c>
      <c r="B513" s="361" t="s">
        <v>481</v>
      </c>
      <c r="C513" s="370" t="s">
        <v>482</v>
      </c>
      <c r="D513" s="352">
        <v>3</v>
      </c>
      <c r="E513" s="357"/>
      <c r="F513" s="357"/>
      <c r="G513" s="2"/>
      <c r="H513" s="2"/>
      <c r="I513" s="2"/>
      <c r="Q513" s="364" t="b">
        <f>ROUND('T2'!C41,$D$513)=ROUND('T3'!D24,$D$513)</f>
        <v>1</v>
      </c>
      <c r="R513" s="364" t="b">
        <f>ROUND('T2'!D41,$D$513)=ROUND('T3'!D25,$D$513)</f>
        <v>1</v>
      </c>
      <c r="S513" s="364" t="b">
        <f>ROUND('T2'!E41,$D$513)=ROUND('T3'!D26,$D$513)</f>
        <v>1</v>
      </c>
      <c r="T513" s="364" t="b">
        <f>ROUND('T2'!F41,$D$513)=ROUND('T3'!D27,$D$513)</f>
        <v>1</v>
      </c>
    </row>
    <row r="514" spans="1:20" outlineLevel="1">
      <c r="A514" s="361"/>
      <c r="B514" s="361"/>
      <c r="C514" s="371" t="s">
        <v>477</v>
      </c>
      <c r="D514" s="372"/>
      <c r="E514" s="357"/>
      <c r="F514" s="357"/>
      <c r="G514" s="2"/>
      <c r="H514" s="2"/>
      <c r="I514" s="2"/>
      <c r="Q514" s="50">
        <f>ROUND('T2'!C41,$D$513)</f>
        <v>-539.82799999999997</v>
      </c>
      <c r="R514" s="50">
        <f>ROUND('T2'!D41,$D$513)</f>
        <v>3362.2750000000001</v>
      </c>
      <c r="S514" s="50">
        <f>ROUND('T2'!E41,$D$513)</f>
        <v>0</v>
      </c>
      <c r="T514" s="50">
        <f>ROUND('T2'!F41,$D$513)</f>
        <v>0</v>
      </c>
    </row>
    <row r="515" spans="1:20" outlineLevel="1">
      <c r="A515" s="361"/>
      <c r="B515" s="361"/>
      <c r="C515" s="371" t="s">
        <v>478</v>
      </c>
      <c r="D515" s="372"/>
      <c r="E515" s="357"/>
      <c r="F515" s="357"/>
      <c r="G515" s="2"/>
      <c r="H515" s="2"/>
      <c r="I515" s="2"/>
      <c r="Q515" s="50">
        <f>ROUND('T3'!D24,$D$513)</f>
        <v>-539.82799999999997</v>
      </c>
      <c r="R515" s="50">
        <f>ROUND('T3'!D25,$D$513)</f>
        <v>3362.2750000000001</v>
      </c>
      <c r="S515" s="50">
        <f>ROUND('T3'!D26,$D$513)</f>
        <v>0</v>
      </c>
      <c r="T515" s="50">
        <f>ROUND('T3'!D27,$D$513)</f>
        <v>0</v>
      </c>
    </row>
    <row r="516" spans="1:20">
      <c r="A516" s="361" t="s">
        <v>417</v>
      </c>
      <c r="B516" s="361" t="s">
        <v>483</v>
      </c>
      <c r="C516" s="370" t="s">
        <v>484</v>
      </c>
      <c r="D516" s="352">
        <v>3</v>
      </c>
      <c r="E516" s="357"/>
      <c r="F516" s="357"/>
      <c r="G516" s="2"/>
      <c r="H516" s="2"/>
      <c r="I516" s="2"/>
      <c r="Q516" s="364" t="b">
        <f>ROUND('T2'!C46,$D$516)=ROUND('T3'!D110,$D$516)</f>
        <v>1</v>
      </c>
      <c r="R516" s="364" t="b">
        <f>ROUND('T2'!D46,$D$516)=ROUND('T3'!D111,$D$516)</f>
        <v>1</v>
      </c>
      <c r="S516" s="364" t="b">
        <f>ROUND('T2'!E46,$D$516)=ROUND('T3'!D112,$D$516)</f>
        <v>1</v>
      </c>
      <c r="T516" s="364" t="b">
        <f>ROUND('T2'!F46,$D$516)=ROUND('T3'!D113,$D$516)</f>
        <v>1</v>
      </c>
    </row>
    <row r="517" spans="1:20" outlineLevel="1">
      <c r="A517" s="361"/>
      <c r="B517" s="361"/>
      <c r="C517" s="371" t="s">
        <v>477</v>
      </c>
      <c r="D517" s="372"/>
      <c r="E517" s="357"/>
      <c r="F517" s="357"/>
      <c r="G517" s="2"/>
      <c r="H517" s="2"/>
      <c r="I517" s="2"/>
      <c r="Q517" s="50">
        <f>ROUND('T2'!C46,$D$516)</f>
        <v>-114.462</v>
      </c>
      <c r="R517" s="50">
        <f>ROUND('T2'!D46,$D$516)</f>
        <v>335.33699999999999</v>
      </c>
      <c r="S517" s="50">
        <f>ROUND('T2'!E46,$D$516)</f>
        <v>0</v>
      </c>
      <c r="T517" s="50">
        <f>ROUND('T2'!F46,$D$516)</f>
        <v>0</v>
      </c>
    </row>
    <row r="518" spans="1:20" outlineLevel="1">
      <c r="A518" s="361"/>
      <c r="B518" s="361"/>
      <c r="C518" s="371" t="s">
        <v>478</v>
      </c>
      <c r="D518" s="372"/>
      <c r="E518" s="357"/>
      <c r="F518" s="357"/>
      <c r="G518" s="2"/>
      <c r="H518" s="2"/>
      <c r="I518" s="2"/>
      <c r="Q518" s="50">
        <f>ROUND('T3'!D110,$D$516)</f>
        <v>-114.462</v>
      </c>
      <c r="R518" s="50">
        <f>ROUND('T3'!D111,$D$516)</f>
        <v>335.33699999999999</v>
      </c>
      <c r="S518" s="50">
        <f>ROUND('T3'!D112,$D$516)</f>
        <v>0</v>
      </c>
      <c r="T518" s="50">
        <f>ROUND('T3'!D113,$D$516)</f>
        <v>0</v>
      </c>
    </row>
    <row r="519" spans="1:20">
      <c r="A519" s="361" t="s">
        <v>411</v>
      </c>
      <c r="B519" s="361" t="s">
        <v>485</v>
      </c>
      <c r="C519" s="370" t="s">
        <v>486</v>
      </c>
      <c r="D519" s="352">
        <v>3</v>
      </c>
      <c r="E519" s="357"/>
      <c r="F519" s="357"/>
      <c r="G519" s="2"/>
      <c r="H519" s="2"/>
      <c r="I519" s="2"/>
      <c r="Q519" s="364" t="b">
        <f>ROUND('T2'!C54,$D$519)=ROUND('T3'!D82,$D$519)</f>
        <v>1</v>
      </c>
      <c r="R519" s="364" t="b">
        <f>ROUND('T2'!D54,$D$519)=ROUND('T3'!D83,$D$519)</f>
        <v>1</v>
      </c>
      <c r="S519" s="364" t="b">
        <f>ROUND('T2'!E54,$D$519)=ROUND('T3'!D84,$D$519)</f>
        <v>1</v>
      </c>
      <c r="T519" s="364" t="b">
        <f>ROUND('T2'!F54,$D$519)=ROUND('T3'!D85,$D$519)</f>
        <v>1</v>
      </c>
    </row>
    <row r="520" spans="1:20" outlineLevel="1">
      <c r="A520" s="361"/>
      <c r="B520" s="361"/>
      <c r="C520" s="371" t="s">
        <v>477</v>
      </c>
      <c r="D520" s="372"/>
      <c r="E520" s="357"/>
      <c r="F520" s="357"/>
      <c r="G520" s="2"/>
      <c r="H520" s="2"/>
      <c r="I520" s="2"/>
      <c r="Q520" s="50">
        <f>ROUND('T2'!C54,$D$519)</f>
        <v>0</v>
      </c>
      <c r="R520" s="50">
        <f>ROUND('T2'!D54,$D$519)</f>
        <v>0</v>
      </c>
      <c r="S520" s="50">
        <f>ROUND('T2'!E54,$D$519)</f>
        <v>0</v>
      </c>
      <c r="T520" s="50">
        <f>ROUND('T2'!F54,$D$519)</f>
        <v>0</v>
      </c>
    </row>
    <row r="521" spans="1:20" outlineLevel="1">
      <c r="A521" s="361"/>
      <c r="B521" s="361"/>
      <c r="C521" s="371" t="s">
        <v>478</v>
      </c>
      <c r="D521" s="372"/>
      <c r="E521" s="357"/>
      <c r="F521" s="357"/>
      <c r="G521" s="2"/>
      <c r="H521" s="2"/>
      <c r="I521" s="2"/>
      <c r="Q521" s="50">
        <f>ROUND('T3'!D82,$D$519)</f>
        <v>0</v>
      </c>
      <c r="R521" s="50">
        <f>ROUND('T3'!D83,$D$519)</f>
        <v>0</v>
      </c>
      <c r="S521" s="50">
        <f>ROUND('T3'!D84,$D$519)</f>
        <v>0</v>
      </c>
      <c r="T521" s="50">
        <f>ROUND('T3'!D85,$D$519)</f>
        <v>0</v>
      </c>
    </row>
    <row r="522" spans="1:20">
      <c r="A522" s="361" t="s">
        <v>414</v>
      </c>
      <c r="B522" s="361" t="s">
        <v>487</v>
      </c>
      <c r="C522" s="370" t="s">
        <v>196</v>
      </c>
      <c r="D522" s="352">
        <v>3</v>
      </c>
      <c r="E522" s="357"/>
      <c r="F522" s="357"/>
      <c r="G522" s="2"/>
      <c r="H522" s="2"/>
      <c r="I522" s="2"/>
      <c r="Q522" s="364" t="b">
        <f>ROUND('T2'!C59,$D$522)=ROUND('T3'!D93,$D$522)</f>
        <v>1</v>
      </c>
      <c r="R522" s="364" t="b">
        <f>ROUND('T2'!D59,$D$522)=ROUND('T3'!D94,$D$522)</f>
        <v>1</v>
      </c>
      <c r="S522" s="364" t="b">
        <f>ROUND('T2'!E59,$D$522)=ROUND('T3'!D95,$D$522)</f>
        <v>1</v>
      </c>
      <c r="T522" s="364" t="b">
        <f>ROUND('T2'!F59,$D$522)=ROUND('T3'!D96,$D$522)</f>
        <v>1</v>
      </c>
    </row>
    <row r="523" spans="1:20" outlineLevel="1">
      <c r="A523" s="361"/>
      <c r="B523" s="361"/>
      <c r="C523" s="371" t="s">
        <v>477</v>
      </c>
      <c r="D523" s="372"/>
      <c r="E523" s="357"/>
      <c r="F523" s="357"/>
      <c r="G523" s="2"/>
      <c r="H523" s="2"/>
      <c r="I523" s="2"/>
      <c r="Q523" s="50">
        <f>ROUND('T2'!C59,$D$522)</f>
        <v>0</v>
      </c>
      <c r="R523" s="50">
        <f>ROUND('T2'!D59,$D$522)</f>
        <v>0</v>
      </c>
      <c r="S523" s="50">
        <f>ROUND('T2'!E59,$D$522)</f>
        <v>0</v>
      </c>
      <c r="T523" s="50">
        <f>ROUND('T2'!F59,$D$522)</f>
        <v>0</v>
      </c>
    </row>
    <row r="524" spans="1:20" outlineLevel="1">
      <c r="A524" s="361"/>
      <c r="B524" s="361"/>
      <c r="C524" s="371" t="s">
        <v>478</v>
      </c>
      <c r="D524" s="372"/>
      <c r="E524" s="357"/>
      <c r="F524" s="357"/>
      <c r="G524" s="2"/>
      <c r="H524" s="2"/>
      <c r="I524" s="2"/>
      <c r="Q524" s="50">
        <f>ROUND('T3'!D93,$D$522)</f>
        <v>0</v>
      </c>
      <c r="R524" s="50">
        <f>ROUND('T3'!D94,$D$522)</f>
        <v>0</v>
      </c>
      <c r="S524" s="50">
        <f>ROUND('T3'!D95,$D$522)</f>
        <v>0</v>
      </c>
      <c r="T524" s="50">
        <f>ROUND('T3'!D96,$D$522)</f>
        <v>0</v>
      </c>
    </row>
    <row r="525" spans="1:20">
      <c r="A525" s="361" t="s">
        <v>426</v>
      </c>
      <c r="B525" s="361" t="s">
        <v>488</v>
      </c>
      <c r="C525" s="370" t="s">
        <v>489</v>
      </c>
      <c r="D525" s="352">
        <v>3</v>
      </c>
      <c r="E525" s="357"/>
      <c r="F525" s="357"/>
      <c r="G525" s="2"/>
      <c r="H525" s="2"/>
      <c r="I525" s="2"/>
      <c r="Q525" s="364" t="b">
        <f>ROUND('T2'!C63,$D$525)=ROUND('T3'!D161,$D$525)</f>
        <v>1</v>
      </c>
      <c r="R525" s="364" t="b">
        <f>ROUND('T2'!D63,$D$525)=ROUND('T3'!D162,$D$525)</f>
        <v>1</v>
      </c>
      <c r="S525" s="364" t="b">
        <f>ROUND('T2'!E63,$D$525)=ROUND('T3'!D163,$D$525)</f>
        <v>1</v>
      </c>
      <c r="T525" s="364" t="b">
        <f>ROUND('T2'!F63,$D$525)=ROUND('T3'!D164,$D$525)</f>
        <v>1</v>
      </c>
    </row>
    <row r="526" spans="1:20" outlineLevel="1">
      <c r="A526" s="361"/>
      <c r="B526" s="361"/>
      <c r="C526" s="371" t="s">
        <v>477</v>
      </c>
      <c r="D526" s="372"/>
      <c r="E526" s="357"/>
      <c r="F526" s="357"/>
      <c r="G526" s="2"/>
      <c r="H526" s="2"/>
      <c r="I526" s="2"/>
      <c r="Q526" s="50">
        <f>ROUND('T2'!C63,$D$525)</f>
        <v>19804.538</v>
      </c>
      <c r="R526" s="50">
        <f>ROUND('T2'!D63,$D$525)</f>
        <v>0</v>
      </c>
      <c r="S526" s="50">
        <f>ROUND('T2'!E63,$D$525)</f>
        <v>0</v>
      </c>
      <c r="T526" s="50">
        <f>ROUND('T2'!F63,$D$525)</f>
        <v>0</v>
      </c>
    </row>
    <row r="527" spans="1:20" outlineLevel="1">
      <c r="A527" s="361"/>
      <c r="B527" s="361"/>
      <c r="C527" s="371" t="s">
        <v>478</v>
      </c>
      <c r="D527" s="372"/>
      <c r="E527" s="357"/>
      <c r="F527" s="357"/>
      <c r="G527" s="2"/>
      <c r="H527" s="2"/>
      <c r="I527" s="2"/>
      <c r="Q527" s="50">
        <f>ROUND('T3'!D161,$D$525)</f>
        <v>19804.538</v>
      </c>
      <c r="R527" s="50">
        <f>ROUND('T3'!D162,$D$525)</f>
        <v>0</v>
      </c>
      <c r="S527" s="50">
        <f>ROUND('T3'!D163,$D$525)</f>
        <v>0</v>
      </c>
      <c r="T527" s="50">
        <f>ROUND('T3'!D164,$D$525)</f>
        <v>0</v>
      </c>
    </row>
    <row r="528" spans="1:20">
      <c r="A528" s="361" t="s">
        <v>490</v>
      </c>
      <c r="B528" s="361" t="s">
        <v>491</v>
      </c>
      <c r="C528" s="370" t="s">
        <v>492</v>
      </c>
      <c r="D528" s="352">
        <v>3</v>
      </c>
      <c r="E528" s="357"/>
      <c r="F528" s="357"/>
      <c r="G528" s="2"/>
      <c r="H528" s="2"/>
      <c r="I528" s="2"/>
      <c r="Q528" s="364" t="b">
        <f>ROUND('T2'!C66,$D$528)=ROUND('T3'!D168,$D$528)</f>
        <v>1</v>
      </c>
      <c r="R528" s="364" t="b">
        <f>ROUND('T2'!D66,$D$528)=ROUND('T3'!D169,$D$528)</f>
        <v>1</v>
      </c>
      <c r="S528" s="364" t="b">
        <f>ROUND('T2'!E66,$D$528)=ROUND('T3'!D170,$D$528)</f>
        <v>1</v>
      </c>
      <c r="T528" s="364" t="b">
        <f>ROUND('T2'!F66,$D$528)=ROUND('T3'!D171,$D$528)</f>
        <v>1</v>
      </c>
    </row>
    <row r="529" spans="1:25" outlineLevel="1">
      <c r="A529" s="361"/>
      <c r="B529" s="361"/>
      <c r="C529" s="371" t="s">
        <v>477</v>
      </c>
      <c r="D529" s="372"/>
      <c r="E529" s="357"/>
      <c r="F529" s="357"/>
      <c r="G529" s="2"/>
      <c r="H529" s="2"/>
      <c r="I529" s="2"/>
      <c r="Q529" s="50">
        <f>ROUND('T2'!C66,$D$528)</f>
        <v>0</v>
      </c>
      <c r="R529" s="50">
        <f>ROUND('T2'!D66,$D$528)</f>
        <v>0</v>
      </c>
      <c r="S529" s="50">
        <f>ROUND('T2'!E66,$D$528)</f>
        <v>0</v>
      </c>
      <c r="T529" s="50">
        <f>ROUND('T2'!F66,$D$528)</f>
        <v>0</v>
      </c>
    </row>
    <row r="530" spans="1:25" outlineLevel="1">
      <c r="A530" s="361"/>
      <c r="B530" s="361"/>
      <c r="C530" s="371" t="s">
        <v>478</v>
      </c>
      <c r="D530" s="372"/>
      <c r="E530" s="357"/>
      <c r="F530" s="357"/>
      <c r="G530" s="2"/>
      <c r="H530" s="2"/>
      <c r="I530" s="2"/>
      <c r="Q530" s="50">
        <f>ROUND('T3'!D168,$D$528)</f>
        <v>0</v>
      </c>
      <c r="R530" s="50">
        <f>ROUND('T3'!D169,$D$528)</f>
        <v>0</v>
      </c>
      <c r="S530" s="50">
        <f>ROUND('T3'!D170,$D$528)</f>
        <v>0</v>
      </c>
      <c r="T530" s="50">
        <f>ROUND('T3'!D171,$D$528)</f>
        <v>0</v>
      </c>
    </row>
    <row r="531" spans="1:25">
      <c r="A531" s="361" t="s">
        <v>493</v>
      </c>
      <c r="B531" s="361" t="s">
        <v>501</v>
      </c>
      <c r="C531" s="370" t="s">
        <v>203</v>
      </c>
      <c r="D531" s="352">
        <v>3</v>
      </c>
      <c r="E531" s="357"/>
      <c r="F531" s="357"/>
      <c r="G531" s="2"/>
      <c r="H531" s="2"/>
      <c r="I531" s="2"/>
      <c r="Q531" s="364" t="b">
        <f>ROUND('T2'!C73,$D$531)=ROUND('T3'!D121+'T3'!D132+'T3'!D143+'T3'!D154,$D$531)</f>
        <v>1</v>
      </c>
      <c r="R531" s="364" t="b">
        <f>ROUND('T2'!D73,$D$531)=ROUND('T3'!D122+'T3'!D133+'T3'!D144+'T3'!D155,$D$531)</f>
        <v>1</v>
      </c>
      <c r="S531" s="364" t="b">
        <f>ROUND('T2'!E73,$D$531)=ROUND('T3'!D123+'T3'!D134+'T3'!D145+'T3'!D156,$D$531)</f>
        <v>1</v>
      </c>
      <c r="T531" s="364" t="b">
        <f>ROUND('T2'!F73,$D$531)=ROUND('T3'!D124+'T3'!D135+'T3'!D146+'T3'!D157,$D$531)</f>
        <v>1</v>
      </c>
    </row>
    <row r="532" spans="1:25" outlineLevel="1">
      <c r="A532" s="361"/>
      <c r="B532" s="361"/>
      <c r="C532" s="371" t="s">
        <v>477</v>
      </c>
      <c r="D532" s="372"/>
      <c r="E532" s="357"/>
      <c r="F532" s="357"/>
      <c r="G532" s="2"/>
      <c r="H532" s="2"/>
      <c r="I532" s="2"/>
      <c r="Q532" s="50">
        <f>ROUND('T2'!C73,$D$531)</f>
        <v>0</v>
      </c>
      <c r="R532" s="50">
        <f>ROUND('T2'!D73,$D$531)</f>
        <v>0</v>
      </c>
      <c r="S532" s="50">
        <f>ROUND('T2'!E73,$D$531)</f>
        <v>0</v>
      </c>
      <c r="T532" s="50">
        <f>ROUND('T2'!F73,$D$531)</f>
        <v>0</v>
      </c>
    </row>
    <row r="533" spans="1:25" outlineLevel="1">
      <c r="A533" s="361"/>
      <c r="B533" s="361"/>
      <c r="C533" s="371" t="s">
        <v>478</v>
      </c>
      <c r="D533" s="372"/>
      <c r="E533" s="357"/>
      <c r="F533" s="357"/>
      <c r="G533" s="2"/>
      <c r="H533" s="2"/>
      <c r="I533" s="2"/>
      <c r="Q533" s="50">
        <f>ROUND('T3'!D121+'T3'!D132+'T3'!D143+'T3'!D154,$D$531)</f>
        <v>0</v>
      </c>
      <c r="R533" s="50">
        <f>ROUND('T3'!D122+'T3'!D133+'T3'!D144+'T3'!D155,$D$531)</f>
        <v>0</v>
      </c>
      <c r="S533" s="50">
        <f>ROUND('T3'!D123+'T3'!D134+'T3'!D145+'T3'!D156,$D$531)</f>
        <v>0</v>
      </c>
      <c r="T533" s="50">
        <f>ROUND('T3'!D124+'T3'!D135+'T3'!D146+'T3'!D157,$D$531)</f>
        <v>0</v>
      </c>
    </row>
    <row r="534" spans="1:25" outlineLevel="1">
      <c r="A534" s="361" t="s">
        <v>554</v>
      </c>
      <c r="B534" s="361" t="s">
        <v>501</v>
      </c>
      <c r="C534" s="370" t="s">
        <v>203</v>
      </c>
      <c r="D534" s="352">
        <v>3</v>
      </c>
      <c r="E534" s="357"/>
      <c r="F534" s="357"/>
      <c r="G534" s="2"/>
      <c r="H534" s="2"/>
      <c r="I534" s="2"/>
      <c r="Q534" s="364" t="b">
        <f>ROUND('T3'!E125+'T3'!E136+'T3'!E147+'T3'!E158+'T3'!F125+'T3'!F136+'T3'!F147+'T3'!F158,$D$534)&lt;=0</f>
        <v>1</v>
      </c>
      <c r="R534" s="364" t="b">
        <f>ROUND('T3'!G125+'T3'!G136+'T3'!G147+'T3'!G158,$D$534)&lt;=0</f>
        <v>1</v>
      </c>
      <c r="S534" s="364" t="b">
        <f>ROUND('T3'!H125+'T3'!H136+'T3'!H147+'T3'!H158,$D$534)&lt;=0</f>
        <v>1</v>
      </c>
      <c r="T534" s="364" t="b">
        <f>ROUND('T3'!I125+'T3'!I136+'T3'!I147+'T3'!I158,$D$534)&lt;=0</f>
        <v>1</v>
      </c>
    </row>
    <row r="535" spans="1:25" outlineLevel="1">
      <c r="A535" s="361"/>
      <c r="B535" s="361"/>
      <c r="C535" s="371" t="s">
        <v>555</v>
      </c>
      <c r="D535" s="372"/>
      <c r="E535" s="357"/>
      <c r="F535" s="357"/>
      <c r="G535" s="2"/>
      <c r="H535" s="2"/>
      <c r="I535" s="2"/>
      <c r="Q535" s="50">
        <f>ROUND('T3'!E125+'T3'!E136+'T3'!E147+'T3'!E158+'T3'!F125+'T3'!F136+'T3'!F147+'T3'!F158,$D$534)</f>
        <v>0</v>
      </c>
      <c r="R535" s="50">
        <f>ROUND('T3'!G125+'T3'!G136+'T3'!G147+'T3'!G158,$D$534)</f>
        <v>0</v>
      </c>
      <c r="S535" s="50">
        <f>ROUND('T3'!H125+'T3'!H136+'T3'!H147+'T3'!H158,$D$534)</f>
        <v>0</v>
      </c>
      <c r="T535" s="50">
        <f>ROUND('T3'!I125+'T3'!I136+'T3'!I147+'T3'!I158,$D$534)</f>
        <v>0</v>
      </c>
    </row>
    <row r="536" spans="1:25" s="357" customFormat="1">
      <c r="A536" s="361" t="s">
        <v>494</v>
      </c>
      <c r="B536" s="361" t="s">
        <v>495</v>
      </c>
      <c r="C536" s="362" t="s">
        <v>502</v>
      </c>
      <c r="D536" s="372"/>
      <c r="I536" s="2"/>
      <c r="J536" s="2"/>
      <c r="P536" s="2"/>
      <c r="Q536" s="364" t="b">
        <f>SUM('T3'!E$13:E$16,'T3'!E$24:E$27,'T3'!E$31:E$34,'T3'!E$38:E$41,'T3'!E$45:E$48,'T3'!E$52:E$55,'T3'!E$59:E$62,'T3'!E$66:E$69,'T3'!E$82:E$85,'T3'!E$93:E$96,'T3'!E$110:E$113,'T3'!E$161:E$164)+SUM('T3'!F$13:F$16,'T3'!F$24:F$27,'T3'!F$31:F$34,'T3'!F$38:F$41,'T3'!F$45:F$48,'T3'!F$52:F$55,'T3'!F$59:F$62,'T3'!F$66:F$69,'T3'!F$82:F$85,'T3'!F$93:F$96,'T3'!F$110:F$113,'T3'!F$161:F$164)=0</f>
        <v>1</v>
      </c>
      <c r="R536" s="364" t="b">
        <f>SUM('T3'!G$13:G$16,'T3'!G$24:G$27,'T3'!G$31:G$34,'T3'!G$38:G$41,'T3'!G$45:G$48,'T3'!G$52:G$55,'T3'!G$59:G$62,'T3'!G$66:G$69,'T3'!G$82:G$85,'T3'!G$93:G$96,'T3'!G$110:G$113,'T3'!G$161:G$164)=0</f>
        <v>1</v>
      </c>
    </row>
    <row r="537" spans="1:25" outlineLevel="1">
      <c r="A537" s="361"/>
      <c r="B537" s="361"/>
      <c r="C537" s="365" t="s">
        <v>503</v>
      </c>
      <c r="D537" s="372"/>
      <c r="G537" s="2"/>
      <c r="H537" s="2"/>
      <c r="I537" s="2"/>
      <c r="Q537" s="50">
        <f>SUM('T3'!E$13:E$16,'T3'!E$24:E$27,'T3'!E$31:E$34,'T3'!E$38:E$41,'T3'!E$45:E$48,'T3'!E$52:E$55,'T3'!E$59:E$62,'T3'!E$66:E$69,'T3'!E$82:E$85,'T3'!E$93:E$96,'T3'!E$110:E$113,'T3'!E$161:E$164)+SUM('T3'!F$13:F$16,'T3'!F$24:F$27,'T3'!F$31:F$34,'T3'!F$38:F$41,'T3'!F$45:F$48,'T3'!F$52:F$55,'T3'!F$59:F$62,'T3'!F$66:F$69,'T3'!F$82:F$85,'T3'!F$93:F$96,'T3'!F$110:F$113,'T3'!F$161:F$164)</f>
        <v>0</v>
      </c>
      <c r="R537" s="50">
        <f>SUM('T3'!G$13:G$16,'T3'!G$24:G$27,'T3'!G$31:G$34,'T3'!G$38:G$41,'T3'!G$45:G$48,'T3'!G$52:G$55,'T3'!G$59:G$62,'T3'!G$66:G$69,'T3'!G$82:G$85,'T3'!G$93:G$96,'T3'!G$110:G$113,'T3'!G$161:G$164)</f>
        <v>0</v>
      </c>
      <c r="S537" s="357"/>
      <c r="T537" s="357"/>
    </row>
    <row r="538" spans="1:25" s="24" customFormat="1" ht="18.75">
      <c r="A538" s="13" t="s">
        <v>13</v>
      </c>
      <c r="B538" s="14" t="s">
        <v>14</v>
      </c>
      <c r="C538" s="15" t="s">
        <v>496</v>
      </c>
      <c r="D538" s="376"/>
      <c r="E538" s="359"/>
      <c r="F538" s="359"/>
      <c r="G538" s="359"/>
      <c r="H538" s="359"/>
      <c r="I538" s="359"/>
      <c r="J538" s="359"/>
      <c r="K538" s="359"/>
      <c r="L538" s="359"/>
      <c r="M538" s="359"/>
      <c r="N538" s="359"/>
      <c r="O538" s="359"/>
      <c r="P538" s="2"/>
      <c r="Q538" s="359"/>
      <c r="R538" s="359"/>
      <c r="S538" s="359"/>
      <c r="T538" s="359"/>
      <c r="W538" s="357"/>
      <c r="X538" s="357"/>
      <c r="Y538" s="357"/>
    </row>
    <row r="539" spans="1:25" s="373" customFormat="1">
      <c r="A539" s="360" t="s">
        <v>429</v>
      </c>
      <c r="B539" s="361" t="s">
        <v>471</v>
      </c>
      <c r="C539" s="370" t="s">
        <v>472</v>
      </c>
      <c r="D539" s="352">
        <v>3</v>
      </c>
      <c r="E539" s="357"/>
      <c r="F539" s="357"/>
      <c r="P539" s="2"/>
      <c r="Q539" s="364" t="b">
        <f>ROUND('T2 ANSP'!C78-'T2 ANSP'!C76,$D$539)=ROUND(SUM('T3 ANSP'!$D$13,'T3 ANSP'!$D$24,'T3 ANSP'!$D$31,'T3 ANSP'!$D$38,'T3 ANSP'!$D$45,'T3 ANSP'!$D$52,'T3 ANSP'!$D$59,'T3 ANSP'!$D$66,'T3 ANSP'!$D$82,'T3 ANSP'!$D$93,'T3 ANSP'!$D$110,'T3 ANSP'!$D$121,'T3 ANSP'!$D$132,'T3 ANSP'!$D$143,'T3 ANSP'!$D$154,'T3 ANSP'!$D$161,'T3 ANSP'!$D$168),$D$539)</f>
        <v>1</v>
      </c>
      <c r="R539" s="364" t="b">
        <f>ROUND('T2 ANSP'!D78-'T2 ANSP'!D76,$D$539)=ROUND(SUM('T3 ANSP'!$D$14,'T3 ANSP'!$D$25,'T3 ANSP'!$D$32,'T3 ANSP'!$D$39,'T3 ANSP'!$D$46,'T3 ANSP'!$D$53,'T3 ANSP'!$D$60,'T3 ANSP'!$D$67,'T3 ANSP'!$D$83,'T3 ANSP'!$D$94,'T3 ANSP'!$D$111,'T3 ANSP'!$D$122,'T3 ANSP'!$D$133,'T3 ANSP'!$D$144,'T3 ANSP'!$D$155,'T3 ANSP'!$D$162,'T3 ANSP'!$D$169),$D$539)</f>
        <v>1</v>
      </c>
      <c r="S539" s="364" t="b">
        <f>ROUND('T2 ANSP'!E78-'T2 ANSP'!E76,$D$539)=ROUND(SUM('T3 ANSP'!$D$15,'T3 ANSP'!$D$26,'T3 ANSP'!$D$33,'T3 ANSP'!$D$40,'T3 ANSP'!$D$47,'T3 ANSP'!$D$54,'T3 ANSP'!$D$61,'T3 ANSP'!$D$68,'T3 ANSP'!$D$84,'T3 ANSP'!$D$95,'T3 ANSP'!$D$112,'T3 ANSP'!$D$123,'T3 ANSP'!$D$134,'T3 ANSP'!$D$145,'T3 ANSP'!$D$156,'T3 ANSP'!$D$163,'T3 ANSP'!$D$170),$D$539)</f>
        <v>1</v>
      </c>
      <c r="T539" s="364" t="b">
        <f>ROUND('T2 ANSP'!F78-'T2 ANSP'!F76,$D$539)=ROUND(SUM('T3 ANSP'!$D$16,'T3 ANSP'!$D$27,'T3 ANSP'!$D$34,'T3 ANSP'!$D$41,'T3 ANSP'!$D$48,'T3 ANSP'!$D$55,'T3 ANSP'!$D$62,'T3 ANSP'!$D$69,'T3 ANSP'!$D$85,'T3 ANSP'!$D$96,'T3 ANSP'!$D$113,'T3 ANSP'!$D$124,'T3 ANSP'!$D$135,'T3 ANSP'!$D$146,'T3 ANSP'!$D$157,'T3 ANSP'!$D$164,'T3 ANSP'!$D$171),$D$539)</f>
        <v>1</v>
      </c>
      <c r="W539" s="357"/>
      <c r="X539" s="357"/>
      <c r="Y539" s="357"/>
    </row>
    <row r="540" spans="1:25" outlineLevel="1">
      <c r="A540" s="361"/>
      <c r="B540" s="361"/>
      <c r="C540" s="371" t="s">
        <v>473</v>
      </c>
      <c r="D540" s="372"/>
      <c r="E540" s="357"/>
      <c r="F540" s="357"/>
      <c r="G540" s="2"/>
      <c r="H540" s="2"/>
      <c r="I540" s="2"/>
      <c r="Q540" s="50">
        <f>ROUND('T2 ANSP'!C78-'T2 ANSP'!C76,$D$539)</f>
        <v>17582.137999999999</v>
      </c>
      <c r="R540" s="50">
        <f>ROUND('T2 ANSP'!D78-'T2 ANSP'!D76,$D$539)</f>
        <v>4509.82</v>
      </c>
      <c r="S540" s="50">
        <f>ROUND('T2 ANSP'!E78-'T2 ANSP'!E76,$D$539)</f>
        <v>0</v>
      </c>
      <c r="T540" s="50">
        <f>ROUND('T2 ANSP'!F78-'T2 ANSP'!F76,$D$539)</f>
        <v>0</v>
      </c>
      <c r="W540" s="357"/>
      <c r="X540" s="357"/>
      <c r="Y540" s="357"/>
    </row>
    <row r="541" spans="1:25" outlineLevel="1">
      <c r="A541" s="361"/>
      <c r="B541" s="361"/>
      <c r="C541" s="371" t="s">
        <v>474</v>
      </c>
      <c r="D541" s="372"/>
      <c r="E541" s="357"/>
      <c r="F541" s="357"/>
      <c r="G541" s="2"/>
      <c r="H541" s="2"/>
      <c r="I541" s="2"/>
      <c r="Q541" s="50">
        <f>ROUND(SUM('T3 ANSP'!$D$13,'T3 ANSP'!$D$24,'T3 ANSP'!$D$31,'T3 ANSP'!$D$38,'T3 ANSP'!$D$45,'T3 ANSP'!$D$52,'T3 ANSP'!$D$59,'T3 ANSP'!$D$66,'T3 ANSP'!$D$82,'T3 ANSP'!$D$93,'T3 ANSP'!$D$110,'T3 ANSP'!$D$121,'T3 ANSP'!$D$132,'T3 ANSP'!$D$143,'T3 ANSP'!$D$154,'T3 ANSP'!$D$161,'T3 ANSP'!$D$168),$D$539)</f>
        <v>17582.137999999999</v>
      </c>
      <c r="R541" s="50">
        <f>ROUND(SUM('T3 ANSP'!$D$14,'T3 ANSP'!$D$25,'T3 ANSP'!$D$32,'T3 ANSP'!$D$39,'T3 ANSP'!$D$46,'T3 ANSP'!$D$53,'T3 ANSP'!$D$60,'T3 ANSP'!$D$67,'T3 ANSP'!$D$83,'T3 ANSP'!$D$94,'T3 ANSP'!$D$111,'T3 ANSP'!$D$122,'T3 ANSP'!$D$133,'T3 ANSP'!$D$144,'T3 ANSP'!$D$155,'T3 ANSP'!$D$162,'T3 ANSP'!$D$169),$D$539)</f>
        <v>4509.82</v>
      </c>
      <c r="S541" s="50">
        <f>ROUND(SUM('T3 ANSP'!$D$15,'T3 ANSP'!$D$26,'T3 ANSP'!$D$33,'T3 ANSP'!$D$40,'T3 ANSP'!$D$47,'T3 ANSP'!$D$54,'T3 ANSP'!$D$61,'T3 ANSP'!$D$68,'T3 ANSP'!$D$84,'T3 ANSP'!$D$95,'T3 ANSP'!$D$112,'T3 ANSP'!$D$123,'T3 ANSP'!$D$134,'T3 ANSP'!$D$145,'T3 ANSP'!$D$156,'T3 ANSP'!$D$163,'T3 ANSP'!$D$170),$D$539)</f>
        <v>0</v>
      </c>
      <c r="T541" s="50">
        <f>ROUND(SUM('T3 ANSP'!$D$16,'T3 ANSP'!$D$27,'T3 ANSP'!$D$34,'T3 ANSP'!$D$41,'T3 ANSP'!$D$48,'T3 ANSP'!$D$55,'T3 ANSP'!$D$62,'T3 ANSP'!$D$69,'T3 ANSP'!$D$85,'T3 ANSP'!$D$96,'T3 ANSP'!$D$113,'T3 ANSP'!$D$124,'T3 ANSP'!$D$135,'T3 ANSP'!$D$146,'T3 ANSP'!$D$157,'T3 ANSP'!$D$164,'T3 ANSP'!$D$171),$D$539)</f>
        <v>0</v>
      </c>
      <c r="W541" s="357"/>
      <c r="X541" s="357"/>
      <c r="Y541" s="357"/>
    </row>
    <row r="542" spans="1:25">
      <c r="A542" s="361" t="s">
        <v>400</v>
      </c>
      <c r="B542" s="361" t="s">
        <v>475</v>
      </c>
      <c r="C542" s="370" t="s">
        <v>476</v>
      </c>
      <c r="D542" s="352">
        <v>3</v>
      </c>
      <c r="E542" s="357"/>
      <c r="F542" s="357"/>
      <c r="G542" s="2"/>
      <c r="H542" s="2"/>
      <c r="I542" s="2"/>
      <c r="Q542" s="364" t="b">
        <f>ROUND('T2 ANSP'!C19,$D$542)=ROUND('T3 ANSP'!$D$13,$D$542)</f>
        <v>1</v>
      </c>
      <c r="R542" s="364" t="b">
        <f>ROUND('T2 ANSP'!D19,$D$542)=ROUND('T3 ANSP'!$D$14,$D$542)</f>
        <v>1</v>
      </c>
      <c r="S542" s="364" t="b">
        <f>ROUND('T2 ANSP'!E19,$D$542)=ROUND('T3 ANSP'!$D$15,$D$542)</f>
        <v>1</v>
      </c>
      <c r="T542" s="364" t="b">
        <f>ROUND('T2 ANSP'!F19,$D$542)=ROUND('T3 ANSP'!$D$16,$D$542)</f>
        <v>1</v>
      </c>
    </row>
    <row r="543" spans="1:25" outlineLevel="1">
      <c r="A543" s="361"/>
      <c r="B543" s="361"/>
      <c r="C543" s="371" t="s">
        <v>477</v>
      </c>
      <c r="D543" s="372"/>
      <c r="E543" s="357"/>
      <c r="F543" s="357"/>
      <c r="G543" s="2"/>
      <c r="H543" s="2"/>
      <c r="I543" s="2"/>
      <c r="Q543" s="50">
        <f>ROUND('T2 ANSP'!C19,$D$542)</f>
        <v>90.26</v>
      </c>
      <c r="R543" s="50">
        <f>ROUND('T2 ANSP'!D19,$D$542)</f>
        <v>1019.093</v>
      </c>
      <c r="S543" s="50">
        <f>ROUND('T2 ANSP'!E19,$D$542)</f>
        <v>0</v>
      </c>
      <c r="T543" s="50">
        <f>ROUND('T2 ANSP'!F19,$D$542)</f>
        <v>0</v>
      </c>
    </row>
    <row r="544" spans="1:25" outlineLevel="1">
      <c r="A544" s="361"/>
      <c r="B544" s="361"/>
      <c r="C544" s="371" t="s">
        <v>478</v>
      </c>
      <c r="D544" s="372"/>
      <c r="E544" s="357"/>
      <c r="F544" s="357"/>
      <c r="G544" s="2"/>
      <c r="H544" s="2"/>
      <c r="I544" s="2"/>
      <c r="Q544" s="50">
        <f>ROUND('T3 ANSP'!$D$13,$D$542)</f>
        <v>90.26</v>
      </c>
      <c r="R544" s="50">
        <f>ROUND('T3 ANSP'!$D$14,$D$542)</f>
        <v>1019.093</v>
      </c>
      <c r="S544" s="50">
        <f>ROUND('T3 ANSP'!$D$15,$D$542)</f>
        <v>0</v>
      </c>
      <c r="T544" s="50">
        <f>ROUND('T3 ANSP'!$D$16,$D$542)</f>
        <v>0</v>
      </c>
    </row>
    <row r="545" spans="1:20">
      <c r="A545" s="361" t="s">
        <v>408</v>
      </c>
      <c r="B545" s="361" t="s">
        <v>479</v>
      </c>
      <c r="C545" s="370" t="s">
        <v>480</v>
      </c>
      <c r="D545" s="352">
        <v>3</v>
      </c>
      <c r="E545" s="357"/>
      <c r="F545" s="357"/>
      <c r="G545" s="2"/>
      <c r="H545" s="2"/>
      <c r="I545" s="2"/>
      <c r="Q545" s="364" t="b">
        <f>ROUND('T2 ANSP'!C28,$D$545)=ROUND('T3 ANSP'!$D$31+'T3 ANSP'!$D$38+'T3 ANSP'!$D$45+'T3 ANSP'!$D$52+'T3 ANSP'!$D$59+'T3 ANSP'!$D$66,$D$545)</f>
        <v>1</v>
      </c>
      <c r="R545" s="364" t="b">
        <f>ROUND('T2 ANSP'!D28,$D$545)=ROUND('T3 ANSP'!$D$32+'T3 ANSP'!$D$39+'T3 ANSP'!$D$46+'T3 ANSP'!$D$53+'T3 ANSP'!$D$60+'T3 ANSP'!$D$67,$D$545)</f>
        <v>1</v>
      </c>
      <c r="S545" s="364" t="b">
        <f>ROUND('T2 ANSP'!E28,$D$545)=ROUND('T3 ANSP'!$D$33+'T3 ANSP'!$D$40+'T3 ANSP'!$D$47+'T3 ANSP'!$D$54+'T3 ANSP'!$D$61+'T3 ANSP'!$D$68,$D$545)</f>
        <v>1</v>
      </c>
      <c r="T545" s="364" t="b">
        <f>ROUND('T2 ANSP'!F28,$D$545)=ROUND('T3 ANSP'!$D$34+'T3 ANSP'!$D$41+'T3 ANSP'!$D$48+'T3 ANSP'!$D$55+'T3 ANSP'!$D$62+'T3 ANSP'!$D$69,$D$545)</f>
        <v>1</v>
      </c>
    </row>
    <row r="546" spans="1:20" outlineLevel="1">
      <c r="A546" s="361"/>
      <c r="B546" s="361"/>
      <c r="C546" s="371" t="s">
        <v>477</v>
      </c>
      <c r="D546" s="372"/>
      <c r="E546" s="357"/>
      <c r="F546" s="357"/>
      <c r="G546" s="2"/>
      <c r="H546" s="2"/>
      <c r="I546" s="2"/>
      <c r="Q546" s="50">
        <f>ROUND('T2 ANSP'!C28,$D$545)</f>
        <v>-33.368000000000002</v>
      </c>
      <c r="R546" s="50">
        <f>ROUND('T2 ANSP'!D28,$D$545)</f>
        <v>128.452</v>
      </c>
      <c r="S546" s="50">
        <f>ROUND('T2 ANSP'!E28,$D$545)</f>
        <v>0</v>
      </c>
      <c r="T546" s="50">
        <f>ROUND('T2 ANSP'!F28,$D$545)</f>
        <v>0</v>
      </c>
    </row>
    <row r="547" spans="1:20" outlineLevel="1">
      <c r="A547" s="361"/>
      <c r="B547" s="361"/>
      <c r="C547" s="371" t="s">
        <v>478</v>
      </c>
      <c r="D547" s="372"/>
      <c r="E547" s="357"/>
      <c r="F547" s="357"/>
      <c r="G547" s="2"/>
      <c r="H547" s="2"/>
      <c r="I547" s="2"/>
      <c r="Q547" s="50">
        <f>ROUND('T3 ANSP'!$D$31+'T3 ANSP'!$D$38+'T3 ANSP'!$D$45+'T3 ANSP'!$D$52+'T3 ANSP'!$D$59+'T3 ANSP'!$D$66,$D$545)</f>
        <v>-33.368000000000002</v>
      </c>
      <c r="R547" s="50">
        <f>ROUND('T3 ANSP'!$D$32+'T3 ANSP'!$D$39+'T3 ANSP'!$D$46+'T3 ANSP'!$D$53+'T3 ANSP'!$D$60+'T3 ANSP'!$D$67,$D$545)</f>
        <v>128.452</v>
      </c>
      <c r="S547" s="50">
        <f>ROUND('T3 ANSP'!$D$33+'T3 ANSP'!$D$40+'T3 ANSP'!$D$47+'T3 ANSP'!$D$54+'T3 ANSP'!$D$61+'T3 ANSP'!$D$68,$D$545)</f>
        <v>0</v>
      </c>
      <c r="T547" s="50">
        <f>ROUND('T3 ANSP'!$D$34+'T3 ANSP'!$D$41+'T3 ANSP'!$D$48+'T3 ANSP'!$D$55+'T3 ANSP'!$D$62+'T3 ANSP'!$D$69,$D$545)</f>
        <v>0</v>
      </c>
    </row>
    <row r="548" spans="1:20">
      <c r="A548" s="361" t="s">
        <v>405</v>
      </c>
      <c r="B548" s="361" t="s">
        <v>481</v>
      </c>
      <c r="C548" s="370" t="s">
        <v>482</v>
      </c>
      <c r="D548" s="352">
        <v>3</v>
      </c>
      <c r="E548" s="357"/>
      <c r="F548" s="357"/>
      <c r="G548" s="2"/>
      <c r="H548" s="2"/>
      <c r="I548" s="2"/>
      <c r="Q548" s="364" t="b">
        <f>ROUND('T2 ANSP'!C41,$D$548)=ROUND('T3 ANSP'!$D$24,$D$548)</f>
        <v>1</v>
      </c>
      <c r="R548" s="364" t="b">
        <f>ROUND('T2 ANSP'!D41,$D$548)=ROUND('T3 ANSP'!$D$25,$D$548)</f>
        <v>1</v>
      </c>
      <c r="S548" s="364" t="b">
        <f>ROUND('T2 ANSP'!E41,$D$548)=ROUND('T3 ANSP'!$D$26,$D$548)</f>
        <v>1</v>
      </c>
      <c r="T548" s="364" t="b">
        <f>ROUND('T2 ANSP'!F41,$D$548)=ROUND('T3 ANSP'!$D$27,$D$548)</f>
        <v>1</v>
      </c>
    </row>
    <row r="549" spans="1:20" outlineLevel="1">
      <c r="A549" s="361"/>
      <c r="B549" s="361"/>
      <c r="C549" s="371" t="s">
        <v>477</v>
      </c>
      <c r="D549" s="372"/>
      <c r="E549" s="357"/>
      <c r="F549" s="357"/>
      <c r="G549" s="2"/>
      <c r="H549" s="2"/>
      <c r="I549" s="2"/>
      <c r="Q549" s="50">
        <f>ROUND('T2 ANSP'!C41,$D$548)</f>
        <v>-539.82799999999997</v>
      </c>
      <c r="R549" s="50">
        <f>ROUND('T2 ANSP'!D41,$D$548)</f>
        <v>3362.2750000000001</v>
      </c>
      <c r="S549" s="50">
        <f>ROUND('T2 ANSP'!E41,$D$548)</f>
        <v>0</v>
      </c>
      <c r="T549" s="50">
        <f>ROUND('T2 ANSP'!F41,$D$548)</f>
        <v>0</v>
      </c>
    </row>
    <row r="550" spans="1:20" outlineLevel="1">
      <c r="A550" s="361"/>
      <c r="B550" s="361"/>
      <c r="C550" s="371" t="s">
        <v>478</v>
      </c>
      <c r="D550" s="372"/>
      <c r="E550" s="357"/>
      <c r="F550" s="357"/>
      <c r="G550" s="2"/>
      <c r="H550" s="2"/>
      <c r="I550" s="2"/>
      <c r="Q550" s="50">
        <f>ROUND('T3 ANSP'!$D$24,$D$548)</f>
        <v>-539.82799999999997</v>
      </c>
      <c r="R550" s="50">
        <f>ROUND('T3 ANSP'!$D$25,$D$548)</f>
        <v>3362.2750000000001</v>
      </c>
      <c r="S550" s="50">
        <f>ROUND('T3 ANSP'!$D$26,$D$548)</f>
        <v>0</v>
      </c>
      <c r="T550" s="50">
        <f>ROUND('T3 ANSP'!$D$27,$D$548)</f>
        <v>0</v>
      </c>
    </row>
    <row r="551" spans="1:20">
      <c r="A551" s="361" t="s">
        <v>417</v>
      </c>
      <c r="B551" s="361" t="s">
        <v>483</v>
      </c>
      <c r="C551" s="370" t="s">
        <v>484</v>
      </c>
      <c r="D551" s="352">
        <v>3</v>
      </c>
      <c r="E551" s="357"/>
      <c r="F551" s="357"/>
      <c r="G551" s="2"/>
      <c r="H551" s="2"/>
      <c r="I551" s="2"/>
      <c r="Q551" s="364" t="b">
        <f>ROUND('T2 ANSP'!C46,$D$551)=ROUND('T3 ANSP'!$D$110,$D$551)</f>
        <v>1</v>
      </c>
      <c r="R551" s="364" t="b">
        <f>ROUND('T2 ANSP'!D46,$D$551)=ROUND('T3 ANSP'!$D$111,$D$551)</f>
        <v>1</v>
      </c>
      <c r="S551" s="364" t="b">
        <f>ROUND('T2 ANSP'!E46,$D$551)=ROUND('T3 ANSP'!$D$112,$D$551)</f>
        <v>1</v>
      </c>
      <c r="T551" s="364" t="b">
        <f>ROUND('T2 ANSP'!F46,$D$551)=ROUND('T3 ANSP'!$D$113,$D$551)</f>
        <v>1</v>
      </c>
    </row>
    <row r="552" spans="1:20" outlineLevel="1">
      <c r="A552" s="361"/>
      <c r="B552" s="361"/>
      <c r="C552" s="371" t="s">
        <v>477</v>
      </c>
      <c r="D552" s="372"/>
      <c r="E552" s="357"/>
      <c r="F552" s="357"/>
      <c r="G552" s="2"/>
      <c r="H552" s="2"/>
      <c r="I552" s="2"/>
      <c r="Q552" s="50">
        <f>ROUND('T2 ANSP'!C46,$D$551)</f>
        <v>0</v>
      </c>
      <c r="R552" s="50">
        <f>ROUND('T2 ANSP'!D46,$D$551)</f>
        <v>0</v>
      </c>
      <c r="S552" s="50">
        <f>ROUND('T2 ANSP'!E46,$D$551)</f>
        <v>0</v>
      </c>
      <c r="T552" s="50">
        <f>ROUND('T2 ANSP'!F46,$D$551)</f>
        <v>0</v>
      </c>
    </row>
    <row r="553" spans="1:20" outlineLevel="1">
      <c r="A553" s="361"/>
      <c r="B553" s="361"/>
      <c r="C553" s="371" t="s">
        <v>478</v>
      </c>
      <c r="D553" s="372"/>
      <c r="E553" s="357"/>
      <c r="F553" s="357"/>
      <c r="G553" s="2"/>
      <c r="H553" s="2"/>
      <c r="I553" s="2"/>
      <c r="Q553" s="50">
        <f>ROUND('T3 ANSP'!$D$110,$D$551)</f>
        <v>0</v>
      </c>
      <c r="R553" s="50">
        <f>ROUND('T3 ANSP'!$D$111,$D$551)</f>
        <v>0</v>
      </c>
      <c r="S553" s="50">
        <f>ROUND('T3 ANSP'!$D$112,$D$551)</f>
        <v>0</v>
      </c>
      <c r="T553" s="50">
        <f>ROUND('T3 ANSP'!$D$113,$D$551)</f>
        <v>0</v>
      </c>
    </row>
    <row r="554" spans="1:20">
      <c r="A554" s="361" t="s">
        <v>411</v>
      </c>
      <c r="B554" s="361" t="s">
        <v>485</v>
      </c>
      <c r="C554" s="370" t="s">
        <v>486</v>
      </c>
      <c r="D554" s="352">
        <v>3</v>
      </c>
      <c r="E554" s="357"/>
      <c r="F554" s="357"/>
      <c r="G554" s="2"/>
      <c r="H554" s="2"/>
      <c r="I554" s="2"/>
      <c r="Q554" s="364" t="b">
        <f>ROUND('T2 ANSP'!C54,$D$554)=ROUND('T3 ANSP'!$D$82,$D$554)</f>
        <v>1</v>
      </c>
      <c r="R554" s="364" t="b">
        <f>ROUND('T2 ANSP'!D54,$D$554)=ROUND('T3 ANSP'!$D$83,$D$554)</f>
        <v>1</v>
      </c>
      <c r="S554" s="364" t="b">
        <f>ROUND('T2 ANSP'!E54,$D$554)=ROUND('T3 ANSP'!$D$84,$D$554)</f>
        <v>1</v>
      </c>
      <c r="T554" s="364" t="b">
        <f>ROUND('T2 ANSP'!F54,$D$554)=ROUND('T3 ANSP'!$D$85,$D$554)</f>
        <v>1</v>
      </c>
    </row>
    <row r="555" spans="1:20" outlineLevel="1">
      <c r="A555" s="361"/>
      <c r="B555" s="361"/>
      <c r="C555" s="371" t="s">
        <v>477</v>
      </c>
      <c r="D555" s="372"/>
      <c r="E555" s="357"/>
      <c r="F555" s="357"/>
      <c r="G555" s="2"/>
      <c r="H555" s="2"/>
      <c r="I555" s="2"/>
      <c r="Q555" s="50">
        <f>ROUND('T2 ANSP'!C54,$D$554)</f>
        <v>0</v>
      </c>
      <c r="R555" s="50">
        <f>ROUND('T2 ANSP'!D54,$D$554)</f>
        <v>0</v>
      </c>
      <c r="S555" s="50">
        <f>ROUND('T2 ANSP'!E54,$D$554)</f>
        <v>0</v>
      </c>
      <c r="T555" s="50">
        <f>ROUND('T2 ANSP'!F54,$D$554)</f>
        <v>0</v>
      </c>
    </row>
    <row r="556" spans="1:20" outlineLevel="1">
      <c r="A556" s="361"/>
      <c r="B556" s="361"/>
      <c r="C556" s="371" t="s">
        <v>478</v>
      </c>
      <c r="D556" s="372"/>
      <c r="E556" s="357"/>
      <c r="F556" s="357"/>
      <c r="G556" s="2"/>
      <c r="H556" s="2"/>
      <c r="I556" s="2"/>
      <c r="Q556" s="50">
        <f>ROUND('T3 ANSP'!$D$82,$D$554)</f>
        <v>0</v>
      </c>
      <c r="R556" s="50">
        <f>ROUND('T3 ANSP'!$D$83,$D$554)</f>
        <v>0</v>
      </c>
      <c r="S556" s="50">
        <f>ROUND('T3 ANSP'!$D$84,$D$554)</f>
        <v>0</v>
      </c>
      <c r="T556" s="50">
        <f>ROUND('T3 ANSP'!$D$85,$D$554)</f>
        <v>0</v>
      </c>
    </row>
    <row r="557" spans="1:20">
      <c r="A557" s="361" t="s">
        <v>414</v>
      </c>
      <c r="B557" s="361" t="s">
        <v>487</v>
      </c>
      <c r="C557" s="370" t="s">
        <v>196</v>
      </c>
      <c r="D557" s="352">
        <v>3</v>
      </c>
      <c r="E557" s="357"/>
      <c r="F557" s="357"/>
      <c r="G557" s="2"/>
      <c r="H557" s="2"/>
      <c r="I557" s="2"/>
      <c r="Q557" s="364" t="b">
        <f>ROUND('T2 ANSP'!C59,$D$557)=ROUND('T3 ANSP'!$D$93,$D$557)</f>
        <v>1</v>
      </c>
      <c r="R557" s="364" t="b">
        <f>ROUND('T2 ANSP'!D59,$D$557)=ROUND('T3 ANSP'!$D$94,$D$557)</f>
        <v>1</v>
      </c>
      <c r="S557" s="364" t="b">
        <f>ROUND('T2 ANSP'!E59,$D$557)=ROUND('T3 ANSP'!$D$95,$D$557)</f>
        <v>1</v>
      </c>
      <c r="T557" s="364" t="b">
        <f>ROUND('T2 ANSP'!F59,$D$557)=ROUND('T3 ANSP'!$D$96,$D$557)</f>
        <v>1</v>
      </c>
    </row>
    <row r="558" spans="1:20" outlineLevel="1">
      <c r="A558" s="361"/>
      <c r="B558" s="361"/>
      <c r="C558" s="371" t="s">
        <v>477</v>
      </c>
      <c r="D558" s="372"/>
      <c r="E558" s="357"/>
      <c r="F558" s="357"/>
      <c r="G558" s="2"/>
      <c r="H558" s="2"/>
      <c r="I558" s="2"/>
      <c r="Q558" s="50">
        <f>ROUND('T2 ANSP'!C59,$D$557)</f>
        <v>0</v>
      </c>
      <c r="R558" s="50">
        <f>ROUND('T2 ANSP'!D59,$D$557)</f>
        <v>0</v>
      </c>
      <c r="S558" s="50">
        <f>ROUND('T2 ANSP'!E59,$D$557)</f>
        <v>0</v>
      </c>
      <c r="T558" s="50">
        <f>ROUND('T2 ANSP'!F59,$D$557)</f>
        <v>0</v>
      </c>
    </row>
    <row r="559" spans="1:20" outlineLevel="1">
      <c r="A559" s="361"/>
      <c r="B559" s="361"/>
      <c r="C559" s="371" t="s">
        <v>478</v>
      </c>
      <c r="D559" s="372"/>
      <c r="E559" s="357"/>
      <c r="F559" s="357"/>
      <c r="G559" s="2"/>
      <c r="H559" s="2"/>
      <c r="I559" s="2"/>
      <c r="Q559" s="50">
        <f>ROUND('T3 ANSP'!$D$93,$D$557)</f>
        <v>0</v>
      </c>
      <c r="R559" s="50">
        <f>ROUND('T3 ANSP'!$D$94,$D$557)</f>
        <v>0</v>
      </c>
      <c r="S559" s="50">
        <f>ROUND('T3 ANSP'!$D$95,$D$557)</f>
        <v>0</v>
      </c>
      <c r="T559" s="50">
        <f>ROUND('T3 ANSP'!$D$96,$D$557)</f>
        <v>0</v>
      </c>
    </row>
    <row r="560" spans="1:20">
      <c r="A560" s="361" t="s">
        <v>426</v>
      </c>
      <c r="B560" s="361" t="s">
        <v>488</v>
      </c>
      <c r="C560" s="370" t="s">
        <v>489</v>
      </c>
      <c r="D560" s="352">
        <v>3</v>
      </c>
      <c r="E560" s="357"/>
      <c r="F560" s="357"/>
      <c r="G560" s="2"/>
      <c r="H560" s="2"/>
      <c r="I560" s="2"/>
      <c r="Q560" s="364" t="b">
        <f>ROUND('T2 ANSP'!C63,$D$560)=ROUND('T3 ANSP'!$D$161,$D$560)</f>
        <v>1</v>
      </c>
      <c r="R560" s="364" t="b">
        <f>ROUND('T2 ANSP'!D63,$D$560)=ROUND('T3 ANSP'!$D$162,$D$560)</f>
        <v>1</v>
      </c>
      <c r="S560" s="364" t="b">
        <f>ROUND('T2 ANSP'!E63,$D$560)=ROUND('T3 ANSP'!$D$163,$D$560)</f>
        <v>1</v>
      </c>
      <c r="T560" s="364" t="b">
        <f>ROUND('T2 ANSP'!F63,$D$560)=ROUND('T3 ANSP'!$D$164,$D$560)</f>
        <v>1</v>
      </c>
    </row>
    <row r="561" spans="1:25" outlineLevel="1">
      <c r="A561" s="361"/>
      <c r="B561" s="361"/>
      <c r="C561" s="371" t="s">
        <v>477</v>
      </c>
      <c r="D561" s="372"/>
      <c r="E561" s="357"/>
      <c r="F561" s="357"/>
      <c r="G561" s="2"/>
      <c r="H561" s="2"/>
      <c r="I561" s="2"/>
      <c r="Q561" s="50">
        <f>ROUND('T2 ANSP'!C63,$D$560)</f>
        <v>18065.075000000001</v>
      </c>
      <c r="R561" s="50">
        <f>ROUND('T2 ANSP'!D63,$D$560)</f>
        <v>0</v>
      </c>
      <c r="S561" s="50">
        <f>ROUND('T2 ANSP'!E63,$D$560)</f>
        <v>0</v>
      </c>
      <c r="T561" s="50">
        <f>ROUND('T2 ANSP'!F63,$D$560)</f>
        <v>0</v>
      </c>
    </row>
    <row r="562" spans="1:25" outlineLevel="1">
      <c r="A562" s="361"/>
      <c r="B562" s="361"/>
      <c r="C562" s="371" t="s">
        <v>478</v>
      </c>
      <c r="D562" s="372"/>
      <c r="E562" s="357"/>
      <c r="F562" s="357"/>
      <c r="G562" s="2"/>
      <c r="H562" s="2"/>
      <c r="I562" s="2"/>
      <c r="Q562" s="50">
        <f>ROUND('T3 ANSP'!$D$161,$D$560)</f>
        <v>18065.075000000001</v>
      </c>
      <c r="R562" s="50">
        <f>ROUND('T3 ANSP'!$D$162,$D$560)</f>
        <v>0</v>
      </c>
      <c r="S562" s="50">
        <f>ROUND('T3 ANSP'!$D$163,$D$560)</f>
        <v>0</v>
      </c>
      <c r="T562" s="50">
        <f>ROUND('T3 ANSP'!$D$164,$D$560)</f>
        <v>0</v>
      </c>
    </row>
    <row r="563" spans="1:25">
      <c r="A563" s="361" t="s">
        <v>490</v>
      </c>
      <c r="B563" s="361" t="s">
        <v>491</v>
      </c>
      <c r="C563" s="370" t="s">
        <v>492</v>
      </c>
      <c r="D563" s="352">
        <v>3</v>
      </c>
      <c r="E563" s="357"/>
      <c r="F563" s="357"/>
      <c r="G563" s="2"/>
      <c r="H563" s="2"/>
      <c r="I563" s="2"/>
      <c r="Q563" s="364" t="b">
        <f>ROUND('T2 ANSP'!C66,$D$563)=ROUND('T3 ANSP'!$D$168,$D$563)</f>
        <v>1</v>
      </c>
      <c r="R563" s="364" t="b">
        <f>ROUND('T2 ANSP'!D66,$D$563)=ROUND('T3 ANSP'!$D$169,$D$563)</f>
        <v>1</v>
      </c>
      <c r="S563" s="364" t="b">
        <f>ROUND('T2 ANSP'!E66,$D$563)=ROUND('T3 ANSP'!$D$170,$D$563)</f>
        <v>1</v>
      </c>
      <c r="T563" s="364" t="b">
        <f>ROUND('T2 ANSP'!F66,$D$563)=ROUND('T3 ANSP'!$D$171,$D$563)</f>
        <v>1</v>
      </c>
    </row>
    <row r="564" spans="1:25" outlineLevel="1">
      <c r="A564" s="361"/>
      <c r="B564" s="361"/>
      <c r="C564" s="371" t="s">
        <v>477</v>
      </c>
      <c r="D564" s="372"/>
      <c r="E564" s="357"/>
      <c r="F564" s="357"/>
      <c r="G564" s="2"/>
      <c r="H564" s="2"/>
      <c r="I564" s="2"/>
      <c r="Q564" s="50">
        <f>ROUND('T2 ANSP'!C66,$D$563)</f>
        <v>0</v>
      </c>
      <c r="R564" s="50">
        <f>ROUND('T2 ANSP'!D66,$D$563)</f>
        <v>0</v>
      </c>
      <c r="S564" s="50">
        <f>ROUND('T2 ANSP'!E66,$D$563)</f>
        <v>0</v>
      </c>
      <c r="T564" s="50">
        <f>ROUND('T2 ANSP'!F66,$D$563)</f>
        <v>0</v>
      </c>
    </row>
    <row r="565" spans="1:25" outlineLevel="1">
      <c r="A565" s="361"/>
      <c r="B565" s="361"/>
      <c r="C565" s="371" t="s">
        <v>478</v>
      </c>
      <c r="D565" s="372"/>
      <c r="E565" s="357"/>
      <c r="F565" s="357"/>
      <c r="G565" s="2"/>
      <c r="H565" s="2"/>
      <c r="I565" s="2"/>
      <c r="Q565" s="50">
        <f>ROUND('T3 ANSP'!$D$168,$D$563)</f>
        <v>0</v>
      </c>
      <c r="R565" s="50">
        <f>ROUND('T3 ANSP'!$D$169,$D$563)</f>
        <v>0</v>
      </c>
      <c r="S565" s="50">
        <f>ROUND('T3 ANSP'!$D$170,$D$563)</f>
        <v>0</v>
      </c>
      <c r="T565" s="50">
        <f>ROUND('T3 ANSP'!$D$171,$D$563)</f>
        <v>0</v>
      </c>
    </row>
    <row r="566" spans="1:25">
      <c r="A566" s="361" t="s">
        <v>493</v>
      </c>
      <c r="B566" s="361" t="s">
        <v>501</v>
      </c>
      <c r="C566" s="370" t="s">
        <v>203</v>
      </c>
      <c r="D566" s="352">
        <v>3</v>
      </c>
      <c r="E566" s="357"/>
      <c r="F566" s="357"/>
      <c r="G566" s="2"/>
      <c r="H566" s="2"/>
      <c r="I566" s="2"/>
      <c r="Q566" s="364" t="b">
        <f>ROUND('T2 ANSP'!C73,$D$566)=ROUND('T3 ANSP'!$D$121+'T3 ANSP'!$D$132+'T3 ANSP'!$D$143+'T3 ANSP'!$D$154,$D$566)</f>
        <v>1</v>
      </c>
      <c r="R566" s="364" t="b">
        <f>ROUND('T2 ANSP'!D73,$D$566)=ROUND('T3 ANSP'!$D$122+'T3 ANSP'!$D$133+'T3 ANSP'!$D$144+'T3 ANSP'!$D$155,$D$566)</f>
        <v>1</v>
      </c>
      <c r="S566" s="364" t="b">
        <f>ROUND('T2 ANSP'!E73,$D$566)=ROUND('T3 ANSP'!$D$123+'T3 ANSP'!$D$134+'T3 ANSP'!$D$145+'T3 ANSP'!$D$156,$D$566)</f>
        <v>1</v>
      </c>
      <c r="T566" s="364" t="b">
        <f>ROUND('T2 ANSP'!F73,$D$566)=ROUND('T3 ANSP'!$D$124+'T3 ANSP'!$D$135+'T3 ANSP'!$D$146+'T3 ANSP'!$D$157,$D$566)</f>
        <v>1</v>
      </c>
    </row>
    <row r="567" spans="1:25" outlineLevel="1">
      <c r="A567" s="361"/>
      <c r="B567" s="361"/>
      <c r="C567" s="371" t="s">
        <v>477</v>
      </c>
      <c r="D567" s="372"/>
      <c r="E567" s="357"/>
      <c r="F567" s="357"/>
      <c r="G567" s="2"/>
      <c r="H567" s="2"/>
      <c r="I567" s="2"/>
      <c r="Q567" s="50">
        <f>ROUND('T2 ANSP'!C73,$D$566)</f>
        <v>0</v>
      </c>
      <c r="R567" s="50">
        <f>ROUND('T2 ANSP'!D73,$D$566)</f>
        <v>0</v>
      </c>
      <c r="S567" s="50">
        <f>ROUND('T2 ANSP'!E73,$D$566)</f>
        <v>0</v>
      </c>
      <c r="T567" s="50">
        <f>ROUND('T2 ANSP'!F73,$D$566)</f>
        <v>0</v>
      </c>
    </row>
    <row r="568" spans="1:25" outlineLevel="1">
      <c r="A568" s="361"/>
      <c r="B568" s="361"/>
      <c r="C568" s="371" t="s">
        <v>478</v>
      </c>
      <c r="D568" s="372"/>
      <c r="E568" s="357"/>
      <c r="F568" s="357"/>
      <c r="G568" s="2"/>
      <c r="H568" s="2"/>
      <c r="I568" s="2"/>
      <c r="Q568" s="50">
        <f>ROUND('T3 ANSP'!$D$121+'T3 ANSP'!$D$132+'T3 ANSP'!$D$143+'T3 ANSP'!$D$154,$D$566)</f>
        <v>0</v>
      </c>
      <c r="R568" s="50">
        <f>ROUND('T3 ANSP'!$D$122+'T3 ANSP'!$D$133+'T3 ANSP'!$D$144+'T3 ANSP'!$D$155,$D$566)</f>
        <v>0</v>
      </c>
      <c r="S568" s="50">
        <f>ROUND('T3 ANSP'!$D$123+'T3 ANSP'!$D$134+'T3 ANSP'!$D$145+'T3 ANSP'!$D$156,$D$566)</f>
        <v>0</v>
      </c>
      <c r="T568" s="50">
        <f>ROUND('T3 ANSP'!$D$124+'T3 ANSP'!$D$135+'T3 ANSP'!$D$146+'T3 ANSP'!$D$157,$D$566)</f>
        <v>0</v>
      </c>
    </row>
    <row r="569" spans="1:25" s="24" customFormat="1" ht="18.75">
      <c r="A569" s="13" t="s">
        <v>13</v>
      </c>
      <c r="B569" s="14" t="s">
        <v>14</v>
      </c>
      <c r="C569" s="15" t="s">
        <v>497</v>
      </c>
      <c r="D569" s="376"/>
      <c r="E569" s="359"/>
      <c r="F569" s="359"/>
      <c r="G569" s="359"/>
      <c r="H569" s="359"/>
      <c r="I569" s="359"/>
      <c r="J569" s="359"/>
      <c r="K569" s="359"/>
      <c r="L569" s="359"/>
      <c r="M569" s="359"/>
      <c r="N569" s="359"/>
      <c r="O569" s="359"/>
      <c r="P569" s="2"/>
      <c r="Q569" s="359"/>
      <c r="R569" s="359"/>
      <c r="S569" s="359"/>
      <c r="T569" s="359"/>
      <c r="W569" s="357"/>
      <c r="X569" s="357"/>
      <c r="Y569" s="357"/>
    </row>
    <row r="570" spans="1:25" s="373" customFormat="1">
      <c r="A570" s="360" t="s">
        <v>429</v>
      </c>
      <c r="B570" s="361" t="s">
        <v>471</v>
      </c>
      <c r="C570" s="370" t="s">
        <v>472</v>
      </c>
      <c r="D570" s="352">
        <v>3</v>
      </c>
      <c r="E570" s="357"/>
      <c r="F570" s="357"/>
      <c r="P570" s="2"/>
      <c r="Q570" s="364" t="b">
        <f>ROUND('T2 MET'!C78-'T2 MET'!C76,$D$570)=ROUND(SUM('T3 MET'!$D$13,'T3 MET'!$D$24,'T3 MET'!$D$31,'T3 MET'!$D$38,'T3 MET'!$D$45,'T3 MET'!$D$52,'T3 MET'!$D$59,'T3 MET'!$D$66,'T3 MET'!$D$82,'T3 MET'!$D$93,'T3 MET'!$D$110,'T3 MET'!$D$121,'T3 MET'!$D$132,'T3 MET'!$D$143,'T3 MET'!$D$154,'T3 MET'!$D$161,'T3 MET'!$D$168),$D$570)</f>
        <v>1</v>
      </c>
      <c r="R570" s="364" t="b">
        <f>ROUND('T2 MET'!D78-'T2 MET'!D76,$D$570)=ROUND(SUM('T3 MET'!$D$14,'T3 MET'!$D$25,'T3 MET'!$D$32,'T3 MET'!$D$39,'T3 MET'!$D$46,'T3 MET'!$D$53,'T3 MET'!$D$60,'T3 MET'!$D$67,'T3 MET'!$D$83,'T3 MET'!$D$94,'T3 MET'!$D$111,'T3 MET'!$D$122,'T3 MET'!$D$133,'T3 MET'!$D$144,'T3 MET'!$D$155,'T3 MET'!$D$162,'T3 MET'!$D$169),$D$570)</f>
        <v>1</v>
      </c>
      <c r="S570" s="364" t="b">
        <f>ROUND('T2 MET'!E78-'T2 MET'!E76,$D$570)=ROUND(SUM('T3 MET'!$D$15,'T3 MET'!$D$26,'T3 MET'!$D$33,'T3 MET'!$D$40,'T3 MET'!$D$47,'T3 MET'!$D$54,'T3 MET'!$D$61,'T3 MET'!$D$68,'T3 MET'!$D$84,'T3 MET'!$D$95,'T3 MET'!$D$112,'T3 MET'!$D$123,'T3 MET'!$D$134,'T3 MET'!$D$145,'T3 MET'!$D$156,'T3 MET'!$D$163,'T3 MET'!$D$170),$D$570)</f>
        <v>1</v>
      </c>
      <c r="T570" s="364" t="b">
        <f>ROUND('T2 MET'!F78-'T2 MET'!F76,$D$570)=ROUND(SUM('T3 MET'!$D$16,'T3 MET'!$D$27,'T3 MET'!$D$34,'T3 MET'!$D$41,'T3 MET'!$D$48,'T3 MET'!$D$55,'T3 MET'!$D$62,'T3 MET'!$D$69,'T3 MET'!$D$85,'T3 MET'!$D$96,'T3 MET'!$D$113,'T3 MET'!$D$124,'T3 MET'!$D$135,'T3 MET'!$D$146,'T3 MET'!$D$157,'T3 MET'!$D$164,'T3 MET'!$D$171),$D$570)</f>
        <v>1</v>
      </c>
      <c r="W570" s="357"/>
      <c r="X570" s="357"/>
      <c r="Y570" s="357"/>
    </row>
    <row r="571" spans="1:25" outlineLevel="1">
      <c r="A571" s="361"/>
      <c r="B571" s="361"/>
      <c r="C571" s="371" t="s">
        <v>473</v>
      </c>
      <c r="D571" s="372"/>
      <c r="E571" s="357"/>
      <c r="F571" s="357"/>
      <c r="G571" s="2"/>
      <c r="H571" s="2"/>
      <c r="I571" s="2"/>
      <c r="Q571" s="50">
        <f>ROUND('T2 MET'!C78-'T2 MET'!C76,$D$570)</f>
        <v>1540.9280000000001</v>
      </c>
      <c r="R571" s="50">
        <f>ROUND('T2 MET'!D78-'T2 MET'!D76,$D$570)</f>
        <v>403.43799999999999</v>
      </c>
      <c r="S571" s="50">
        <f>ROUND('T2 MET'!E78-'T2 MET'!E76,$D$570)</f>
        <v>0</v>
      </c>
      <c r="T571" s="50">
        <f>ROUND('T2 MET'!F78-'T2 MET'!F76,$D$570)</f>
        <v>0</v>
      </c>
      <c r="W571" s="357"/>
      <c r="X571" s="357"/>
      <c r="Y571" s="357"/>
    </row>
    <row r="572" spans="1:25" outlineLevel="1">
      <c r="A572" s="361"/>
      <c r="B572" s="361"/>
      <c r="C572" s="371" t="s">
        <v>474</v>
      </c>
      <c r="D572" s="372"/>
      <c r="E572" s="357"/>
      <c r="F572" s="357"/>
      <c r="G572" s="2"/>
      <c r="H572" s="2"/>
      <c r="I572" s="2"/>
      <c r="Q572" s="50">
        <f>ROUND(SUM('T3 MET'!$D$13,'T3 MET'!$D$24,'T3 MET'!$D$31,'T3 MET'!$D$38,'T3 MET'!$D$45,'T3 MET'!$D$52,'T3 MET'!$D$59,'T3 MET'!$D$66,'T3 MET'!$D$82,'T3 MET'!$D$93,'T3 MET'!$D$110,'T3 MET'!$D$121,'T3 MET'!$D$132,'T3 MET'!$D$143,'T3 MET'!$D$154,'T3 MET'!$D$161,'T3 MET'!$D$168),$D$570)</f>
        <v>1540.9280000000001</v>
      </c>
      <c r="R572" s="50">
        <f>ROUND(SUM('T3 MET'!$D$14,'T3 MET'!$D$25,'T3 MET'!$D$32,'T3 MET'!$D$39,'T3 MET'!$D$46,'T3 MET'!$D$53,'T3 MET'!$D$60,'T3 MET'!$D$67,'T3 MET'!$D$83,'T3 MET'!$D$94,'T3 MET'!$D$111,'T3 MET'!$D$122,'T3 MET'!$D$133,'T3 MET'!$D$144,'T3 MET'!$D$155,'T3 MET'!$D$162,'T3 MET'!$D$169),$D$570)</f>
        <v>403.43799999999999</v>
      </c>
      <c r="S572" s="50">
        <f>ROUND(SUM('T3 MET'!$D$15,'T3 MET'!$D$26,'T3 MET'!$D$33,'T3 MET'!$D$40,'T3 MET'!$D$47,'T3 MET'!$D$54,'T3 MET'!$D$61,'T3 MET'!$D$68,'T3 MET'!$D$84,'T3 MET'!$D$95,'T3 MET'!$D$112,'T3 MET'!$D$123,'T3 MET'!$D$134,'T3 MET'!$D$145,'T3 MET'!$D$156,'T3 MET'!$D$163,'T3 MET'!$D$170),$D$570)</f>
        <v>0</v>
      </c>
      <c r="T572" s="50">
        <f>ROUND(SUM('T3 MET'!$D$16,'T3 MET'!$D$27,'T3 MET'!$D$34,'T3 MET'!$D$41,'T3 MET'!$D$48,'T3 MET'!$D$55,'T3 MET'!$D$62,'T3 MET'!$D$69,'T3 MET'!$D$85,'T3 MET'!$D$96,'T3 MET'!$D$113,'T3 MET'!$D$124,'T3 MET'!$D$135,'T3 MET'!$D$146,'T3 MET'!$D$157,'T3 MET'!$D$164,'T3 MET'!$D$171),$D$570)</f>
        <v>0</v>
      </c>
      <c r="W572" s="357"/>
      <c r="X572" s="357"/>
      <c r="Y572" s="357"/>
    </row>
    <row r="573" spans="1:25">
      <c r="A573" s="361" t="s">
        <v>400</v>
      </c>
      <c r="B573" s="361" t="s">
        <v>475</v>
      </c>
      <c r="C573" s="370" t="s">
        <v>476</v>
      </c>
      <c r="D573" s="352">
        <v>3</v>
      </c>
      <c r="E573" s="357"/>
      <c r="F573" s="357"/>
      <c r="G573" s="2"/>
      <c r="H573" s="2"/>
      <c r="I573" s="2"/>
      <c r="Q573" s="364" t="b">
        <f>ROUND('T2 MET'!C19,$D$573)=ROUND('T3 MET'!$D$13,$D$573)</f>
        <v>1</v>
      </c>
      <c r="R573" s="364" t="b">
        <f>ROUND('T2 MET'!D19,$D$573)=ROUND('T3 MET'!$D$14,$D$573)</f>
        <v>1</v>
      </c>
      <c r="S573" s="364" t="b">
        <f>ROUND('T2 MET'!E19,$D$573)=ROUND('T3 MET'!$D$15,$D$573)</f>
        <v>1</v>
      </c>
      <c r="T573" s="364" t="b">
        <f>ROUND('T2 MET'!F19,$D$573)=ROUND('T3 MET'!$D$16,$D$573)</f>
        <v>1</v>
      </c>
    </row>
    <row r="574" spans="1:25" outlineLevel="1">
      <c r="A574" s="361"/>
      <c r="B574" s="361"/>
      <c r="C574" s="371" t="s">
        <v>477</v>
      </c>
      <c r="D574" s="372"/>
      <c r="E574" s="357"/>
      <c r="F574" s="357"/>
      <c r="G574" s="2"/>
      <c r="H574" s="2"/>
      <c r="I574" s="2"/>
      <c r="Q574" s="50">
        <f>ROUND('T2 MET'!C19,$D$573)</f>
        <v>7.9050000000000002</v>
      </c>
      <c r="R574" s="50">
        <f>ROUND('T2 MET'!D19,$D$573)</f>
        <v>81.241</v>
      </c>
      <c r="S574" s="50">
        <f>ROUND('T2 MET'!E19,$D$573)</f>
        <v>0</v>
      </c>
      <c r="T574" s="50">
        <f>ROUND('T2 MET'!F19,$D$573)</f>
        <v>0</v>
      </c>
    </row>
    <row r="575" spans="1:25" outlineLevel="1">
      <c r="A575" s="361"/>
      <c r="B575" s="361"/>
      <c r="C575" s="371" t="s">
        <v>478</v>
      </c>
      <c r="D575" s="372"/>
      <c r="E575" s="357"/>
      <c r="F575" s="357"/>
      <c r="G575" s="2"/>
      <c r="H575" s="2"/>
      <c r="I575" s="2"/>
      <c r="Q575" s="50">
        <f>ROUND('T3 MET'!$D$13,$D$573)</f>
        <v>7.9050000000000002</v>
      </c>
      <c r="R575" s="50">
        <f>ROUND('T3 MET'!$D$14,$D$573)</f>
        <v>81.241</v>
      </c>
      <c r="S575" s="50">
        <f>ROUND('T3 MET'!$D$15,$D$573)</f>
        <v>0</v>
      </c>
      <c r="T575" s="50">
        <f>ROUND('T3 MET'!$D$16,$D$573)</f>
        <v>0</v>
      </c>
    </row>
    <row r="576" spans="1:25">
      <c r="A576" s="361" t="s">
        <v>408</v>
      </c>
      <c r="B576" s="361" t="s">
        <v>479</v>
      </c>
      <c r="C576" s="370" t="s">
        <v>480</v>
      </c>
      <c r="D576" s="352">
        <v>3</v>
      </c>
      <c r="E576" s="357"/>
      <c r="F576" s="357"/>
      <c r="G576" s="2"/>
      <c r="H576" s="2"/>
      <c r="I576" s="2"/>
      <c r="Q576" s="364" t="b">
        <f>ROUND('T2 MET'!C28,$D$576)=ROUND('T3 MET'!$D$31+'T3 MET'!$D$38+'T3 MET'!$D$45+'T3 MET'!$D$52+'T3 MET'!$D$59+'T3 MET'!$D$66,$D$576)</f>
        <v>1</v>
      </c>
      <c r="R576" s="364" t="b">
        <f>ROUND('T2 MET'!D28,$D$576)=ROUND('T3 MET'!$D$32+'T3 MET'!$D$39+'T3 MET'!$D$46+'T3 MET'!$D$53+'T3 MET'!$D$60+'T3 MET'!$D$67,$D$576)</f>
        <v>1</v>
      </c>
      <c r="S576" s="364" t="b">
        <f>ROUND('T2 MET'!E28,$D$576)=ROUND('T3 MET'!$D$33+'T3 MET'!$D$40+'T3 MET'!$D$47+'T3 MET'!$D$54+'T3 MET'!$D$61+'T3 MET'!$D$68,$D$576)</f>
        <v>1</v>
      </c>
      <c r="T576" s="364" t="b">
        <f>ROUND('T2 MET'!F28,$D$576)=ROUND('T3 MET'!$D$34+'T3 MET'!$D$41+'T3 MET'!$D$48+'T3 MET'!$D$55+'T3 MET'!$D$62+'T3 MET'!$D$69,$D$576)</f>
        <v>1</v>
      </c>
    </row>
    <row r="577" spans="1:20" outlineLevel="1">
      <c r="A577" s="361"/>
      <c r="B577" s="361"/>
      <c r="C577" s="371" t="s">
        <v>477</v>
      </c>
      <c r="D577" s="372"/>
      <c r="E577" s="357"/>
      <c r="F577" s="357"/>
      <c r="G577" s="2"/>
      <c r="H577" s="2"/>
      <c r="I577" s="2"/>
      <c r="Q577" s="50">
        <f>ROUND('T2 MET'!C28,$D$576)</f>
        <v>6.0339999999999998</v>
      </c>
      <c r="R577" s="50">
        <f>ROUND('T2 MET'!D28,$D$576)</f>
        <v>4.657</v>
      </c>
      <c r="S577" s="50">
        <f>ROUND('T2 MET'!E28,$D$576)</f>
        <v>0</v>
      </c>
      <c r="T577" s="50">
        <f>ROUND('T2 MET'!F28,$D$576)</f>
        <v>0</v>
      </c>
    </row>
    <row r="578" spans="1:20" outlineLevel="1">
      <c r="A578" s="361"/>
      <c r="B578" s="361"/>
      <c r="C578" s="371" t="s">
        <v>478</v>
      </c>
      <c r="D578" s="372"/>
      <c r="E578" s="357"/>
      <c r="F578" s="357"/>
      <c r="G578" s="2"/>
      <c r="H578" s="2"/>
      <c r="I578" s="2"/>
      <c r="Q578" s="50">
        <f>ROUND('T3 MET'!$D$31+'T3 MET'!$D$38+'T3 MET'!$D$45+'T3 MET'!$D$52+'T3 MET'!$D$59+'T3 MET'!$D$66,$D$576)</f>
        <v>6.0339999999999998</v>
      </c>
      <c r="R578" s="50">
        <f>ROUND('T3 MET'!$D$32+'T3 MET'!$D$39+'T3 MET'!$D$46+'T3 MET'!$D$53+'T3 MET'!$D$60+'T3 MET'!$D$67,$D$576)</f>
        <v>4.657</v>
      </c>
      <c r="S578" s="50">
        <f>ROUND('T3 MET'!$D$33+'T3 MET'!$D$40+'T3 MET'!$D$47+'T3 MET'!$D$54+'T3 MET'!$D$61+'T3 MET'!$D$68,$D$576)</f>
        <v>0</v>
      </c>
      <c r="T578" s="50">
        <f>ROUND('T3 MET'!$D$34+'T3 MET'!$D$41+'T3 MET'!$D$48+'T3 MET'!$D$55+'T3 MET'!$D$62+'T3 MET'!$D$69,$D$576)</f>
        <v>0</v>
      </c>
    </row>
    <row r="579" spans="1:20">
      <c r="A579" s="361" t="s">
        <v>405</v>
      </c>
      <c r="B579" s="361" t="s">
        <v>481</v>
      </c>
      <c r="C579" s="370" t="s">
        <v>482</v>
      </c>
      <c r="D579" s="352">
        <v>3</v>
      </c>
      <c r="E579" s="357"/>
      <c r="F579" s="357"/>
      <c r="G579" s="2"/>
      <c r="H579" s="2"/>
      <c r="I579" s="2"/>
      <c r="Q579" s="364" t="b">
        <f>ROUND('T2 MET'!C41,$D$579)=ROUND('T3 MET'!$D$24,$D$579)</f>
        <v>1</v>
      </c>
      <c r="R579" s="364" t="b">
        <f>ROUND('T2 MET'!D41,$D$579)=ROUND('T3 MET'!$D$25,$D$579)</f>
        <v>1</v>
      </c>
      <c r="S579" s="364" t="b">
        <f>ROUND('T2 MET'!E41,$D$579)=ROUND('T3 MET'!$D$26,$D$579)</f>
        <v>1</v>
      </c>
      <c r="T579" s="364" t="b">
        <f>ROUND('T2 MET'!F41,$D$579)=ROUND('T3 MET'!$D$27,$D$579)</f>
        <v>1</v>
      </c>
    </row>
    <row r="580" spans="1:20" outlineLevel="1">
      <c r="A580" s="361"/>
      <c r="B580" s="361"/>
      <c r="C580" s="371" t="s">
        <v>477</v>
      </c>
      <c r="D580" s="372"/>
      <c r="E580" s="357"/>
      <c r="F580" s="357"/>
      <c r="G580" s="2"/>
      <c r="H580" s="2"/>
      <c r="I580" s="2"/>
      <c r="Q580" s="50">
        <f>ROUND('T2 MET'!C41,$D$579)</f>
        <v>0</v>
      </c>
      <c r="R580" s="50">
        <f>ROUND('T2 MET'!D41,$D$579)</f>
        <v>0</v>
      </c>
      <c r="S580" s="50">
        <f>ROUND('T2 MET'!E41,$D$579)</f>
        <v>0</v>
      </c>
      <c r="T580" s="50">
        <f>ROUND('T2 MET'!F41,$D$579)</f>
        <v>0</v>
      </c>
    </row>
    <row r="581" spans="1:20" outlineLevel="1">
      <c r="A581" s="361"/>
      <c r="B581" s="361"/>
      <c r="C581" s="371" t="s">
        <v>478</v>
      </c>
      <c r="D581" s="372"/>
      <c r="E581" s="357"/>
      <c r="F581" s="357"/>
      <c r="G581" s="2"/>
      <c r="H581" s="2"/>
      <c r="I581" s="2"/>
      <c r="Q581" s="50">
        <f>ROUND('T3 MET'!$D$24,$D$579)</f>
        <v>0</v>
      </c>
      <c r="R581" s="50">
        <f>ROUND('T3 MET'!$D$25,$D$579)</f>
        <v>0</v>
      </c>
      <c r="S581" s="50">
        <f>ROUND('T3 MET'!$D$26,$D$579)</f>
        <v>0</v>
      </c>
      <c r="T581" s="50">
        <f>ROUND('T3 MET'!$D$27,$D$579)</f>
        <v>0</v>
      </c>
    </row>
    <row r="582" spans="1:20">
      <c r="A582" s="361" t="s">
        <v>417</v>
      </c>
      <c r="B582" s="361" t="s">
        <v>483</v>
      </c>
      <c r="C582" s="370" t="s">
        <v>484</v>
      </c>
      <c r="D582" s="352">
        <v>3</v>
      </c>
      <c r="E582" s="357"/>
      <c r="F582" s="357"/>
      <c r="G582" s="2"/>
      <c r="H582" s="2"/>
      <c r="I582" s="2"/>
      <c r="Q582" s="364" t="b">
        <f>ROUND('T2 MET'!C46,$D$582)=ROUND('T3 MET'!$D$110,$D$582)</f>
        <v>1</v>
      </c>
      <c r="R582" s="364" t="b">
        <f>ROUND('T2 MET'!D46,$D$582)=ROUND('T3 MET'!$D$111,$D$582)</f>
        <v>1</v>
      </c>
      <c r="S582" s="364" t="b">
        <f>ROUND('T2 MET'!E46,$D$582)=ROUND('T3 MET'!$D$112,$D$582)</f>
        <v>1</v>
      </c>
      <c r="T582" s="364" t="b">
        <f>ROUND('T2 MET'!F46,$D$582)=ROUND('T3 MET'!$D$113,$D$582)</f>
        <v>1</v>
      </c>
    </row>
    <row r="583" spans="1:20" outlineLevel="1">
      <c r="A583" s="361"/>
      <c r="B583" s="361"/>
      <c r="C583" s="371" t="s">
        <v>477</v>
      </c>
      <c r="D583" s="372"/>
      <c r="E583" s="357"/>
      <c r="F583" s="357"/>
      <c r="G583" s="2"/>
      <c r="H583" s="2"/>
      <c r="I583" s="2"/>
      <c r="Q583" s="50">
        <f>ROUND('T2 MET'!C46,$D$582)</f>
        <v>-107.66</v>
      </c>
      <c r="R583" s="50">
        <f>ROUND('T2 MET'!D46,$D$582)</f>
        <v>317.54000000000002</v>
      </c>
      <c r="S583" s="50">
        <f>ROUND('T2 MET'!E46,$D$582)</f>
        <v>0</v>
      </c>
      <c r="T583" s="50">
        <f>ROUND('T2 MET'!F46,$D$582)</f>
        <v>0</v>
      </c>
    </row>
    <row r="584" spans="1:20" outlineLevel="1">
      <c r="A584" s="361"/>
      <c r="B584" s="361"/>
      <c r="C584" s="371" t="s">
        <v>478</v>
      </c>
      <c r="D584" s="372"/>
      <c r="E584" s="357"/>
      <c r="F584" s="357"/>
      <c r="G584" s="2"/>
      <c r="H584" s="2"/>
      <c r="I584" s="2"/>
      <c r="Q584" s="50">
        <f>ROUND('T3 MET'!$D$110,$D$582)</f>
        <v>-107.66</v>
      </c>
      <c r="R584" s="50">
        <f>ROUND('T3 MET'!$D$111,$D$582)</f>
        <v>317.54000000000002</v>
      </c>
      <c r="S584" s="50">
        <f>ROUND('T3 MET'!$D$112,$D$582)</f>
        <v>0</v>
      </c>
      <c r="T584" s="50">
        <f>ROUND('T3 MET'!$D$113,$D$582)</f>
        <v>0</v>
      </c>
    </row>
    <row r="585" spans="1:20">
      <c r="A585" s="361" t="s">
        <v>411</v>
      </c>
      <c r="B585" s="361" t="s">
        <v>485</v>
      </c>
      <c r="C585" s="370" t="s">
        <v>486</v>
      </c>
      <c r="D585" s="352">
        <v>3</v>
      </c>
      <c r="E585" s="357"/>
      <c r="F585" s="357"/>
      <c r="G585" s="2"/>
      <c r="H585" s="2"/>
      <c r="I585" s="2"/>
      <c r="Q585" s="364" t="b">
        <f>ROUND('T2 MET'!C54,$D$585)=ROUND('T3 MET'!$D$82,$D$585)</f>
        <v>1</v>
      </c>
      <c r="R585" s="364" t="b">
        <f>ROUND('T2 MET'!D54,$D$585)=ROUND('T3 MET'!$D$83,$D$585)</f>
        <v>1</v>
      </c>
      <c r="S585" s="364" t="b">
        <f>ROUND('T2 MET'!E54,$D$585)=ROUND('T3 MET'!$D$84,$D$585)</f>
        <v>1</v>
      </c>
      <c r="T585" s="364" t="b">
        <f>ROUND('T2 MET'!F54,$D$585)=ROUND('T3 MET'!$D$85,$D$585)</f>
        <v>1</v>
      </c>
    </row>
    <row r="586" spans="1:20" outlineLevel="1">
      <c r="A586" s="361"/>
      <c r="B586" s="361"/>
      <c r="C586" s="371" t="s">
        <v>477</v>
      </c>
      <c r="D586" s="372"/>
      <c r="E586" s="357"/>
      <c r="F586" s="357"/>
      <c r="G586" s="2"/>
      <c r="H586" s="2"/>
      <c r="I586" s="2"/>
      <c r="Q586" s="50">
        <f>ROUND('T2 MET'!C54,$D$585)</f>
        <v>0</v>
      </c>
      <c r="R586" s="50">
        <f>ROUND('T2 MET'!D54,$D$585)</f>
        <v>0</v>
      </c>
      <c r="S586" s="50">
        <f>ROUND('T2 MET'!E54,$D$585)</f>
        <v>0</v>
      </c>
      <c r="T586" s="50">
        <f>ROUND('T2 MET'!F54,$D$585)</f>
        <v>0</v>
      </c>
    </row>
    <row r="587" spans="1:20" outlineLevel="1">
      <c r="A587" s="361"/>
      <c r="B587" s="361"/>
      <c r="C587" s="371" t="s">
        <v>478</v>
      </c>
      <c r="D587" s="372"/>
      <c r="E587" s="357"/>
      <c r="F587" s="357"/>
      <c r="G587" s="2"/>
      <c r="H587" s="2"/>
      <c r="I587" s="2"/>
      <c r="Q587" s="50">
        <f>ROUND('T3 MET'!$D$82,$D$585)</f>
        <v>0</v>
      </c>
      <c r="R587" s="50">
        <f>ROUND('T3 MET'!$D$83,$D$585)</f>
        <v>0</v>
      </c>
      <c r="S587" s="50">
        <f>ROUND('T3 MET'!$D$84,$D$585)</f>
        <v>0</v>
      </c>
      <c r="T587" s="50">
        <f>ROUND('T3 MET'!$D$85,$D$585)</f>
        <v>0</v>
      </c>
    </row>
    <row r="588" spans="1:20">
      <c r="A588" s="361" t="s">
        <v>414</v>
      </c>
      <c r="B588" s="361" t="s">
        <v>487</v>
      </c>
      <c r="C588" s="370" t="s">
        <v>196</v>
      </c>
      <c r="D588" s="352">
        <v>3</v>
      </c>
      <c r="E588" s="357"/>
      <c r="F588" s="357"/>
      <c r="G588" s="2"/>
      <c r="H588" s="2"/>
      <c r="I588" s="2"/>
      <c r="Q588" s="364" t="b">
        <f>ROUND('T2 MET'!C59,$D$588)=ROUND('T3 MET'!$D$93,$D$588)</f>
        <v>1</v>
      </c>
      <c r="R588" s="364" t="b">
        <f>ROUND('T2 MET'!D59,$D$588)=ROUND('T3 MET'!$D$94,$D$588)</f>
        <v>1</v>
      </c>
      <c r="S588" s="364" t="b">
        <f>ROUND('T2 MET'!E59,$D$588)=ROUND('T3 MET'!$D$95,$D$588)</f>
        <v>1</v>
      </c>
      <c r="T588" s="364" t="b">
        <f>ROUND('T2 MET'!F59,$D$588)=ROUND('T3 MET'!$D$96,$D$588)</f>
        <v>1</v>
      </c>
    </row>
    <row r="589" spans="1:20" outlineLevel="1">
      <c r="A589" s="361"/>
      <c r="B589" s="361"/>
      <c r="C589" s="371" t="s">
        <v>477</v>
      </c>
      <c r="D589" s="372"/>
      <c r="E589" s="357"/>
      <c r="F589" s="357"/>
      <c r="G589" s="2"/>
      <c r="H589" s="2"/>
      <c r="I589" s="2"/>
      <c r="Q589" s="50">
        <f>ROUND('T2 MET'!C59,$D$588)</f>
        <v>0</v>
      </c>
      <c r="R589" s="50">
        <f>ROUND('T2 MET'!D59,$D$588)</f>
        <v>0</v>
      </c>
      <c r="S589" s="50">
        <f>ROUND('T2 MET'!E59,$D$588)</f>
        <v>0</v>
      </c>
      <c r="T589" s="50">
        <f>ROUND('T2 MET'!F59,$D$588)</f>
        <v>0</v>
      </c>
    </row>
    <row r="590" spans="1:20" outlineLevel="1">
      <c r="A590" s="361"/>
      <c r="B590" s="361"/>
      <c r="C590" s="371" t="s">
        <v>478</v>
      </c>
      <c r="D590" s="372"/>
      <c r="E590" s="357"/>
      <c r="F590" s="357"/>
      <c r="G590" s="2"/>
      <c r="H590" s="2"/>
      <c r="I590" s="2"/>
      <c r="Q590" s="50">
        <f>ROUND('T3 MET'!$D$93,$D$588)</f>
        <v>0</v>
      </c>
      <c r="R590" s="50">
        <f>ROUND('T3 MET'!$D$94,$D$588)</f>
        <v>0</v>
      </c>
      <c r="S590" s="50">
        <f>ROUND('T3 MET'!$D$95,$D$588)</f>
        <v>0</v>
      </c>
      <c r="T590" s="50">
        <f>ROUND('T3 MET'!$D$96,$D$588)</f>
        <v>0</v>
      </c>
    </row>
    <row r="591" spans="1:20">
      <c r="A591" s="361" t="s">
        <v>426</v>
      </c>
      <c r="B591" s="361" t="s">
        <v>488</v>
      </c>
      <c r="C591" s="370" t="s">
        <v>489</v>
      </c>
      <c r="D591" s="352">
        <v>3</v>
      </c>
      <c r="E591" s="357"/>
      <c r="F591" s="357"/>
      <c r="G591" s="2"/>
      <c r="H591" s="2"/>
      <c r="I591" s="2"/>
      <c r="Q591" s="364" t="b">
        <f>ROUND('T2 MET'!C63,$D$591)=ROUND('T3 MET'!$D$161,$D$591)</f>
        <v>1</v>
      </c>
      <c r="R591" s="364" t="b">
        <f>ROUND('T2 MET'!D63,$D$591)=ROUND('T3 MET'!$D$162,$D$591)</f>
        <v>1</v>
      </c>
      <c r="S591" s="364" t="b">
        <f>ROUND('T2 MET'!E63,$D$591)=ROUND('T3 MET'!$D$163,$D$591)</f>
        <v>1</v>
      </c>
      <c r="T591" s="364" t="b">
        <f>ROUND('T2 MET'!F63,$D$591)=ROUND('T3 MET'!$D$164,$D$591)</f>
        <v>1</v>
      </c>
    </row>
    <row r="592" spans="1:20" outlineLevel="1">
      <c r="A592" s="361"/>
      <c r="B592" s="361"/>
      <c r="C592" s="371" t="s">
        <v>477</v>
      </c>
      <c r="D592" s="372"/>
      <c r="E592" s="357"/>
      <c r="F592" s="357"/>
      <c r="G592" s="2"/>
      <c r="H592" s="2"/>
      <c r="I592" s="2"/>
      <c r="Q592" s="50">
        <f>ROUND('T2 MET'!C63,$D$591)</f>
        <v>1634.6489999999999</v>
      </c>
      <c r="R592" s="50">
        <f>ROUND('T2 MET'!D63,$D$591)</f>
        <v>0</v>
      </c>
      <c r="S592" s="50">
        <f>ROUND('T2 MET'!E63,$D$591)</f>
        <v>0</v>
      </c>
      <c r="T592" s="50">
        <f>ROUND('T2 MET'!F63,$D$591)</f>
        <v>0</v>
      </c>
    </row>
    <row r="593" spans="1:25" outlineLevel="1">
      <c r="A593" s="361"/>
      <c r="B593" s="361"/>
      <c r="C593" s="371" t="s">
        <v>478</v>
      </c>
      <c r="D593" s="372"/>
      <c r="E593" s="357"/>
      <c r="F593" s="357"/>
      <c r="G593" s="2"/>
      <c r="H593" s="2"/>
      <c r="I593" s="2"/>
      <c r="Q593" s="50">
        <f>ROUND('T3 MET'!$D$161,$D$591)</f>
        <v>1634.6489999999999</v>
      </c>
      <c r="R593" s="50">
        <f>ROUND('T3 MET'!$D$162,$D$591)</f>
        <v>0</v>
      </c>
      <c r="S593" s="50">
        <f>ROUND('T3 MET'!$D$163,$D$591)</f>
        <v>0</v>
      </c>
      <c r="T593" s="50">
        <f>ROUND('T3 MET'!$D$164,$D$591)</f>
        <v>0</v>
      </c>
    </row>
    <row r="594" spans="1:25">
      <c r="A594" s="361" t="s">
        <v>490</v>
      </c>
      <c r="B594" s="361" t="s">
        <v>491</v>
      </c>
      <c r="C594" s="370" t="s">
        <v>492</v>
      </c>
      <c r="D594" s="352">
        <v>3</v>
      </c>
      <c r="E594" s="357"/>
      <c r="F594" s="357"/>
      <c r="G594" s="2"/>
      <c r="H594" s="2"/>
      <c r="I594" s="2"/>
      <c r="Q594" s="364" t="b">
        <f>ROUND('T2 MET'!C66,$D$594)=ROUND('T3 MET'!$D$168,$D$594)</f>
        <v>1</v>
      </c>
      <c r="R594" s="364" t="b">
        <f>ROUND('T2 MET'!D66,$D$594)=ROUND('T3 MET'!$D$169,$D$594)</f>
        <v>1</v>
      </c>
      <c r="S594" s="364" t="b">
        <f>ROUND('T2 MET'!E66,$D$594)=ROUND('T3 MET'!$D$170,$D$594)</f>
        <v>1</v>
      </c>
      <c r="T594" s="364" t="b">
        <f>ROUND('T2 MET'!F66,$D$594)=ROUND('T3 MET'!$D$171,$D$594)</f>
        <v>1</v>
      </c>
    </row>
    <row r="595" spans="1:25" outlineLevel="1">
      <c r="A595" s="361"/>
      <c r="B595" s="361"/>
      <c r="C595" s="371" t="s">
        <v>477</v>
      </c>
      <c r="D595" s="372"/>
      <c r="E595" s="357"/>
      <c r="F595" s="357"/>
      <c r="G595" s="2"/>
      <c r="H595" s="2"/>
      <c r="I595" s="2"/>
      <c r="Q595" s="50">
        <f>ROUND('T2 MET'!C66,$D$594)</f>
        <v>0</v>
      </c>
      <c r="R595" s="50">
        <f>ROUND('T2 MET'!D66,$D$594)</f>
        <v>0</v>
      </c>
      <c r="S595" s="50">
        <f>ROUND('T2 MET'!E66,$D$594)</f>
        <v>0</v>
      </c>
      <c r="T595" s="50">
        <f>ROUND('T2 MET'!F66,$D$594)</f>
        <v>0</v>
      </c>
    </row>
    <row r="596" spans="1:25" outlineLevel="1">
      <c r="A596" s="361"/>
      <c r="B596" s="361"/>
      <c r="C596" s="371" t="s">
        <v>478</v>
      </c>
      <c r="D596" s="372"/>
      <c r="E596" s="357"/>
      <c r="F596" s="357"/>
      <c r="G596" s="2"/>
      <c r="H596" s="2"/>
      <c r="I596" s="2"/>
      <c r="Q596" s="50">
        <f>ROUND('T3 MET'!$D$168,$D$594)</f>
        <v>0</v>
      </c>
      <c r="R596" s="50">
        <f>ROUND('T3 MET'!$D$169,$D$594)</f>
        <v>0</v>
      </c>
      <c r="S596" s="50">
        <f>ROUND('T3 MET'!$D$170,$D$594)</f>
        <v>0</v>
      </c>
      <c r="T596" s="50">
        <f>ROUND('T3 MET'!$D$171,$D$594)</f>
        <v>0</v>
      </c>
    </row>
    <row r="597" spans="1:25">
      <c r="A597" s="361" t="s">
        <v>493</v>
      </c>
      <c r="B597" s="361" t="s">
        <v>501</v>
      </c>
      <c r="C597" s="370" t="s">
        <v>203</v>
      </c>
      <c r="D597" s="352">
        <v>3</v>
      </c>
      <c r="E597" s="357"/>
      <c r="F597" s="357"/>
      <c r="G597" s="2"/>
      <c r="H597" s="2"/>
      <c r="I597" s="2"/>
      <c r="Q597" s="364" t="b">
        <f>ROUND('T2 MET'!C73,$D$597)=ROUND('T3 MET'!$D$121+'T3 MET'!$D$132+'T3 MET'!$D$143+'T3 MET'!$D$154,$D$597)</f>
        <v>1</v>
      </c>
      <c r="R597" s="364" t="b">
        <f>ROUND('T2 MET'!D73,$D$597)=ROUND('T3 MET'!$D$122+'T3 MET'!$D$133+'T3 MET'!$D$144+'T3 MET'!$D$155,$D$597)</f>
        <v>1</v>
      </c>
      <c r="S597" s="364" t="b">
        <f>ROUND('T2 MET'!E73,$D$597)=ROUND('T3 MET'!$D$123+'T3 MET'!$D$134+'T3 MET'!$D$145+'T3 MET'!$D$156,$D$597)</f>
        <v>1</v>
      </c>
      <c r="T597" s="364" t="b">
        <f>ROUND('T2 MET'!F73,$D$597)=ROUND('T3 MET'!$D$124+'T3 MET'!$D$135+'T3 MET'!$D$146+'T3 MET'!$D$157,$D$597)</f>
        <v>1</v>
      </c>
    </row>
    <row r="598" spans="1:25" outlineLevel="1">
      <c r="A598" s="361"/>
      <c r="B598" s="361"/>
      <c r="C598" s="371" t="s">
        <v>477</v>
      </c>
      <c r="D598" s="372"/>
      <c r="E598" s="357"/>
      <c r="F598" s="357"/>
      <c r="G598" s="2"/>
      <c r="H598" s="2"/>
      <c r="I598" s="2"/>
      <c r="Q598" s="50">
        <f>ROUND('T2 MET'!C73,$D$597)</f>
        <v>0</v>
      </c>
      <c r="R598" s="50">
        <f>ROUND('T2 MET'!D73,$D$597)</f>
        <v>0</v>
      </c>
      <c r="S598" s="50">
        <f>ROUND('T2 MET'!E73,$D$597)</f>
        <v>0</v>
      </c>
      <c r="T598" s="50">
        <f>ROUND('T2 MET'!F73,$D$597)</f>
        <v>0</v>
      </c>
    </row>
    <row r="599" spans="1:25" outlineLevel="1">
      <c r="A599" s="361"/>
      <c r="B599" s="361"/>
      <c r="C599" s="371" t="s">
        <v>478</v>
      </c>
      <c r="D599" s="372"/>
      <c r="E599" s="357"/>
      <c r="F599" s="357"/>
      <c r="G599" s="2"/>
      <c r="H599" s="2"/>
      <c r="I599" s="2"/>
      <c r="Q599" s="50">
        <f>ROUND('T3 MET'!$D$121+'T3 MET'!$D$132+'T3 MET'!$D$143+'T3 MET'!$D$154,$D$597)</f>
        <v>0</v>
      </c>
      <c r="R599" s="50">
        <f>ROUND('T3 MET'!$D$122+'T3 MET'!$D$133+'T3 MET'!$D$144+'T3 MET'!$D$155,$D$597)</f>
        <v>0</v>
      </c>
      <c r="S599" s="50">
        <f>ROUND('T3 MET'!$D$123+'T3 MET'!$D$134+'T3 MET'!$D$145+'T3 MET'!$D$156,$D$597)</f>
        <v>0</v>
      </c>
      <c r="T599" s="50">
        <f>ROUND('T3 MET'!$D$124+'T3 MET'!$D$135+'T3 MET'!$D$146+'T3 MET'!$D$157,$D$597)</f>
        <v>0</v>
      </c>
    </row>
    <row r="600" spans="1:25" s="24" customFormat="1" ht="18.75">
      <c r="A600" s="13" t="s">
        <v>13</v>
      </c>
      <c r="B600" s="14" t="s">
        <v>14</v>
      </c>
      <c r="C600" s="15" t="s">
        <v>498</v>
      </c>
      <c r="D600" s="376"/>
      <c r="E600" s="359"/>
      <c r="F600" s="359"/>
      <c r="G600" s="359"/>
      <c r="H600" s="359"/>
      <c r="I600" s="359"/>
      <c r="J600" s="359"/>
      <c r="K600" s="359"/>
      <c r="L600" s="359"/>
      <c r="M600" s="359"/>
      <c r="N600" s="359"/>
      <c r="O600" s="359"/>
      <c r="P600" s="2"/>
      <c r="Q600" s="359"/>
      <c r="R600" s="359"/>
      <c r="S600" s="359"/>
      <c r="T600" s="359"/>
      <c r="W600" s="357"/>
      <c r="X600" s="357"/>
      <c r="Y600" s="357"/>
    </row>
    <row r="601" spans="1:25" s="373" customFormat="1">
      <c r="A601" s="360" t="s">
        <v>429</v>
      </c>
      <c r="B601" s="361" t="s">
        <v>471</v>
      </c>
      <c r="C601" s="370" t="s">
        <v>472</v>
      </c>
      <c r="D601" s="352">
        <v>3</v>
      </c>
      <c r="E601" s="357"/>
      <c r="F601" s="357"/>
      <c r="P601" s="2"/>
      <c r="Q601" s="364" t="b">
        <f>ROUND('T2 NSA'!C78-'T2 NSA'!C76,$D$601)=ROUND(SUM('T3 NSA'!$D$13,'T3 NSA'!$D$24,'T3 NSA'!$D$31,'T3 NSA'!$D$38,'T3 NSA'!$D$45,'T3 NSA'!$D$52,'T3 NSA'!$D$59,'T3 NSA'!$D$66,'T3 NSA'!$D$82,'T3 NSA'!$D$93,'T3 NSA'!$D$110,'T3 NSA'!$D$121,'T3 NSA'!$D$132,'T3 NSA'!$D$143,'T3 NSA'!$D$154,'T3 NSA'!$D$161,'T3 NSA'!$D$168),$D$601)</f>
        <v>1</v>
      </c>
      <c r="R601" s="364" t="b">
        <f>ROUND('T2 NSA'!D78-'T2 NSA'!D76,$D$601)=ROUND(SUM('T3 NSA'!$D$14,'T3 NSA'!$D$25,'T3 NSA'!$D$32,'T3 NSA'!$D$39,'T3 NSA'!$D$46,'T3 NSA'!$D$53,'T3 NSA'!$D$60,'T3 NSA'!$D$67,'T3 NSA'!$D$83,'T3 NSA'!$D$94,'T3 NSA'!$D$111,'T3 NSA'!$D$122,'T3 NSA'!$D$133,'T3 NSA'!$D$144,'T3 NSA'!$D$155,'T3 NSA'!$D$162,'T3 NSA'!$D$169),$D$601)</f>
        <v>1</v>
      </c>
      <c r="S601" s="364" t="b">
        <f>ROUND('T2 NSA'!E78-'T2 NSA'!E76,$D$601)=ROUND(SUM('T3 NSA'!$D$15,'T3 NSA'!$D$26,'T3 NSA'!$D$33,'T3 NSA'!$D$40,'T3 NSA'!$D$47,'T3 NSA'!$D$54,'T3 NSA'!$D$61,'T3 NSA'!$D$68,'T3 NSA'!$D$84,'T3 NSA'!$D$95,'T3 NSA'!$D$112,'T3 NSA'!$D$123,'T3 NSA'!$D$134,'T3 NSA'!$D$145,'T3 NSA'!$D$156,'T3 NSA'!$D$163,'T3 NSA'!$D$170),$D$601)</f>
        <v>1</v>
      </c>
      <c r="T601" s="364" t="b">
        <f>ROUND('T2 NSA'!F78-'T2 NSA'!F76,$D$601)=ROUND(SUM('T3 NSA'!$D$16,'T3 NSA'!$D$27,'T3 NSA'!$D$34,'T3 NSA'!$D$41,'T3 NSA'!$D$48,'T3 NSA'!$D$55,'T3 NSA'!$D$62,'T3 NSA'!$D$69,'T3 NSA'!$D$85,'T3 NSA'!$D$96,'T3 NSA'!$D$113,'T3 NSA'!$D$124,'T3 NSA'!$D$135,'T3 NSA'!$D$146,'T3 NSA'!$D$157,'T3 NSA'!$D$164,'T3 NSA'!$D$171),$D$601)</f>
        <v>1</v>
      </c>
      <c r="W601" s="357"/>
      <c r="X601" s="357"/>
      <c r="Y601" s="357"/>
    </row>
    <row r="602" spans="1:25" outlineLevel="1">
      <c r="A602" s="361"/>
      <c r="B602" s="361"/>
      <c r="C602" s="371" t="s">
        <v>473</v>
      </c>
      <c r="D602" s="372"/>
      <c r="E602" s="357"/>
      <c r="F602" s="357"/>
      <c r="G602" s="2"/>
      <c r="H602" s="2"/>
      <c r="I602" s="2"/>
      <c r="Q602" s="50">
        <f>ROUND('T2 NSA'!C78-'T2 NSA'!C76,$D$601)</f>
        <v>98.012</v>
      </c>
      <c r="R602" s="50">
        <f>ROUND('T2 NSA'!D78-'T2 NSA'!D76,$D$601)</f>
        <v>17.797000000000001</v>
      </c>
      <c r="S602" s="50">
        <f>ROUND('T2 NSA'!E78-'T2 NSA'!E76,$D$601)</f>
        <v>0</v>
      </c>
      <c r="T602" s="50">
        <f>ROUND('T2 NSA'!F78-'T2 NSA'!F76,$D$601)</f>
        <v>0</v>
      </c>
      <c r="W602" s="357"/>
      <c r="X602" s="357"/>
      <c r="Y602" s="357"/>
    </row>
    <row r="603" spans="1:25" outlineLevel="1">
      <c r="A603" s="361"/>
      <c r="B603" s="361"/>
      <c r="C603" s="371" t="s">
        <v>474</v>
      </c>
      <c r="D603" s="372"/>
      <c r="E603" s="357"/>
      <c r="F603" s="357"/>
      <c r="G603" s="2"/>
      <c r="H603" s="2"/>
      <c r="I603" s="2"/>
      <c r="Q603" s="50">
        <f>ROUND(SUM('T3 NSA'!$D$13,'T3 NSA'!$D$24,'T3 NSA'!$D$31,'T3 NSA'!$D$38,'T3 NSA'!$D$45,'T3 NSA'!$D$52,'T3 NSA'!$D$59,'T3 NSA'!$D$66,'T3 NSA'!$D$82,'T3 NSA'!$D$93,'T3 NSA'!$D$110,'T3 NSA'!$D$121,'T3 NSA'!$D$132,'T3 NSA'!$D$143,'T3 NSA'!$D$154,'T3 NSA'!$D$161,'T3 NSA'!$D$168),$D$601)</f>
        <v>98.012</v>
      </c>
      <c r="R603" s="50">
        <f>ROUND(SUM('T3 NSA'!$D$14,'T3 NSA'!$D$25,'T3 NSA'!$D$32,'T3 NSA'!$D$39,'T3 NSA'!$D$46,'T3 NSA'!$D$53,'T3 NSA'!$D$60,'T3 NSA'!$D$67,'T3 NSA'!$D$83,'T3 NSA'!$D$94,'T3 NSA'!$D$111,'T3 NSA'!$D$122,'T3 NSA'!$D$133,'T3 NSA'!$D$144,'T3 NSA'!$D$155,'T3 NSA'!$D$162,'T3 NSA'!$D$169),$D$601)</f>
        <v>17.797000000000001</v>
      </c>
      <c r="S603" s="50">
        <f>ROUND(SUM('T3 NSA'!$D$15,'T3 NSA'!$D$26,'T3 NSA'!$D$33,'T3 NSA'!$D$40,'T3 NSA'!$D$47,'T3 NSA'!$D$54,'T3 NSA'!$D$61,'T3 NSA'!$D$68,'T3 NSA'!$D$84,'T3 NSA'!$D$95,'T3 NSA'!$D$112,'T3 NSA'!$D$123,'T3 NSA'!$D$134,'T3 NSA'!$D$145,'T3 NSA'!$D$156,'T3 NSA'!$D$163,'T3 NSA'!$D$170),$D$601)</f>
        <v>0</v>
      </c>
      <c r="T603" s="50">
        <f>ROUND(SUM('T3 NSA'!$D$16,'T3 NSA'!$D$27,'T3 NSA'!$D$34,'T3 NSA'!$D$41,'T3 NSA'!$D$48,'T3 NSA'!$D$55,'T3 NSA'!$D$62,'T3 NSA'!$D$69,'T3 NSA'!$D$85,'T3 NSA'!$D$96,'T3 NSA'!$D$113,'T3 NSA'!$D$124,'T3 NSA'!$D$135,'T3 NSA'!$D$146,'T3 NSA'!$D$157,'T3 NSA'!$D$164,'T3 NSA'!$D$171),$D$601)</f>
        <v>0</v>
      </c>
      <c r="W603" s="357"/>
      <c r="X603" s="357"/>
      <c r="Y603" s="357"/>
    </row>
    <row r="604" spans="1:25">
      <c r="A604" s="361" t="s">
        <v>400</v>
      </c>
      <c r="B604" s="361" t="s">
        <v>475</v>
      </c>
      <c r="C604" s="370" t="s">
        <v>476</v>
      </c>
      <c r="D604" s="352">
        <v>3</v>
      </c>
      <c r="E604" s="357"/>
      <c r="F604" s="357"/>
      <c r="G604" s="2"/>
      <c r="H604" s="2"/>
      <c r="I604" s="2"/>
      <c r="Q604" s="364" t="b">
        <f>ROUND('T2 NSA'!C19,$D$604)=ROUND('T3 NSA'!$D$13,$D$604)</f>
        <v>1</v>
      </c>
      <c r="R604" s="364" t="b">
        <f>ROUND('T2 NSA'!D19,$D$604)=ROUND('T3 NSA'!$D$14,$D$604)</f>
        <v>1</v>
      </c>
      <c r="S604" s="364" t="b">
        <f>ROUND('T2 NSA'!E19,$D$604)=ROUND('T3 NSA'!$D$15,$D$604)</f>
        <v>1</v>
      </c>
      <c r="T604" s="364" t="b">
        <f>ROUND('T2 NSA'!F19,$D$604)=ROUND('T3 NSA'!$D$16,$D$604)</f>
        <v>1</v>
      </c>
    </row>
    <row r="605" spans="1:25" outlineLevel="1">
      <c r="A605" s="361"/>
      <c r="B605" s="361"/>
      <c r="C605" s="371" t="s">
        <v>477</v>
      </c>
      <c r="D605" s="372"/>
      <c r="E605" s="357"/>
      <c r="F605" s="357"/>
      <c r="G605" s="2"/>
      <c r="H605" s="2"/>
      <c r="I605" s="2"/>
      <c r="Q605" s="50">
        <f>ROUND('T2 NSA'!C19,$D$604)</f>
        <v>0</v>
      </c>
      <c r="R605" s="50">
        <f>ROUND('T2 NSA'!D19,$D$604)</f>
        <v>0</v>
      </c>
      <c r="S605" s="50">
        <f>ROUND('T2 NSA'!E19,$D$604)</f>
        <v>0</v>
      </c>
      <c r="T605" s="50">
        <f>ROUND('T2 NSA'!F19,$D$604)</f>
        <v>0</v>
      </c>
    </row>
    <row r="606" spans="1:25" outlineLevel="1">
      <c r="A606" s="361"/>
      <c r="B606" s="361"/>
      <c r="C606" s="371" t="s">
        <v>478</v>
      </c>
      <c r="D606" s="372"/>
      <c r="E606" s="357"/>
      <c r="F606" s="357"/>
      <c r="G606" s="2"/>
      <c r="H606" s="2"/>
      <c r="I606" s="2"/>
      <c r="Q606" s="50">
        <f>ROUND('T3 NSA'!$D$13,$D$604)</f>
        <v>0</v>
      </c>
      <c r="R606" s="50">
        <f>ROUND('T3 NSA'!$D$14,$D$604)</f>
        <v>0</v>
      </c>
      <c r="S606" s="50">
        <f>ROUND('T3 NSA'!$D$15,$D$604)</f>
        <v>0</v>
      </c>
      <c r="T606" s="50">
        <f>ROUND('T3 NSA'!$D$16,$D$604)</f>
        <v>0</v>
      </c>
    </row>
    <row r="607" spans="1:25">
      <c r="A607" s="361" t="s">
        <v>408</v>
      </c>
      <c r="B607" s="361" t="s">
        <v>479</v>
      </c>
      <c r="C607" s="370" t="s">
        <v>480</v>
      </c>
      <c r="D607" s="352">
        <v>3</v>
      </c>
      <c r="E607" s="357"/>
      <c r="F607" s="357"/>
      <c r="G607" s="2"/>
      <c r="H607" s="2"/>
      <c r="I607" s="2"/>
      <c r="Q607" s="364" t="b">
        <f>ROUND('T2 NSA'!C28,$D$607)=ROUND('T3 NSA'!$D$31+'T3 NSA'!$D$38+'T3 NSA'!$D$45+'T3 NSA'!$D$52+'T3 NSA'!$D$59+'T3 NSA'!$D$66,$D$607)</f>
        <v>1</v>
      </c>
      <c r="R607" s="364" t="b">
        <f>ROUND('T2 NSA'!D28,$D$607)=ROUND('T3 NSA'!$D$32+'T3 NSA'!$D$39+'T3 NSA'!$D$46+'T3 NSA'!$D$53+'T3 NSA'!$D$60+'T3 NSA'!$D$67,$D$607)</f>
        <v>1</v>
      </c>
      <c r="S607" s="364" t="b">
        <f>ROUND('T2 NSA'!E28,$D$607)=ROUND('T3 NSA'!$D$33+'T3 NSA'!$D$40+'T3 NSA'!$D$47+'T3 NSA'!$D$54+'T3 NSA'!$D$61+'T3 NSA'!$D$68,$D$607)</f>
        <v>1</v>
      </c>
      <c r="T607" s="364" t="b">
        <f>ROUND('T2 NSA'!F28,$D$607)=ROUND('T3 NSA'!$D$34+'T3 NSA'!$D$41+'T3 NSA'!$D$48+'T3 NSA'!$D$55+'T3 NSA'!$D$62+'T3 NSA'!$D$69,$D$607)</f>
        <v>1</v>
      </c>
    </row>
    <row r="608" spans="1:25" outlineLevel="1">
      <c r="A608" s="361"/>
      <c r="B608" s="361"/>
      <c r="C608" s="371" t="s">
        <v>477</v>
      </c>
      <c r="D608" s="372"/>
      <c r="E608" s="357"/>
      <c r="F608" s="357"/>
      <c r="G608" s="2"/>
      <c r="H608" s="2"/>
      <c r="I608" s="2"/>
      <c r="Q608" s="50">
        <f>ROUND('T2 NSA'!C28,$D$607)</f>
        <v>0</v>
      </c>
      <c r="R608" s="50">
        <f>ROUND('T2 NSA'!D28,$D$607)</f>
        <v>0</v>
      </c>
      <c r="S608" s="50">
        <f>ROUND('T2 NSA'!E28,$D$607)</f>
        <v>0</v>
      </c>
      <c r="T608" s="50">
        <f>ROUND('T2 NSA'!F28,$D$607)</f>
        <v>0</v>
      </c>
    </row>
    <row r="609" spans="1:20" outlineLevel="1">
      <c r="A609" s="361"/>
      <c r="B609" s="361"/>
      <c r="C609" s="371" t="s">
        <v>478</v>
      </c>
      <c r="D609" s="372"/>
      <c r="E609" s="357"/>
      <c r="F609" s="357"/>
      <c r="G609" s="2"/>
      <c r="H609" s="2"/>
      <c r="I609" s="2"/>
      <c r="Q609" s="50">
        <f>ROUND('T3 NSA'!$D$31+'T3 NSA'!$D$38+'T3 NSA'!$D$45+'T3 NSA'!$D$52+'T3 NSA'!$D$59+'T3 NSA'!$D$66,$D$607)</f>
        <v>0</v>
      </c>
      <c r="R609" s="50">
        <f>ROUND('T3 NSA'!$D$32+'T3 NSA'!$D$39+'T3 NSA'!$D$46+'T3 NSA'!$D$53+'T3 NSA'!$D$60+'T3 NSA'!$D$67,$D$607)</f>
        <v>0</v>
      </c>
      <c r="S609" s="50">
        <f>ROUND('T3 NSA'!$D$33+'T3 NSA'!$D$40+'T3 NSA'!$D$47+'T3 NSA'!$D$54+'T3 NSA'!$D$61+'T3 NSA'!$D$68,$D$607)</f>
        <v>0</v>
      </c>
      <c r="T609" s="50">
        <f>ROUND('T3 NSA'!$D$34+'T3 NSA'!$D$41+'T3 NSA'!$D$48+'T3 NSA'!$D$55+'T3 NSA'!$D$62+'T3 NSA'!$D$69,$D$607)</f>
        <v>0</v>
      </c>
    </row>
    <row r="610" spans="1:20">
      <c r="A610" s="361" t="s">
        <v>405</v>
      </c>
      <c r="B610" s="361" t="s">
        <v>481</v>
      </c>
      <c r="C610" s="370" t="s">
        <v>482</v>
      </c>
      <c r="D610" s="352">
        <v>3</v>
      </c>
      <c r="E610" s="357"/>
      <c r="F610" s="357"/>
      <c r="G610" s="2"/>
      <c r="H610" s="2"/>
      <c r="I610" s="2"/>
      <c r="Q610" s="364" t="b">
        <f>ROUND('T2 NSA'!C41,$D$610)=ROUND('T3 NSA'!$D$24,$D$610)</f>
        <v>1</v>
      </c>
      <c r="R610" s="364" t="b">
        <f>ROUND('T2 NSA'!D41,$D$610)=ROUND('T3 NSA'!$D$25,$D$610)</f>
        <v>1</v>
      </c>
      <c r="S610" s="364" t="b">
        <f>ROUND('T2 NSA'!E41,$D$610)=ROUND('T3 NSA'!$D$26,$D$610)</f>
        <v>1</v>
      </c>
      <c r="T610" s="364" t="b">
        <f>ROUND('T2 NSA'!F41,$D$610)=ROUND('T3 NSA'!$D$27,$D$610)</f>
        <v>1</v>
      </c>
    </row>
    <row r="611" spans="1:20" outlineLevel="1">
      <c r="A611" s="361"/>
      <c r="B611" s="361"/>
      <c r="C611" s="371" t="s">
        <v>477</v>
      </c>
      <c r="D611" s="372"/>
      <c r="E611" s="357"/>
      <c r="F611" s="357"/>
      <c r="G611" s="2"/>
      <c r="H611" s="2"/>
      <c r="I611" s="2"/>
      <c r="Q611" s="50">
        <f>ROUND('T2 NSA'!C41,$D$610)</f>
        <v>0</v>
      </c>
      <c r="R611" s="50">
        <f>ROUND('T2 NSA'!D41,$D$610)</f>
        <v>0</v>
      </c>
      <c r="S611" s="50">
        <f>ROUND('T2 NSA'!E41,$D$610)</f>
        <v>0</v>
      </c>
      <c r="T611" s="50">
        <f>ROUND('T2 NSA'!F41,$D$610)</f>
        <v>0</v>
      </c>
    </row>
    <row r="612" spans="1:20" outlineLevel="1">
      <c r="A612" s="361"/>
      <c r="B612" s="361"/>
      <c r="C612" s="371" t="s">
        <v>478</v>
      </c>
      <c r="D612" s="372"/>
      <c r="E612" s="357"/>
      <c r="F612" s="357"/>
      <c r="G612" s="2"/>
      <c r="H612" s="2"/>
      <c r="I612" s="2"/>
      <c r="Q612" s="50">
        <f>ROUND('T3 NSA'!$D$24,$D$610)</f>
        <v>0</v>
      </c>
      <c r="R612" s="50">
        <f>ROUND('T3 NSA'!$D$25,$D$610)</f>
        <v>0</v>
      </c>
      <c r="S612" s="50">
        <f>ROUND('T3 NSA'!$D$26,$D$610)</f>
        <v>0</v>
      </c>
      <c r="T612" s="50">
        <f>ROUND('T3 NSA'!$D$27,$D$610)</f>
        <v>0</v>
      </c>
    </row>
    <row r="613" spans="1:20">
      <c r="A613" s="361" t="s">
        <v>417</v>
      </c>
      <c r="B613" s="361" t="s">
        <v>483</v>
      </c>
      <c r="C613" s="370" t="s">
        <v>484</v>
      </c>
      <c r="D613" s="352">
        <v>3</v>
      </c>
      <c r="E613" s="357"/>
      <c r="F613" s="357"/>
      <c r="G613" s="2"/>
      <c r="H613" s="2"/>
      <c r="I613" s="2"/>
      <c r="Q613" s="364" t="b">
        <f>ROUND('T2 NSA'!C46,$D$613)=ROUND('T3 NSA'!$D$110,$D$613)</f>
        <v>1</v>
      </c>
      <c r="R613" s="364" t="b">
        <f>ROUND('T2 NSA'!D46,$D$613)=ROUND('T3 NSA'!$D$111,$D$613)</f>
        <v>1</v>
      </c>
      <c r="S613" s="364" t="b">
        <f>ROUND('T2 NSA'!E46,$D$613)=ROUND('T3 NSA'!$D$112,$D$613)</f>
        <v>1</v>
      </c>
      <c r="T613" s="364" t="b">
        <f>ROUND('T2 NSA'!F46,$D$613)=ROUND('T3 NSA'!$D$113,$D$613)</f>
        <v>1</v>
      </c>
    </row>
    <row r="614" spans="1:20" outlineLevel="1">
      <c r="A614" s="361"/>
      <c r="B614" s="361"/>
      <c r="C614" s="371" t="s">
        <v>477</v>
      </c>
      <c r="D614" s="372"/>
      <c r="E614" s="357"/>
      <c r="F614" s="357"/>
      <c r="G614" s="2"/>
      <c r="H614" s="2"/>
      <c r="I614" s="2"/>
      <c r="Q614" s="50">
        <f>ROUND('T2 NSA'!C46,$D$613)</f>
        <v>-6.8019999999999996</v>
      </c>
      <c r="R614" s="50">
        <f>ROUND('T2 NSA'!D46,$D$613)</f>
        <v>17.797000000000001</v>
      </c>
      <c r="S614" s="50">
        <f>ROUND('T2 NSA'!E46,$D$613)</f>
        <v>0</v>
      </c>
      <c r="T614" s="50">
        <f>ROUND('T2 NSA'!F46,$D$613)</f>
        <v>0</v>
      </c>
    </row>
    <row r="615" spans="1:20" outlineLevel="1">
      <c r="A615" s="361"/>
      <c r="B615" s="361"/>
      <c r="C615" s="371" t="s">
        <v>478</v>
      </c>
      <c r="D615" s="372"/>
      <c r="E615" s="357"/>
      <c r="F615" s="357"/>
      <c r="G615" s="2"/>
      <c r="H615" s="2"/>
      <c r="I615" s="2"/>
      <c r="Q615" s="50">
        <f>ROUND('T3 NSA'!$D$110,$D$613)</f>
        <v>-6.8019999999999996</v>
      </c>
      <c r="R615" s="50">
        <f>ROUND('T3 NSA'!$D$111,$D$613)</f>
        <v>17.797000000000001</v>
      </c>
      <c r="S615" s="50">
        <f>ROUND('T3 NSA'!$D$112,$D$613)</f>
        <v>0</v>
      </c>
      <c r="T615" s="50">
        <f>ROUND('T3 NSA'!$D$113,$D$613)</f>
        <v>0</v>
      </c>
    </row>
    <row r="616" spans="1:20">
      <c r="A616" s="361" t="s">
        <v>411</v>
      </c>
      <c r="B616" s="361" t="s">
        <v>485</v>
      </c>
      <c r="C616" s="370" t="s">
        <v>486</v>
      </c>
      <c r="D616" s="352">
        <v>3</v>
      </c>
      <c r="E616" s="357"/>
      <c r="F616" s="357"/>
      <c r="G616" s="2"/>
      <c r="H616" s="2"/>
      <c r="I616" s="2"/>
      <c r="Q616" s="364" t="b">
        <f>ROUND('T2 NSA'!C54,$D$616)=ROUND('T3 NSA'!$D$82,$D$616)</f>
        <v>1</v>
      </c>
      <c r="R616" s="364" t="b">
        <f>ROUND('T2 NSA'!D54,$D$616)=ROUND('T3 NSA'!$D$83,$D$616)</f>
        <v>1</v>
      </c>
      <c r="S616" s="364" t="b">
        <f>ROUND('T2 NSA'!E54,$D$616)=ROUND('T3 NSA'!$D$84,$D$616)</f>
        <v>1</v>
      </c>
      <c r="T616" s="364" t="b">
        <f>ROUND('T2 NSA'!F54,$D$616)=ROUND('T3 NSA'!$D$85,$D$616)</f>
        <v>1</v>
      </c>
    </row>
    <row r="617" spans="1:20" outlineLevel="1">
      <c r="A617" s="361"/>
      <c r="B617" s="361"/>
      <c r="C617" s="371" t="s">
        <v>477</v>
      </c>
      <c r="D617" s="372"/>
      <c r="E617" s="357"/>
      <c r="F617" s="357"/>
      <c r="G617" s="2"/>
      <c r="H617" s="2"/>
      <c r="I617" s="2"/>
      <c r="Q617" s="50">
        <f>ROUND('T2 NSA'!C54,$D$616)</f>
        <v>0</v>
      </c>
      <c r="R617" s="50">
        <f>ROUND('T2 NSA'!D54,$D$616)</f>
        <v>0</v>
      </c>
      <c r="S617" s="50">
        <f>ROUND('T2 NSA'!E54,$D$616)</f>
        <v>0</v>
      </c>
      <c r="T617" s="50">
        <f>ROUND('T2 NSA'!F54,$D$616)</f>
        <v>0</v>
      </c>
    </row>
    <row r="618" spans="1:20" outlineLevel="1">
      <c r="A618" s="361"/>
      <c r="B618" s="361"/>
      <c r="C618" s="371" t="s">
        <v>478</v>
      </c>
      <c r="D618" s="372"/>
      <c r="E618" s="357"/>
      <c r="F618" s="357"/>
      <c r="G618" s="2"/>
      <c r="H618" s="2"/>
      <c r="I618" s="2"/>
      <c r="Q618" s="50">
        <f>ROUND('T3 NSA'!$D$82,$D$616)</f>
        <v>0</v>
      </c>
      <c r="R618" s="50">
        <f>ROUND('T3 NSA'!$D$83,$D$616)</f>
        <v>0</v>
      </c>
      <c r="S618" s="50">
        <f>ROUND('T3 NSA'!$D$84,$D$616)</f>
        <v>0</v>
      </c>
      <c r="T618" s="50">
        <f>ROUND('T3 NSA'!$D$85,$D$616)</f>
        <v>0</v>
      </c>
    </row>
    <row r="619" spans="1:20">
      <c r="A619" s="361" t="s">
        <v>414</v>
      </c>
      <c r="B619" s="361" t="s">
        <v>487</v>
      </c>
      <c r="C619" s="370" t="s">
        <v>196</v>
      </c>
      <c r="D619" s="352">
        <v>3</v>
      </c>
      <c r="E619" s="357"/>
      <c r="F619" s="357"/>
      <c r="G619" s="2"/>
      <c r="H619" s="2"/>
      <c r="I619" s="2"/>
      <c r="Q619" s="364" t="b">
        <f>ROUND('T2 NSA'!C59,$D$619)=ROUND('T3 NSA'!$D$93,$D$619)</f>
        <v>1</v>
      </c>
      <c r="R619" s="364" t="b">
        <f>ROUND('T2 NSA'!D59,$D$619)=ROUND('T3 NSA'!$D$94,$D$619)</f>
        <v>1</v>
      </c>
      <c r="S619" s="364" t="b">
        <f>ROUND('T2 NSA'!E59,$D$619)=ROUND('T3 NSA'!$D$95,$D$619)</f>
        <v>1</v>
      </c>
      <c r="T619" s="364" t="b">
        <f>ROUND('T2 NSA'!F59,$D$619)=ROUND('T3 NSA'!$D$96,$D$619)</f>
        <v>1</v>
      </c>
    </row>
    <row r="620" spans="1:20" outlineLevel="1">
      <c r="A620" s="361"/>
      <c r="B620" s="361"/>
      <c r="C620" s="371" t="s">
        <v>477</v>
      </c>
      <c r="D620" s="372"/>
      <c r="E620" s="357"/>
      <c r="F620" s="357"/>
      <c r="G620" s="2"/>
      <c r="H620" s="2"/>
      <c r="I620" s="2"/>
      <c r="Q620" s="50">
        <f>ROUND('T2 NSA'!C59,$D$619)</f>
        <v>0</v>
      </c>
      <c r="R620" s="50">
        <f>ROUND('T2 NSA'!D59,$D$619)</f>
        <v>0</v>
      </c>
      <c r="S620" s="50">
        <f>ROUND('T2 NSA'!E59,$D$619)</f>
        <v>0</v>
      </c>
      <c r="T620" s="50">
        <f>ROUND('T2 NSA'!F59,$D$619)</f>
        <v>0</v>
      </c>
    </row>
    <row r="621" spans="1:20" outlineLevel="1">
      <c r="A621" s="361"/>
      <c r="B621" s="361"/>
      <c r="C621" s="371" t="s">
        <v>478</v>
      </c>
      <c r="D621" s="372"/>
      <c r="E621" s="357"/>
      <c r="F621" s="357"/>
      <c r="G621" s="2"/>
      <c r="H621" s="2"/>
      <c r="I621" s="2"/>
      <c r="Q621" s="50">
        <f>ROUND('T3 NSA'!$D$93,$D$619)</f>
        <v>0</v>
      </c>
      <c r="R621" s="50">
        <f>ROUND('T3 NSA'!$D$94,$D$619)</f>
        <v>0</v>
      </c>
      <c r="S621" s="50">
        <f>ROUND('T3 NSA'!$D$95,$D$619)</f>
        <v>0</v>
      </c>
      <c r="T621" s="50">
        <f>ROUND('T3 NSA'!$D$96,$D$619)</f>
        <v>0</v>
      </c>
    </row>
    <row r="622" spans="1:20">
      <c r="A622" s="361" t="s">
        <v>426</v>
      </c>
      <c r="B622" s="361" t="s">
        <v>488</v>
      </c>
      <c r="C622" s="370" t="s">
        <v>489</v>
      </c>
      <c r="D622" s="352">
        <v>3</v>
      </c>
      <c r="E622" s="357"/>
      <c r="F622" s="357"/>
      <c r="G622" s="2"/>
      <c r="H622" s="2"/>
      <c r="I622" s="2"/>
      <c r="Q622" s="364" t="b">
        <f>ROUND('T2 NSA'!C63,$D$622)=ROUND('T3 NSA'!$D$161,$D$622)</f>
        <v>1</v>
      </c>
      <c r="R622" s="364" t="b">
        <f>ROUND('T2 NSA'!D63,$D$622)=ROUND('T3 NSA'!$D$162,$D$622)</f>
        <v>1</v>
      </c>
      <c r="S622" s="364" t="b">
        <f>ROUND('T2 NSA'!E63,$D$622)=ROUND('T3 NSA'!$D$163,$D$622)</f>
        <v>1</v>
      </c>
      <c r="T622" s="364" t="b">
        <f>ROUND('T2 NSA'!F63,$D$622)=ROUND('T3 NSA'!$D$164,$D$622)</f>
        <v>1</v>
      </c>
    </row>
    <row r="623" spans="1:20" outlineLevel="1">
      <c r="A623" s="361"/>
      <c r="B623" s="361"/>
      <c r="C623" s="371" t="s">
        <v>477</v>
      </c>
      <c r="D623" s="372"/>
      <c r="E623" s="357"/>
      <c r="F623" s="357"/>
      <c r="G623" s="2"/>
      <c r="H623" s="2"/>
      <c r="I623" s="2"/>
      <c r="Q623" s="50">
        <f>ROUND('T2 NSA'!C63,$D$622)</f>
        <v>104.81399999999999</v>
      </c>
      <c r="R623" s="50">
        <f>ROUND('T2 NSA'!D63,$D$622)</f>
        <v>0</v>
      </c>
      <c r="S623" s="50">
        <f>ROUND('T2 NSA'!E63,$D$622)</f>
        <v>0</v>
      </c>
      <c r="T623" s="50">
        <f>ROUND('T2 NSA'!F63,$D$622)</f>
        <v>0</v>
      </c>
    </row>
    <row r="624" spans="1:20" outlineLevel="1">
      <c r="A624" s="361"/>
      <c r="B624" s="361"/>
      <c r="C624" s="371" t="s">
        <v>478</v>
      </c>
      <c r="D624" s="372"/>
      <c r="E624" s="357"/>
      <c r="F624" s="357"/>
      <c r="G624" s="2"/>
      <c r="H624" s="2"/>
      <c r="I624" s="2"/>
      <c r="Q624" s="50">
        <f>ROUND('T3 NSA'!$D$161,$D$622)</f>
        <v>104.81399999999999</v>
      </c>
      <c r="R624" s="50">
        <f>ROUND('T3 NSA'!$D$162,$D$622)</f>
        <v>0</v>
      </c>
      <c r="S624" s="50">
        <f>ROUND('T3 NSA'!$D$163,$D$622)</f>
        <v>0</v>
      </c>
      <c r="T624" s="50">
        <f>ROUND('T3 NSA'!$D$164,$D$622)</f>
        <v>0</v>
      </c>
    </row>
    <row r="625" spans="1:20">
      <c r="A625" s="361" t="s">
        <v>490</v>
      </c>
      <c r="B625" s="361" t="s">
        <v>491</v>
      </c>
      <c r="C625" s="370" t="s">
        <v>492</v>
      </c>
      <c r="D625" s="352">
        <v>3</v>
      </c>
      <c r="E625" s="357"/>
      <c r="F625" s="357"/>
      <c r="G625" s="2"/>
      <c r="H625" s="2"/>
      <c r="I625" s="2"/>
      <c r="Q625" s="364" t="b">
        <f>ROUND('T2 NSA'!C66,$D$625)=ROUND('T3 NSA'!$D$168,$D$625)</f>
        <v>1</v>
      </c>
      <c r="R625" s="364" t="b">
        <f>ROUND('T2 NSA'!D66,$D$625)=ROUND('T3 NSA'!$D$169,$D$625)</f>
        <v>1</v>
      </c>
      <c r="S625" s="364" t="b">
        <f>ROUND('T2 NSA'!E66,$D$625)=ROUND('T3 NSA'!$D$170,$D$625)</f>
        <v>1</v>
      </c>
      <c r="T625" s="364" t="b">
        <f>ROUND('T2 NSA'!F66,$D$625)=ROUND('T3 NSA'!$D$171,$D$625)</f>
        <v>1</v>
      </c>
    </row>
    <row r="626" spans="1:20" outlineLevel="1">
      <c r="A626" s="361"/>
      <c r="B626" s="361"/>
      <c r="C626" s="371" t="s">
        <v>477</v>
      </c>
      <c r="D626" s="372"/>
      <c r="E626" s="357"/>
      <c r="F626" s="357"/>
      <c r="G626" s="2"/>
      <c r="H626" s="2"/>
      <c r="I626" s="2"/>
      <c r="Q626" s="50">
        <f>ROUND('T2 NSA'!C66,$D$625)</f>
        <v>0</v>
      </c>
      <c r="R626" s="50">
        <f>ROUND('T2 NSA'!D66,$D$625)</f>
        <v>0</v>
      </c>
      <c r="S626" s="50">
        <f>ROUND('T2 NSA'!E66,$D$625)</f>
        <v>0</v>
      </c>
      <c r="T626" s="50">
        <f>ROUND('T2 NSA'!F66,$D$625)</f>
        <v>0</v>
      </c>
    </row>
    <row r="627" spans="1:20" outlineLevel="1">
      <c r="A627" s="361"/>
      <c r="B627" s="361"/>
      <c r="C627" s="371" t="s">
        <v>478</v>
      </c>
      <c r="D627" s="372"/>
      <c r="E627" s="357"/>
      <c r="F627" s="357"/>
      <c r="G627" s="2"/>
      <c r="H627" s="2"/>
      <c r="I627" s="2"/>
      <c r="Q627" s="50">
        <f>ROUND('T3 NSA'!$D$168,$D$625)</f>
        <v>0</v>
      </c>
      <c r="R627" s="50">
        <f>ROUND('T3 NSA'!$D$169,$D$625)</f>
        <v>0</v>
      </c>
      <c r="S627" s="50">
        <f>ROUND('T3 NSA'!$D$170,$D$625)</f>
        <v>0</v>
      </c>
      <c r="T627" s="50">
        <f>ROUND('T3 NSA'!$D$171,$D$625)</f>
        <v>0</v>
      </c>
    </row>
    <row r="628" spans="1:20">
      <c r="A628" s="361" t="s">
        <v>493</v>
      </c>
      <c r="B628" s="361" t="s">
        <v>501</v>
      </c>
      <c r="C628" s="370" t="s">
        <v>203</v>
      </c>
      <c r="D628" s="352">
        <v>3</v>
      </c>
      <c r="E628" s="357"/>
      <c r="F628" s="357"/>
      <c r="G628" s="2"/>
      <c r="H628" s="2"/>
      <c r="I628" s="2"/>
      <c r="Q628" s="364" t="b">
        <f>ROUND('T2 NSA'!C73,$D$628)=ROUND('T3 NSA'!$D$121+'T3 NSA'!$D$132+'T3 NSA'!$D$143+'T3 NSA'!$D$154,$D$628)</f>
        <v>1</v>
      </c>
      <c r="R628" s="364" t="b">
        <f>ROUND('T2 NSA'!D73,$D$628)=ROUND('T3 NSA'!$D$122+'T3 NSA'!$D$133+'T3 NSA'!$D$144+'T3 NSA'!$D$155,$D$628)</f>
        <v>1</v>
      </c>
      <c r="S628" s="364" t="b">
        <f>ROUND('T2 NSA'!E73,$D$628)=ROUND('T3 NSA'!$D$123+'T3 NSA'!$D$134+'T3 NSA'!$D$145+'T3 NSA'!$D$156,$D$628)</f>
        <v>1</v>
      </c>
      <c r="T628" s="364" t="b">
        <f>ROUND('T2 NSA'!F73,$D$628)=ROUND('T3 NSA'!$D$124+'T3 NSA'!$D$135+'T3 NSA'!$D$146+'T3 NSA'!$D$157,$D$628)</f>
        <v>1</v>
      </c>
    </row>
    <row r="629" spans="1:20" outlineLevel="1">
      <c r="A629" s="361"/>
      <c r="B629" s="361"/>
      <c r="C629" s="371" t="s">
        <v>477</v>
      </c>
      <c r="D629" s="372"/>
      <c r="E629" s="357"/>
      <c r="F629" s="357"/>
      <c r="G629" s="2"/>
      <c r="H629" s="2"/>
      <c r="I629" s="2"/>
      <c r="Q629" s="50">
        <f>ROUND('T2 NSA'!C73,$D$628)</f>
        <v>0</v>
      </c>
      <c r="R629" s="50">
        <f>ROUND('T2 NSA'!D73,$D$628)</f>
        <v>0</v>
      </c>
      <c r="S629" s="50">
        <f>ROUND('T2 NSA'!E73,$D$628)</f>
        <v>0</v>
      </c>
      <c r="T629" s="50">
        <f>ROUND('T2 NSA'!F73,$D$628)</f>
        <v>0</v>
      </c>
    </row>
    <row r="630" spans="1:20" outlineLevel="1">
      <c r="A630" s="361"/>
      <c r="B630" s="361"/>
      <c r="C630" s="371" t="s">
        <v>478</v>
      </c>
      <c r="D630" s="372"/>
      <c r="E630" s="357"/>
      <c r="F630" s="357"/>
      <c r="G630" s="2"/>
      <c r="H630" s="2"/>
      <c r="I630" s="2"/>
      <c r="Q630" s="50">
        <f>ROUND('T3 NSA'!$D$121+'T3 NSA'!$D$132+'T3 NSA'!$D$143+'T3 NSA'!$D$154,$D$628)</f>
        <v>0</v>
      </c>
      <c r="R630" s="50">
        <f>ROUND('T3 NSA'!$D$122+'T3 NSA'!$D$133+'T3 NSA'!$D$144+'T3 NSA'!$D$155,$D$628)</f>
        <v>0</v>
      </c>
      <c r="S630" s="50">
        <f>ROUND('T3 NSA'!$D$123+'T3 NSA'!$D$134+'T3 NSA'!$D$145+'T3 NSA'!$D$156,$D$628)</f>
        <v>0</v>
      </c>
      <c r="T630" s="50">
        <f>ROUND('T3 NSA'!$D$124+'T3 NSA'!$D$135+'T3 NSA'!$D$146+'T3 NSA'!$D$157,$D$628)</f>
        <v>0</v>
      </c>
    </row>
    <row r="631" spans="1:20" s="53" customFormat="1">
      <c r="A631" s="51"/>
      <c r="B631" s="52"/>
      <c r="D631" s="54"/>
      <c r="E631" s="54"/>
      <c r="F631" s="54"/>
      <c r="G631" s="54"/>
      <c r="H631" s="54"/>
      <c r="I631" s="54"/>
      <c r="P631" s="2"/>
    </row>
  </sheetData>
  <sheetProtection sheet="1" objects="1" scenarios="1"/>
  <mergeCells count="13">
    <mergeCell ref="A6:B6"/>
    <mergeCell ref="A1:C1"/>
    <mergeCell ref="A2:B2"/>
    <mergeCell ref="A3:B3"/>
    <mergeCell ref="A4:B4"/>
    <mergeCell ref="A5:B5"/>
    <mergeCell ref="Q8:V8"/>
    <mergeCell ref="A237:C238"/>
    <mergeCell ref="A7:B7"/>
    <mergeCell ref="J8:O8"/>
    <mergeCell ref="A9:C9"/>
    <mergeCell ref="Q237:T237"/>
    <mergeCell ref="E8:I8"/>
  </mergeCells>
  <conditionalFormatting sqref="M25:O25 Q31 Q11 Q14 Q17 Q20 Q28 Q25 M94:O94 M106:O106 M109:O109 M121:O121 M142:O142 M154:O154 M157:O157 M160:O160 M166:O166 M197:O197 M203:O203 Q185 Q179 Q182 Q194 Q191 Q188 Q145 Q134 Q148 Q151 Q137 Q131 Q203 Q197 Q166 Q160 Q157 Q154 Q142 Q124 Q97 Q86 Q100 Q103 Q89 Q83 Q121 Q109 Q106 Q94 E25:K25 E121:K121 E109:K109 E106:K106 E94:K94 E157:K157 E154:K154 E142:K142 E166:K166 E160:K160 E197:K197 E203:K203 E28:O28 E20:O20 E17:O17 E14:O14 E11:O11 E31:O31 E137:K137 E151:O151 E134:K134 E145:O145 E188:O188 E191:O191 E194:O194 E182:O182 E179:O179 E185:O185 E118:K118 E83:O83 E86:O86 E89:O89 E97:O97 E100:O100 E103:O103 E112:K112 J124:O124 E131:O131 M134:O134 M137:O137 E148:O148">
    <cfRule type="containsErrors" dxfId="1359" priority="1637" stopIfTrue="1">
      <formula>ISERROR(E11)</formula>
    </cfRule>
    <cfRule type="expression" dxfId="1358" priority="1642" stopIfTrue="1">
      <formula>OR(E12=0,E13=0)</formula>
    </cfRule>
    <cfRule type="cellIs" dxfId="1357" priority="1643" stopIfTrue="1" operator="equal">
      <formula>FALSE</formula>
    </cfRule>
    <cfRule type="cellIs" dxfId="1356" priority="1644" stopIfTrue="1" operator="equal">
      <formula>TRUE</formula>
    </cfRule>
    <cfRule type="containsText" dxfId="1355" priority="1645" stopIfTrue="1" operator="containsText" text="N/A">
      <formula>NOT(ISERROR(SEARCH("N/A",E11)))</formula>
    </cfRule>
  </conditionalFormatting>
  <conditionalFormatting sqref="E163:K163 E115:K115 E200:K200">
    <cfRule type="containsErrors" dxfId="1354" priority="1631" stopIfTrue="1">
      <formula>ISERROR(E115)</formula>
    </cfRule>
    <cfRule type="expression" dxfId="1353" priority="1638" stopIfTrue="1">
      <formula>(E116=0)</formula>
    </cfRule>
    <cfRule type="cellIs" dxfId="1352" priority="1639" stopIfTrue="1" operator="equal">
      <formula>FALSE</formula>
    </cfRule>
    <cfRule type="cellIs" dxfId="1351" priority="1640" stopIfTrue="1" operator="equal">
      <formula>TRUE</formula>
    </cfRule>
    <cfRule type="containsText" dxfId="1350" priority="1641" stopIfTrue="1" operator="containsText" text="N/A">
      <formula>NOT(ISERROR(SEARCH("N/A",E115)))</formula>
    </cfRule>
  </conditionalFormatting>
  <conditionalFormatting sqref="M169:O169 M206:O206 Q206 Q169 Q525:T525 Q522:T522 Q516:T516 Q519:T519 Q528:T528 Q513:T513 Q510:T510 Q507:T507 Q504:T504 Q531:T531 Q622 Q619 Q613 Q616 Q625 Q610 Q607 Q604 Q601 Q628 Q591 Q588 Q585 Q594 Q579 Q576 Q573 Q570 Q597 Q560 Q557 Q551 Q554 Q563 Q548 Q545 Q542 Q539 Q566 Q394:T394 Q255:T255 Q329:T329 E169:K169 E206:K206 Q582:T582">
    <cfRule type="containsErrors" dxfId="1349" priority="1632" stopIfTrue="1">
      <formula>ISERROR(E169)</formula>
    </cfRule>
    <cfRule type="cellIs" dxfId="1348" priority="1633" stopIfTrue="1" operator="equal">
      <formula>FALSE</formula>
    </cfRule>
    <cfRule type="expression" dxfId="1347" priority="1634" stopIfTrue="1">
      <formula>OR(E170=0,E171=0)</formula>
    </cfRule>
    <cfRule type="cellIs" dxfId="1346" priority="1635" stopIfTrue="1" operator="equal">
      <formula>TRUE</formula>
    </cfRule>
    <cfRule type="containsText" dxfId="1345" priority="1636" stopIfTrue="1" operator="containsText" text="N/A">
      <formula>NOT(ISERROR(SEARCH("N/A",E169)))</formula>
    </cfRule>
  </conditionalFormatting>
  <conditionalFormatting sqref="H23:K23 M23:O23 Q23">
    <cfRule type="containsErrors" dxfId="1344" priority="1646" stopIfTrue="1">
      <formula>ISERROR(H23)</formula>
    </cfRule>
    <cfRule type="expression" dxfId="1343" priority="1647" stopIfTrue="1">
      <formula>OR(H24=0,#REF!=0)</formula>
    </cfRule>
    <cfRule type="cellIs" dxfId="1342" priority="1648" stopIfTrue="1" operator="equal">
      <formula>FALSE</formula>
    </cfRule>
    <cfRule type="cellIs" dxfId="1341" priority="1649" stopIfTrue="1" operator="equal">
      <formula>TRUE</formula>
    </cfRule>
    <cfRule type="containsText" dxfId="1340" priority="1650" stopIfTrue="1" operator="containsText" text="N/A">
      <formula>NOT(ISERROR(SEARCH("N/A",H23)))</formula>
    </cfRule>
  </conditionalFormatting>
  <conditionalFormatting sqref="M118:O118 Q118">
    <cfRule type="containsErrors" dxfId="1339" priority="1606" stopIfTrue="1">
      <formula>ISERROR(M118)</formula>
    </cfRule>
    <cfRule type="expression" dxfId="1338" priority="1607" stopIfTrue="1">
      <formula>OR(M119=0,M120=0)</formula>
    </cfRule>
    <cfRule type="cellIs" dxfId="1337" priority="1608" stopIfTrue="1" operator="equal">
      <formula>FALSE</formula>
    </cfRule>
    <cfRule type="cellIs" dxfId="1336" priority="1609" stopIfTrue="1" operator="equal">
      <formula>TRUE</formula>
    </cfRule>
    <cfRule type="containsText" dxfId="1335" priority="1610" stopIfTrue="1" operator="containsText" text="N/A">
      <formula>NOT(ISERROR(SEARCH("N/A",M118)))</formula>
    </cfRule>
  </conditionalFormatting>
  <conditionalFormatting sqref="J127:K127 M127:O127 Q127">
    <cfRule type="containsErrors" dxfId="1334" priority="1596" stopIfTrue="1">
      <formula>ISERROR(J127)</formula>
    </cfRule>
    <cfRule type="expression" dxfId="1333" priority="1597" stopIfTrue="1">
      <formula>OR(J128=0,J129=0)</formula>
    </cfRule>
    <cfRule type="cellIs" dxfId="1332" priority="1598" stopIfTrue="1" operator="equal">
      <formula>FALSE</formula>
    </cfRule>
    <cfRule type="cellIs" dxfId="1331" priority="1599" stopIfTrue="1" operator="equal">
      <formula>TRUE</formula>
    </cfRule>
    <cfRule type="containsText" dxfId="1330" priority="1600" stopIfTrue="1" operator="containsText" text="N/A">
      <formula>NOT(ISERROR(SEARCH("N/A",J127)))</formula>
    </cfRule>
  </conditionalFormatting>
  <conditionalFormatting sqref="Q172 J172:O172">
    <cfRule type="containsErrors" dxfId="1329" priority="1591" stopIfTrue="1">
      <formula>ISERROR(J172)</formula>
    </cfRule>
    <cfRule type="expression" dxfId="1328" priority="1592" stopIfTrue="1">
      <formula>OR(J173=0,J174=0)</formula>
    </cfRule>
    <cfRule type="cellIs" dxfId="1327" priority="1593" stopIfTrue="1" operator="equal">
      <formula>FALSE</formula>
    </cfRule>
    <cfRule type="cellIs" dxfId="1326" priority="1594" stopIfTrue="1" operator="equal">
      <formula>TRUE</formula>
    </cfRule>
    <cfRule type="containsText" dxfId="1325" priority="1595" stopIfTrue="1" operator="containsText" text="N/A">
      <formula>NOT(ISERROR(SEARCH("N/A",J172)))</formula>
    </cfRule>
  </conditionalFormatting>
  <conditionalFormatting sqref="J175:K175 M175:O175 Q175">
    <cfRule type="containsErrors" dxfId="1324" priority="1586" stopIfTrue="1">
      <formula>ISERROR(J175)</formula>
    </cfRule>
    <cfRule type="expression" dxfId="1323" priority="1587" stopIfTrue="1">
      <formula>OR(J176=0,J177=0)</formula>
    </cfRule>
    <cfRule type="cellIs" dxfId="1322" priority="1588" stopIfTrue="1" operator="equal">
      <formula>FALSE</formula>
    </cfRule>
    <cfRule type="cellIs" dxfId="1321" priority="1589" stopIfTrue="1" operator="equal">
      <formula>TRUE</formula>
    </cfRule>
    <cfRule type="containsText" dxfId="1320" priority="1590" stopIfTrue="1" operator="containsText" text="N/A">
      <formula>NOT(ISERROR(SEARCH("N/A",J175)))</formula>
    </cfRule>
  </conditionalFormatting>
  <conditionalFormatting sqref="Q252:T252">
    <cfRule type="containsErrors" dxfId="1319" priority="1546" stopIfTrue="1">
      <formula>ISERROR(Q252)</formula>
    </cfRule>
    <cfRule type="cellIs" dxfId="1318" priority="1547" stopIfTrue="1" operator="equal">
      <formula>FALSE</formula>
    </cfRule>
    <cfRule type="expression" dxfId="1317" priority="1548" stopIfTrue="1">
      <formula>OR(Q253=0,Q254=0)</formula>
    </cfRule>
    <cfRule type="cellIs" dxfId="1316" priority="1549" stopIfTrue="1" operator="equal">
      <formula>TRUE</formula>
    </cfRule>
    <cfRule type="containsText" dxfId="1315" priority="1550" stopIfTrue="1" operator="containsText" text="N/A">
      <formula>NOT(ISERROR(SEARCH("N/A",Q252)))</formula>
    </cfRule>
  </conditionalFormatting>
  <conditionalFormatting sqref="Q291:T291">
    <cfRule type="containsErrors" dxfId="1314" priority="1541" stopIfTrue="1">
      <formula>ISERROR(Q291)</formula>
    </cfRule>
    <cfRule type="cellIs" dxfId="1313" priority="1542" stopIfTrue="1" operator="equal">
      <formula>FALSE</formula>
    </cfRule>
    <cfRule type="expression" dxfId="1312" priority="1543" stopIfTrue="1">
      <formula>OR(Q292=0,Q293=0)</formula>
    </cfRule>
    <cfRule type="cellIs" dxfId="1311" priority="1544" stopIfTrue="1" operator="equal">
      <formula>TRUE</formula>
    </cfRule>
    <cfRule type="containsText" dxfId="1310" priority="1545" stopIfTrue="1" operator="containsText" text="N/A">
      <formula>NOT(ISERROR(SEARCH("N/A",Q291)))</formula>
    </cfRule>
  </conditionalFormatting>
  <conditionalFormatting sqref="Q240:T240">
    <cfRule type="containsErrors" dxfId="1309" priority="1556" stopIfTrue="1">
      <formula>ISERROR(Q240)</formula>
    </cfRule>
    <cfRule type="cellIs" dxfId="1308" priority="1557" stopIfTrue="1" operator="equal">
      <formula>FALSE</formula>
    </cfRule>
    <cfRule type="expression" dxfId="1307" priority="1558" stopIfTrue="1">
      <formula>OR(Q241=0,Q242=0)</formula>
    </cfRule>
    <cfRule type="cellIs" dxfId="1306" priority="1559" stopIfTrue="1" operator="equal">
      <formula>TRUE</formula>
    </cfRule>
    <cfRule type="containsText" dxfId="1305" priority="1560" stopIfTrue="1" operator="containsText" text="N/A">
      <formula>NOT(ISERROR(SEARCH("N/A",Q240)))</formula>
    </cfRule>
  </conditionalFormatting>
  <conditionalFormatting sqref="R246:T246">
    <cfRule type="containsErrors" dxfId="1304" priority="1551" stopIfTrue="1">
      <formula>ISERROR(R246)</formula>
    </cfRule>
    <cfRule type="cellIs" dxfId="1303" priority="1552" stopIfTrue="1" operator="equal">
      <formula>FALSE</formula>
    </cfRule>
    <cfRule type="expression" dxfId="1302" priority="1553" stopIfTrue="1">
      <formula>OR(R247=0,R248=0)</formula>
    </cfRule>
    <cfRule type="cellIs" dxfId="1301" priority="1554" stopIfTrue="1" operator="equal">
      <formula>TRUE</formula>
    </cfRule>
    <cfRule type="containsText" dxfId="1300" priority="1555" stopIfTrue="1" operator="containsText" text="N/A">
      <formula>NOT(ISERROR(SEARCH("N/A",R246)))</formula>
    </cfRule>
  </conditionalFormatting>
  <conditionalFormatting sqref="Q243:T243">
    <cfRule type="containsErrors" dxfId="1299" priority="1536" stopIfTrue="1">
      <formula>ISERROR(Q243)</formula>
    </cfRule>
    <cfRule type="cellIs" dxfId="1298" priority="1537" stopIfTrue="1" operator="equal">
      <formula>FALSE</formula>
    </cfRule>
    <cfRule type="expression" dxfId="1297" priority="1538" stopIfTrue="1">
      <formula>OR(Q244=0,Q245=0)</formula>
    </cfRule>
    <cfRule type="cellIs" dxfId="1296" priority="1539" stopIfTrue="1" operator="equal">
      <formula>TRUE</formula>
    </cfRule>
    <cfRule type="containsText" dxfId="1295" priority="1540" stopIfTrue="1" operator="containsText" text="N/A">
      <formula>NOT(ISERROR(SEARCH("N/A",Q243)))</formula>
    </cfRule>
  </conditionalFormatting>
  <conditionalFormatting sqref="Q249:T249">
    <cfRule type="containsErrors" dxfId="1294" priority="1531" stopIfTrue="1">
      <formula>ISERROR(Q249)</formula>
    </cfRule>
    <cfRule type="cellIs" dxfId="1293" priority="1532" stopIfTrue="1" operator="equal">
      <formula>FALSE</formula>
    </cfRule>
    <cfRule type="expression" dxfId="1292" priority="1533" stopIfTrue="1">
      <formula>OR(Q250=0,Q251=0)</formula>
    </cfRule>
    <cfRule type="cellIs" dxfId="1291" priority="1534" stopIfTrue="1" operator="equal">
      <formula>TRUE</formula>
    </cfRule>
    <cfRule type="containsText" dxfId="1290" priority="1535" stopIfTrue="1" operator="containsText" text="N/A">
      <formula>NOT(ISERROR(SEARCH("N/A",Q249)))</formula>
    </cfRule>
  </conditionalFormatting>
  <conditionalFormatting sqref="Q261:T261">
    <cfRule type="containsErrors" dxfId="1289" priority="1526" stopIfTrue="1">
      <formula>ISERROR(Q261)</formula>
    </cfRule>
    <cfRule type="cellIs" dxfId="1288" priority="1527" stopIfTrue="1" operator="equal">
      <formula>FALSE</formula>
    </cfRule>
    <cfRule type="expression" dxfId="1287" priority="1528" stopIfTrue="1">
      <formula>OR(Q262=0,Q263=0)</formula>
    </cfRule>
    <cfRule type="cellIs" dxfId="1286" priority="1529" stopIfTrue="1" operator="equal">
      <formula>TRUE</formula>
    </cfRule>
    <cfRule type="containsText" dxfId="1285" priority="1530" stopIfTrue="1" operator="containsText" text="N/A">
      <formula>NOT(ISERROR(SEARCH("N/A",Q261)))</formula>
    </cfRule>
  </conditionalFormatting>
  <conditionalFormatting sqref="Q294:T294">
    <cfRule type="containsErrors" dxfId="1284" priority="1521" stopIfTrue="1">
      <formula>ISERROR(Q294)</formula>
    </cfRule>
    <cfRule type="cellIs" dxfId="1283" priority="1522" stopIfTrue="1" operator="equal">
      <formula>FALSE</formula>
    </cfRule>
    <cfRule type="expression" dxfId="1282" priority="1523" stopIfTrue="1">
      <formula>OR(Q295=0,Q296=0)</formula>
    </cfRule>
    <cfRule type="cellIs" dxfId="1281" priority="1524" stopIfTrue="1" operator="equal">
      <formula>TRUE</formula>
    </cfRule>
    <cfRule type="containsText" dxfId="1280" priority="1525" stopIfTrue="1" operator="containsText" text="N/A">
      <formula>NOT(ISERROR(SEARCH("N/A",Q294)))</formula>
    </cfRule>
  </conditionalFormatting>
  <conditionalFormatting sqref="Q297:T297">
    <cfRule type="containsErrors" dxfId="1279" priority="1516" stopIfTrue="1">
      <formula>ISERROR(Q297)</formula>
    </cfRule>
    <cfRule type="cellIs" dxfId="1278" priority="1517" stopIfTrue="1" operator="equal">
      <formula>FALSE</formula>
    </cfRule>
    <cfRule type="expression" dxfId="1277" priority="1518" stopIfTrue="1">
      <formula>OR(Q298=0,Q299=0)</formula>
    </cfRule>
    <cfRule type="cellIs" dxfId="1276" priority="1519" stopIfTrue="1" operator="equal">
      <formula>TRUE</formula>
    </cfRule>
    <cfRule type="containsText" dxfId="1275" priority="1520" stopIfTrue="1" operator="containsText" text="N/A">
      <formula>NOT(ISERROR(SEARCH("N/A",Q297)))</formula>
    </cfRule>
  </conditionalFormatting>
  <conditionalFormatting sqref="Q302:T302">
    <cfRule type="containsErrors" dxfId="1274" priority="1511" stopIfTrue="1">
      <formula>ISERROR(Q302)</formula>
    </cfRule>
    <cfRule type="cellIs" dxfId="1273" priority="1512" stopIfTrue="1" operator="equal">
      <formula>FALSE</formula>
    </cfRule>
    <cfRule type="expression" dxfId="1272" priority="1513" stopIfTrue="1">
      <formula>OR(Q303=0,Q304=0)</formula>
    </cfRule>
    <cfRule type="cellIs" dxfId="1271" priority="1514" stopIfTrue="1" operator="equal">
      <formula>TRUE</formula>
    </cfRule>
    <cfRule type="containsText" dxfId="1270" priority="1515" stopIfTrue="1" operator="containsText" text="N/A">
      <formula>NOT(ISERROR(SEARCH("N/A",Q302)))</formula>
    </cfRule>
  </conditionalFormatting>
  <conditionalFormatting sqref="Q264:T264">
    <cfRule type="containsErrors" dxfId="1269" priority="1506" stopIfTrue="1">
      <formula>ISERROR(Q264)</formula>
    </cfRule>
    <cfRule type="cellIs" dxfId="1268" priority="1507" stopIfTrue="1" operator="equal">
      <formula>FALSE</formula>
    </cfRule>
    <cfRule type="expression" dxfId="1267" priority="1508" stopIfTrue="1">
      <formula>OR(Q265=0,Q266=0)</formula>
    </cfRule>
    <cfRule type="cellIs" dxfId="1266" priority="1509" stopIfTrue="1" operator="equal">
      <formula>TRUE</formula>
    </cfRule>
    <cfRule type="containsText" dxfId="1265" priority="1510" stopIfTrue="1" operator="containsText" text="N/A">
      <formula>NOT(ISERROR(SEARCH("N/A",Q264)))</formula>
    </cfRule>
  </conditionalFormatting>
  <conditionalFormatting sqref="Q267:T267">
    <cfRule type="containsErrors" dxfId="1264" priority="1501" stopIfTrue="1">
      <formula>ISERROR(Q267)</formula>
    </cfRule>
    <cfRule type="cellIs" dxfId="1263" priority="1502" stopIfTrue="1" operator="equal">
      <formula>FALSE</formula>
    </cfRule>
    <cfRule type="expression" dxfId="1262" priority="1503" stopIfTrue="1">
      <formula>OR(Q268=0,Q269=0)</formula>
    </cfRule>
    <cfRule type="cellIs" dxfId="1261" priority="1504" stopIfTrue="1" operator="equal">
      <formula>TRUE</formula>
    </cfRule>
    <cfRule type="containsText" dxfId="1260" priority="1505" stopIfTrue="1" operator="containsText" text="N/A">
      <formula>NOT(ISERROR(SEARCH("N/A",Q267)))</formula>
    </cfRule>
  </conditionalFormatting>
  <conditionalFormatting sqref="Q270:T270">
    <cfRule type="containsErrors" dxfId="1259" priority="1496" stopIfTrue="1">
      <formula>ISERROR(Q270)</formula>
    </cfRule>
    <cfRule type="cellIs" dxfId="1258" priority="1497" stopIfTrue="1" operator="equal">
      <formula>FALSE</formula>
    </cfRule>
    <cfRule type="expression" dxfId="1257" priority="1498" stopIfTrue="1">
      <formula>OR(Q271=0,Q272=0)</formula>
    </cfRule>
    <cfRule type="cellIs" dxfId="1256" priority="1499" stopIfTrue="1" operator="equal">
      <formula>TRUE</formula>
    </cfRule>
    <cfRule type="containsText" dxfId="1255" priority="1500" stopIfTrue="1" operator="containsText" text="N/A">
      <formula>NOT(ISERROR(SEARCH("N/A",Q270)))</formula>
    </cfRule>
  </conditionalFormatting>
  <conditionalFormatting sqref="Q273:T273">
    <cfRule type="containsErrors" dxfId="1254" priority="1491" stopIfTrue="1">
      <formula>ISERROR(Q273)</formula>
    </cfRule>
    <cfRule type="cellIs" dxfId="1253" priority="1492" stopIfTrue="1" operator="equal">
      <formula>FALSE</formula>
    </cfRule>
    <cfRule type="expression" dxfId="1252" priority="1493" stopIfTrue="1">
      <formula>OR(Q274=0,Q275=0)</formula>
    </cfRule>
    <cfRule type="cellIs" dxfId="1251" priority="1494" stopIfTrue="1" operator="equal">
      <formula>TRUE</formula>
    </cfRule>
    <cfRule type="containsText" dxfId="1250" priority="1495" stopIfTrue="1" operator="containsText" text="N/A">
      <formula>NOT(ISERROR(SEARCH("N/A",Q273)))</formula>
    </cfRule>
  </conditionalFormatting>
  <conditionalFormatting sqref="Q276:T276">
    <cfRule type="containsErrors" dxfId="1249" priority="1486" stopIfTrue="1">
      <formula>ISERROR(Q276)</formula>
    </cfRule>
    <cfRule type="cellIs" dxfId="1248" priority="1487" stopIfTrue="1" operator="equal">
      <formula>FALSE</formula>
    </cfRule>
    <cfRule type="expression" dxfId="1247" priority="1488" stopIfTrue="1">
      <formula>OR(Q277=0,Q278=0)</formula>
    </cfRule>
    <cfRule type="cellIs" dxfId="1246" priority="1489" stopIfTrue="1" operator="equal">
      <formula>TRUE</formula>
    </cfRule>
    <cfRule type="containsText" dxfId="1245" priority="1490" stopIfTrue="1" operator="containsText" text="N/A">
      <formula>NOT(ISERROR(SEARCH("N/A",Q276)))</formula>
    </cfRule>
  </conditionalFormatting>
  <conditionalFormatting sqref="Q279:T279">
    <cfRule type="containsErrors" dxfId="1244" priority="1481" stopIfTrue="1">
      <formula>ISERROR(Q279)</formula>
    </cfRule>
    <cfRule type="cellIs" dxfId="1243" priority="1482" stopIfTrue="1" operator="equal">
      <formula>FALSE</formula>
    </cfRule>
    <cfRule type="expression" dxfId="1242" priority="1483" stopIfTrue="1">
      <formula>OR(Q280=0,Q281=0)</formula>
    </cfRule>
    <cfRule type="cellIs" dxfId="1241" priority="1484" stopIfTrue="1" operator="equal">
      <formula>TRUE</formula>
    </cfRule>
    <cfRule type="containsText" dxfId="1240" priority="1485" stopIfTrue="1" operator="containsText" text="N/A">
      <formula>NOT(ISERROR(SEARCH("N/A",Q279)))</formula>
    </cfRule>
  </conditionalFormatting>
  <conditionalFormatting sqref="Q282:T282">
    <cfRule type="containsErrors" dxfId="1239" priority="1476" stopIfTrue="1">
      <formula>ISERROR(Q282)</formula>
    </cfRule>
    <cfRule type="cellIs" dxfId="1238" priority="1477" stopIfTrue="1" operator="equal">
      <formula>FALSE</formula>
    </cfRule>
    <cfRule type="expression" dxfId="1237" priority="1478" stopIfTrue="1">
      <formula>OR(Q283=0,Q284=0)</formula>
    </cfRule>
    <cfRule type="cellIs" dxfId="1236" priority="1479" stopIfTrue="1" operator="equal">
      <formula>TRUE</formula>
    </cfRule>
    <cfRule type="containsText" dxfId="1235" priority="1480" stopIfTrue="1" operator="containsText" text="N/A">
      <formula>NOT(ISERROR(SEARCH("N/A",Q282)))</formula>
    </cfRule>
  </conditionalFormatting>
  <conditionalFormatting sqref="Q285:T285">
    <cfRule type="containsErrors" dxfId="1234" priority="1471" stopIfTrue="1">
      <formula>ISERROR(Q285)</formula>
    </cfRule>
    <cfRule type="cellIs" dxfId="1233" priority="1472" stopIfTrue="1" operator="equal">
      <formula>FALSE</formula>
    </cfRule>
    <cfRule type="expression" dxfId="1232" priority="1473" stopIfTrue="1">
      <formula>OR(Q286=0,Q287=0)</formula>
    </cfRule>
    <cfRule type="cellIs" dxfId="1231" priority="1474" stopIfTrue="1" operator="equal">
      <formula>TRUE</formula>
    </cfRule>
    <cfRule type="containsText" dxfId="1230" priority="1475" stopIfTrue="1" operator="containsText" text="N/A">
      <formula>NOT(ISERROR(SEARCH("N/A",Q285)))</formula>
    </cfRule>
  </conditionalFormatting>
  <conditionalFormatting sqref="Q258:T258">
    <cfRule type="containsErrors" dxfId="1229" priority="1466" stopIfTrue="1">
      <formula>ISERROR(Q258)</formula>
    </cfRule>
    <cfRule type="cellIs" dxfId="1228" priority="1467" stopIfTrue="1" operator="equal">
      <formula>FALSE</formula>
    </cfRule>
    <cfRule type="expression" dxfId="1227" priority="1468" stopIfTrue="1">
      <formula>OR(Q259=0,Q260=0)</formula>
    </cfRule>
    <cfRule type="cellIs" dxfId="1226" priority="1469" stopIfTrue="1" operator="equal">
      <formula>TRUE</formula>
    </cfRule>
    <cfRule type="containsText" dxfId="1225" priority="1470" stopIfTrue="1" operator="containsText" text="N/A">
      <formula>NOT(ISERROR(SEARCH("N/A",Q258)))</formula>
    </cfRule>
  </conditionalFormatting>
  <conditionalFormatting sqref="Q288:T288">
    <cfRule type="containsErrors" dxfId="1224" priority="1461" stopIfTrue="1">
      <formula>ISERROR(Q288)</formula>
    </cfRule>
    <cfRule type="cellIs" dxfId="1223" priority="1462" stopIfTrue="1" operator="equal">
      <formula>FALSE</formula>
    </cfRule>
    <cfRule type="expression" dxfId="1222" priority="1463" stopIfTrue="1">
      <formula>OR(Q289=0,Q290=0)</formula>
    </cfRule>
    <cfRule type="cellIs" dxfId="1221" priority="1464" stopIfTrue="1" operator="equal">
      <formula>TRUE</formula>
    </cfRule>
    <cfRule type="containsText" dxfId="1220" priority="1465" stopIfTrue="1" operator="containsText" text="N/A">
      <formula>NOT(ISERROR(SEARCH("N/A",Q288)))</formula>
    </cfRule>
  </conditionalFormatting>
  <conditionalFormatting sqref="Q344:T344">
    <cfRule type="containsErrors" dxfId="1219" priority="1396" stopIfTrue="1">
      <formula>ISERROR(Q344)</formula>
    </cfRule>
    <cfRule type="cellIs" dxfId="1218" priority="1397" stopIfTrue="1" operator="equal">
      <formula>FALSE</formula>
    </cfRule>
    <cfRule type="expression" dxfId="1217" priority="1398" stopIfTrue="1">
      <formula>OR(Q345=0,Q346=0)</formula>
    </cfRule>
    <cfRule type="cellIs" dxfId="1216" priority="1399" stopIfTrue="1" operator="equal">
      <formula>TRUE</formula>
    </cfRule>
    <cfRule type="containsText" dxfId="1215" priority="1400" stopIfTrue="1" operator="containsText" text="N/A">
      <formula>NOT(ISERROR(SEARCH("N/A",Q344)))</formula>
    </cfRule>
  </conditionalFormatting>
  <conditionalFormatting sqref="Q350:T350">
    <cfRule type="containsErrors" dxfId="1214" priority="1386" stopIfTrue="1">
      <formula>ISERROR(Q350)</formula>
    </cfRule>
    <cfRule type="cellIs" dxfId="1213" priority="1387" stopIfTrue="1" operator="equal">
      <formula>FALSE</formula>
    </cfRule>
    <cfRule type="expression" dxfId="1212" priority="1388" stopIfTrue="1">
      <formula>OR(Q351=0,Q352=0)</formula>
    </cfRule>
    <cfRule type="cellIs" dxfId="1211" priority="1389" stopIfTrue="1" operator="equal">
      <formula>TRUE</formula>
    </cfRule>
    <cfRule type="containsText" dxfId="1210" priority="1390" stopIfTrue="1" operator="containsText" text="N/A">
      <formula>NOT(ISERROR(SEARCH("N/A",Q350)))</formula>
    </cfRule>
  </conditionalFormatting>
  <conditionalFormatting sqref="Q356:T356">
    <cfRule type="containsErrors" dxfId="1209" priority="1376" stopIfTrue="1">
      <formula>ISERROR(Q356)</formula>
    </cfRule>
    <cfRule type="cellIs" dxfId="1208" priority="1377" stopIfTrue="1" operator="equal">
      <formula>FALSE</formula>
    </cfRule>
    <cfRule type="expression" dxfId="1207" priority="1378" stopIfTrue="1">
      <formula>OR(Q357=0,Q358=0)</formula>
    </cfRule>
    <cfRule type="cellIs" dxfId="1206" priority="1379" stopIfTrue="1" operator="equal">
      <formula>TRUE</formula>
    </cfRule>
    <cfRule type="containsText" dxfId="1205" priority="1380" stopIfTrue="1" operator="containsText" text="N/A">
      <formula>NOT(ISERROR(SEARCH("N/A",Q356)))</formula>
    </cfRule>
  </conditionalFormatting>
  <conditionalFormatting sqref="Q318:T318 Q320:T320 Q322:T322 Q324:T324">
    <cfRule type="containsErrors" dxfId="1204" priority="1561" stopIfTrue="1">
      <formula>ISERROR(Q318)</formula>
    </cfRule>
    <cfRule type="cellIs" dxfId="1203" priority="1562" stopIfTrue="1" operator="equal">
      <formula>FALSE</formula>
    </cfRule>
    <cfRule type="expression" dxfId="1202" priority="1563" stopIfTrue="1">
      <formula>OR(Q319=0,#REF!=0)</formula>
    </cfRule>
    <cfRule type="cellIs" dxfId="1201" priority="1564" stopIfTrue="1" operator="equal">
      <formula>TRUE</formula>
    </cfRule>
    <cfRule type="containsText" dxfId="1200" priority="1565" stopIfTrue="1" operator="containsText" text="N/A">
      <formula>NOT(ISERROR(SEARCH("N/A",Q318)))</formula>
    </cfRule>
  </conditionalFormatting>
  <conditionalFormatting sqref="Q306:T306">
    <cfRule type="containsErrors" dxfId="1199" priority="1456" stopIfTrue="1">
      <formula>ISERROR(Q306)</formula>
    </cfRule>
    <cfRule type="cellIs" dxfId="1198" priority="1457" stopIfTrue="1" operator="equal">
      <formula>FALSE</formula>
    </cfRule>
    <cfRule type="expression" dxfId="1197" priority="1458" stopIfTrue="1">
      <formula>OR(Q307=0,Q308=0)</formula>
    </cfRule>
    <cfRule type="cellIs" dxfId="1196" priority="1459" stopIfTrue="1" operator="equal">
      <formula>TRUE</formula>
    </cfRule>
    <cfRule type="containsText" dxfId="1195" priority="1460" stopIfTrue="1" operator="containsText" text="N/A">
      <formula>NOT(ISERROR(SEARCH("N/A",Q306)))</formula>
    </cfRule>
  </conditionalFormatting>
  <conditionalFormatting sqref="R312:T312">
    <cfRule type="containsErrors" dxfId="1194" priority="1451" stopIfTrue="1">
      <formula>ISERROR(R312)</formula>
    </cfRule>
    <cfRule type="cellIs" dxfId="1193" priority="1452" stopIfTrue="1" operator="equal">
      <formula>FALSE</formula>
    </cfRule>
    <cfRule type="expression" dxfId="1192" priority="1453" stopIfTrue="1">
      <formula>OR(R313=0,R314=0)</formula>
    </cfRule>
    <cfRule type="cellIs" dxfId="1191" priority="1454" stopIfTrue="1" operator="equal">
      <formula>TRUE</formula>
    </cfRule>
    <cfRule type="containsText" dxfId="1190" priority="1455" stopIfTrue="1" operator="containsText" text="N/A">
      <formula>NOT(ISERROR(SEARCH("N/A",R312)))</formula>
    </cfRule>
  </conditionalFormatting>
  <conditionalFormatting sqref="Q326:T326">
    <cfRule type="containsErrors" dxfId="1189" priority="1446" stopIfTrue="1">
      <formula>ISERROR(Q326)</formula>
    </cfRule>
    <cfRule type="cellIs" dxfId="1188" priority="1447" stopIfTrue="1" operator="equal">
      <formula>FALSE</formula>
    </cfRule>
    <cfRule type="expression" dxfId="1187" priority="1448" stopIfTrue="1">
      <formula>OR(Q327=0,Q328=0)</formula>
    </cfRule>
    <cfRule type="cellIs" dxfId="1186" priority="1449" stopIfTrue="1" operator="equal">
      <formula>TRUE</formula>
    </cfRule>
    <cfRule type="containsText" dxfId="1185" priority="1450" stopIfTrue="1" operator="containsText" text="N/A">
      <formula>NOT(ISERROR(SEARCH("N/A",Q326)))</formula>
    </cfRule>
  </conditionalFormatting>
  <conditionalFormatting sqref="Q365:T365">
    <cfRule type="containsErrors" dxfId="1184" priority="1441" stopIfTrue="1">
      <formula>ISERROR(Q365)</formula>
    </cfRule>
    <cfRule type="cellIs" dxfId="1183" priority="1442" stopIfTrue="1" operator="equal">
      <formula>FALSE</formula>
    </cfRule>
    <cfRule type="expression" dxfId="1182" priority="1443" stopIfTrue="1">
      <formula>OR(Q366=0,Q367=0)</formula>
    </cfRule>
    <cfRule type="cellIs" dxfId="1181" priority="1444" stopIfTrue="1" operator="equal">
      <formula>TRUE</formula>
    </cfRule>
    <cfRule type="containsText" dxfId="1180" priority="1445" stopIfTrue="1" operator="containsText" text="N/A">
      <formula>NOT(ISERROR(SEARCH("N/A",Q365)))</formula>
    </cfRule>
  </conditionalFormatting>
  <conditionalFormatting sqref="Q309:T309">
    <cfRule type="containsErrors" dxfId="1179" priority="1436" stopIfTrue="1">
      <formula>ISERROR(Q309)</formula>
    </cfRule>
    <cfRule type="cellIs" dxfId="1178" priority="1437" stopIfTrue="1" operator="equal">
      <formula>FALSE</formula>
    </cfRule>
    <cfRule type="expression" dxfId="1177" priority="1438" stopIfTrue="1">
      <formula>OR(Q310=0,Q311=0)</formula>
    </cfRule>
    <cfRule type="cellIs" dxfId="1176" priority="1439" stopIfTrue="1" operator="equal">
      <formula>TRUE</formula>
    </cfRule>
    <cfRule type="containsText" dxfId="1175" priority="1440" stopIfTrue="1" operator="containsText" text="N/A">
      <formula>NOT(ISERROR(SEARCH("N/A",Q309)))</formula>
    </cfRule>
  </conditionalFormatting>
  <conditionalFormatting sqref="Q335:T335">
    <cfRule type="containsErrors" dxfId="1174" priority="1426" stopIfTrue="1">
      <formula>ISERROR(Q335)</formula>
    </cfRule>
    <cfRule type="cellIs" dxfId="1173" priority="1427" stopIfTrue="1" operator="equal">
      <formula>FALSE</formula>
    </cfRule>
    <cfRule type="expression" dxfId="1172" priority="1428" stopIfTrue="1">
      <formula>OR(Q336=0,Q337=0)</formula>
    </cfRule>
    <cfRule type="cellIs" dxfId="1171" priority="1429" stopIfTrue="1" operator="equal">
      <formula>TRUE</formula>
    </cfRule>
    <cfRule type="containsText" dxfId="1170" priority="1430" stopIfTrue="1" operator="containsText" text="N/A">
      <formula>NOT(ISERROR(SEARCH("N/A",Q335)))</formula>
    </cfRule>
  </conditionalFormatting>
  <conditionalFormatting sqref="Q368:T368">
    <cfRule type="containsErrors" dxfId="1169" priority="1421" stopIfTrue="1">
      <formula>ISERROR(Q368)</formula>
    </cfRule>
    <cfRule type="cellIs" dxfId="1168" priority="1422" stopIfTrue="1" operator="equal">
      <formula>FALSE</formula>
    </cfRule>
    <cfRule type="expression" dxfId="1167" priority="1423" stopIfTrue="1">
      <formula>OR(Q369=0,Q370=0)</formula>
    </cfRule>
    <cfRule type="cellIs" dxfId="1166" priority="1424" stopIfTrue="1" operator="equal">
      <formula>TRUE</formula>
    </cfRule>
    <cfRule type="containsText" dxfId="1165" priority="1425" stopIfTrue="1" operator="containsText" text="N/A">
      <formula>NOT(ISERROR(SEARCH("N/A",Q368)))</formula>
    </cfRule>
  </conditionalFormatting>
  <conditionalFormatting sqref="Q315:T315">
    <cfRule type="containsErrors" dxfId="1164" priority="1431" stopIfTrue="1">
      <formula>ISERROR(Q315)</formula>
    </cfRule>
    <cfRule type="cellIs" dxfId="1163" priority="1432" stopIfTrue="1" operator="equal">
      <formula>FALSE</formula>
    </cfRule>
    <cfRule type="expression" dxfId="1162" priority="1433" stopIfTrue="1">
      <formula>OR(Q316=0,Q317=0)</formula>
    </cfRule>
    <cfRule type="cellIs" dxfId="1161" priority="1434" stopIfTrue="1" operator="equal">
      <formula>TRUE</formula>
    </cfRule>
    <cfRule type="containsText" dxfId="1160" priority="1435" stopIfTrue="1" operator="containsText" text="N/A">
      <formula>NOT(ISERROR(SEARCH("N/A",Q315)))</formula>
    </cfRule>
  </conditionalFormatting>
  <conditionalFormatting sqref="Q338:T338">
    <cfRule type="containsErrors" dxfId="1159" priority="1406" stopIfTrue="1">
      <formula>ISERROR(Q338)</formula>
    </cfRule>
    <cfRule type="cellIs" dxfId="1158" priority="1407" stopIfTrue="1" operator="equal">
      <formula>FALSE</formula>
    </cfRule>
    <cfRule type="expression" dxfId="1157" priority="1408" stopIfTrue="1">
      <formula>OR(Q339=0,Q340=0)</formula>
    </cfRule>
    <cfRule type="cellIs" dxfId="1156" priority="1409" stopIfTrue="1" operator="equal">
      <formula>TRUE</formula>
    </cfRule>
    <cfRule type="containsText" dxfId="1155" priority="1410" stopIfTrue="1" operator="containsText" text="N/A">
      <formula>NOT(ISERROR(SEARCH("N/A",Q338)))</formula>
    </cfRule>
  </conditionalFormatting>
  <conditionalFormatting sqref="Q371:T371">
    <cfRule type="containsErrors" dxfId="1154" priority="1416" stopIfTrue="1">
      <formula>ISERROR(Q371)</formula>
    </cfRule>
    <cfRule type="cellIs" dxfId="1153" priority="1417" stopIfTrue="1" operator="equal">
      <formula>FALSE</formula>
    </cfRule>
    <cfRule type="expression" dxfId="1152" priority="1418" stopIfTrue="1">
      <formula>OR(Q372=0,Q373=0)</formula>
    </cfRule>
    <cfRule type="cellIs" dxfId="1151" priority="1419" stopIfTrue="1" operator="equal">
      <formula>TRUE</formula>
    </cfRule>
    <cfRule type="containsText" dxfId="1150" priority="1420" stopIfTrue="1" operator="containsText" text="N/A">
      <formula>NOT(ISERROR(SEARCH("N/A",Q371)))</formula>
    </cfRule>
  </conditionalFormatting>
  <conditionalFormatting sqref="Q341:T341">
    <cfRule type="containsErrors" dxfId="1149" priority="1401" stopIfTrue="1">
      <formula>ISERROR(Q341)</formula>
    </cfRule>
    <cfRule type="cellIs" dxfId="1148" priority="1402" stopIfTrue="1" operator="equal">
      <formula>FALSE</formula>
    </cfRule>
    <cfRule type="expression" dxfId="1147" priority="1403" stopIfTrue="1">
      <formula>OR(Q342=0,Q343=0)</formula>
    </cfRule>
    <cfRule type="cellIs" dxfId="1146" priority="1404" stopIfTrue="1" operator="equal">
      <formula>TRUE</formula>
    </cfRule>
    <cfRule type="containsText" dxfId="1145" priority="1405" stopIfTrue="1" operator="containsText" text="N/A">
      <formula>NOT(ISERROR(SEARCH("N/A",Q341)))</formula>
    </cfRule>
  </conditionalFormatting>
  <conditionalFormatting sqref="Q376:T376">
    <cfRule type="containsErrors" dxfId="1144" priority="1411" stopIfTrue="1">
      <formula>ISERROR(Q376)</formula>
    </cfRule>
    <cfRule type="cellIs" dxfId="1143" priority="1412" stopIfTrue="1" operator="equal">
      <formula>FALSE</formula>
    </cfRule>
    <cfRule type="expression" dxfId="1142" priority="1413" stopIfTrue="1">
      <formula>OR(Q377=0,Q378=0)</formula>
    </cfRule>
    <cfRule type="cellIs" dxfId="1141" priority="1414" stopIfTrue="1" operator="equal">
      <formula>TRUE</formula>
    </cfRule>
    <cfRule type="containsText" dxfId="1140" priority="1415" stopIfTrue="1" operator="containsText" text="N/A">
      <formula>NOT(ISERROR(SEARCH("N/A",Q376)))</formula>
    </cfRule>
  </conditionalFormatting>
  <conditionalFormatting sqref="Q347:T347">
    <cfRule type="containsErrors" dxfId="1139" priority="1391" stopIfTrue="1">
      <formula>ISERROR(Q347)</formula>
    </cfRule>
    <cfRule type="cellIs" dxfId="1138" priority="1392" stopIfTrue="1" operator="equal">
      <formula>FALSE</formula>
    </cfRule>
    <cfRule type="expression" dxfId="1137" priority="1393" stopIfTrue="1">
      <formula>OR(Q348=0,Q349=0)</formula>
    </cfRule>
    <cfRule type="cellIs" dxfId="1136" priority="1394" stopIfTrue="1" operator="equal">
      <formula>TRUE</formula>
    </cfRule>
    <cfRule type="containsText" dxfId="1135" priority="1395" stopIfTrue="1" operator="containsText" text="N/A">
      <formula>NOT(ISERROR(SEARCH("N/A",Q347)))</formula>
    </cfRule>
  </conditionalFormatting>
  <conditionalFormatting sqref="Q353:T353">
    <cfRule type="containsErrors" dxfId="1134" priority="1381" stopIfTrue="1">
      <formula>ISERROR(Q353)</formula>
    </cfRule>
    <cfRule type="cellIs" dxfId="1133" priority="1382" stopIfTrue="1" operator="equal">
      <formula>FALSE</formula>
    </cfRule>
    <cfRule type="expression" dxfId="1132" priority="1383" stopIfTrue="1">
      <formula>OR(Q354=0,Q355=0)</formula>
    </cfRule>
    <cfRule type="cellIs" dxfId="1131" priority="1384" stopIfTrue="1" operator="equal">
      <formula>TRUE</formula>
    </cfRule>
    <cfRule type="containsText" dxfId="1130" priority="1385" stopIfTrue="1" operator="containsText" text="N/A">
      <formula>NOT(ISERROR(SEARCH("N/A",Q353)))</formula>
    </cfRule>
  </conditionalFormatting>
  <conditionalFormatting sqref="Q359:T359">
    <cfRule type="containsErrors" dxfId="1129" priority="1371" stopIfTrue="1">
      <formula>ISERROR(Q359)</formula>
    </cfRule>
    <cfRule type="cellIs" dxfId="1128" priority="1372" stopIfTrue="1" operator="equal">
      <formula>FALSE</formula>
    </cfRule>
    <cfRule type="expression" dxfId="1127" priority="1373" stopIfTrue="1">
      <formula>OR(Q360=0,Q361=0)</formula>
    </cfRule>
    <cfRule type="cellIs" dxfId="1126" priority="1374" stopIfTrue="1" operator="equal">
      <formula>TRUE</formula>
    </cfRule>
    <cfRule type="containsText" dxfId="1125" priority="1375" stopIfTrue="1" operator="containsText" text="N/A">
      <formula>NOT(ISERROR(SEARCH("N/A",Q359)))</formula>
    </cfRule>
  </conditionalFormatting>
  <conditionalFormatting sqref="Q332:T332">
    <cfRule type="containsErrors" dxfId="1124" priority="1366" stopIfTrue="1">
      <formula>ISERROR(Q332)</formula>
    </cfRule>
    <cfRule type="cellIs" dxfId="1123" priority="1367" stopIfTrue="1" operator="equal">
      <formula>FALSE</formula>
    </cfRule>
    <cfRule type="expression" dxfId="1122" priority="1368" stopIfTrue="1">
      <formula>OR(Q333=0,Q334=0)</formula>
    </cfRule>
    <cfRule type="cellIs" dxfId="1121" priority="1369" stopIfTrue="1" operator="equal">
      <formula>TRUE</formula>
    </cfRule>
    <cfRule type="containsText" dxfId="1120" priority="1370" stopIfTrue="1" operator="containsText" text="N/A">
      <formula>NOT(ISERROR(SEARCH("N/A",Q332)))</formula>
    </cfRule>
  </conditionalFormatting>
  <conditionalFormatting sqref="Q362:T362">
    <cfRule type="containsErrors" dxfId="1119" priority="1361" stopIfTrue="1">
      <formula>ISERROR(Q362)</formula>
    </cfRule>
    <cfRule type="cellIs" dxfId="1118" priority="1362" stopIfTrue="1" operator="equal">
      <formula>FALSE</formula>
    </cfRule>
    <cfRule type="expression" dxfId="1117" priority="1363" stopIfTrue="1">
      <formula>OR(Q363=0,Q364=0)</formula>
    </cfRule>
    <cfRule type="cellIs" dxfId="1116" priority="1364" stopIfTrue="1" operator="equal">
      <formula>TRUE</formula>
    </cfRule>
    <cfRule type="containsText" dxfId="1115" priority="1365" stopIfTrue="1" operator="containsText" text="N/A">
      <formula>NOT(ISERROR(SEARCH("N/A",Q362)))</formula>
    </cfRule>
  </conditionalFormatting>
  <conditionalFormatting sqref="Q433:T433">
    <cfRule type="containsErrors" dxfId="1114" priority="1316" stopIfTrue="1">
      <formula>ISERROR(Q433)</formula>
    </cfRule>
    <cfRule type="cellIs" dxfId="1113" priority="1317" stopIfTrue="1" operator="equal">
      <formula>FALSE</formula>
    </cfRule>
    <cfRule type="expression" dxfId="1112" priority="1318" stopIfTrue="1">
      <formula>OR(Q434=0,Q435=0)</formula>
    </cfRule>
    <cfRule type="cellIs" dxfId="1111" priority="1319" stopIfTrue="1" operator="equal">
      <formula>TRUE</formula>
    </cfRule>
    <cfRule type="containsText" dxfId="1110" priority="1320" stopIfTrue="1" operator="containsText" text="N/A">
      <formula>NOT(ISERROR(SEARCH("N/A",Q433)))</formula>
    </cfRule>
  </conditionalFormatting>
  <conditionalFormatting sqref="Q415:T415">
    <cfRule type="containsErrors" dxfId="1109" priority="1281" stopIfTrue="1">
      <formula>ISERROR(Q415)</formula>
    </cfRule>
    <cfRule type="cellIs" dxfId="1108" priority="1282" stopIfTrue="1" operator="equal">
      <formula>FALSE</formula>
    </cfRule>
    <cfRule type="expression" dxfId="1107" priority="1283" stopIfTrue="1">
      <formula>OR(Q416=0,Q417=0)</formula>
    </cfRule>
    <cfRule type="cellIs" dxfId="1106" priority="1284" stopIfTrue="1" operator="equal">
      <formula>TRUE</formula>
    </cfRule>
    <cfRule type="containsText" dxfId="1105" priority="1285" stopIfTrue="1" operator="containsText" text="N/A">
      <formula>NOT(ISERROR(SEARCH("N/A",Q415)))</formula>
    </cfRule>
  </conditionalFormatting>
  <conditionalFormatting sqref="Q492:T492">
    <cfRule type="containsErrors" dxfId="1104" priority="1211" stopIfTrue="1">
      <formula>ISERROR(Q492)</formula>
    </cfRule>
    <cfRule type="cellIs" dxfId="1103" priority="1212" stopIfTrue="1" operator="equal">
      <formula>FALSE</formula>
    </cfRule>
    <cfRule type="expression" dxfId="1102" priority="1213" stopIfTrue="1">
      <formula>OR(Q493=0,Q494=0)</formula>
    </cfRule>
    <cfRule type="cellIs" dxfId="1101" priority="1214" stopIfTrue="1" operator="equal">
      <formula>TRUE</formula>
    </cfRule>
    <cfRule type="containsText" dxfId="1100" priority="1215" stopIfTrue="1" operator="containsText" text="N/A">
      <formula>NOT(ISERROR(SEARCH("N/A",Q492)))</formula>
    </cfRule>
  </conditionalFormatting>
  <conditionalFormatting sqref="Q412:T412">
    <cfRule type="containsErrors" dxfId="1099" priority="1286" stopIfTrue="1">
      <formula>ISERROR(Q412)</formula>
    </cfRule>
    <cfRule type="cellIs" dxfId="1098" priority="1287" stopIfTrue="1" operator="equal">
      <formula>FALSE</formula>
    </cfRule>
    <cfRule type="expression" dxfId="1097" priority="1288" stopIfTrue="1">
      <formula>OR(Q413=0,Q414=0)</formula>
    </cfRule>
    <cfRule type="cellIs" dxfId="1096" priority="1289" stopIfTrue="1" operator="equal">
      <formula>TRUE</formula>
    </cfRule>
    <cfRule type="containsText" dxfId="1095" priority="1290" stopIfTrue="1" operator="containsText" text="N/A">
      <formula>NOT(ISERROR(SEARCH("N/A",Q412)))</formula>
    </cfRule>
  </conditionalFormatting>
  <conditionalFormatting sqref="Q436:T436">
    <cfRule type="containsErrors" dxfId="1094" priority="1311" stopIfTrue="1">
      <formula>ISERROR(Q436)</formula>
    </cfRule>
    <cfRule type="cellIs" dxfId="1093" priority="1312" stopIfTrue="1" operator="equal">
      <formula>FALSE</formula>
    </cfRule>
    <cfRule type="expression" dxfId="1092" priority="1313" stopIfTrue="1">
      <formula>OR(Q437=0,Q438=0)</formula>
    </cfRule>
    <cfRule type="cellIs" dxfId="1091" priority="1314" stopIfTrue="1" operator="equal">
      <formula>TRUE</formula>
    </cfRule>
    <cfRule type="containsText" dxfId="1090" priority="1315" stopIfTrue="1" operator="containsText" text="N/A">
      <formula>NOT(ISERROR(SEARCH("N/A",Q436)))</formula>
    </cfRule>
  </conditionalFormatting>
  <conditionalFormatting sqref="Q441:T441">
    <cfRule type="containsErrors" dxfId="1089" priority="1306" stopIfTrue="1">
      <formula>ISERROR(Q441)</formula>
    </cfRule>
    <cfRule type="cellIs" dxfId="1088" priority="1307" stopIfTrue="1" operator="equal">
      <formula>FALSE</formula>
    </cfRule>
    <cfRule type="expression" dxfId="1087" priority="1308" stopIfTrue="1">
      <formula>OR(Q442=0,Q443=0)</formula>
    </cfRule>
    <cfRule type="cellIs" dxfId="1086" priority="1309" stopIfTrue="1" operator="equal">
      <formula>TRUE</formula>
    </cfRule>
    <cfRule type="containsText" dxfId="1085" priority="1310" stopIfTrue="1" operator="containsText" text="N/A">
      <formula>NOT(ISERROR(SEARCH("N/A",Q441)))</formula>
    </cfRule>
  </conditionalFormatting>
  <conditionalFormatting sqref="Q474:T474">
    <cfRule type="containsErrors" dxfId="1084" priority="1176" stopIfTrue="1">
      <formula>ISERROR(Q474)</formula>
    </cfRule>
    <cfRule type="cellIs" dxfId="1083" priority="1177" stopIfTrue="1" operator="equal">
      <formula>FALSE</formula>
    </cfRule>
    <cfRule type="expression" dxfId="1082" priority="1178" stopIfTrue="1">
      <formula>OR(Q475=0,Q476=0)</formula>
    </cfRule>
    <cfRule type="cellIs" dxfId="1081" priority="1179" stopIfTrue="1" operator="equal">
      <formula>TRUE</formula>
    </cfRule>
    <cfRule type="containsText" dxfId="1080" priority="1180" stopIfTrue="1" operator="containsText" text="N/A">
      <formula>NOT(ISERROR(SEARCH("N/A",Q474)))</formula>
    </cfRule>
  </conditionalFormatting>
  <conditionalFormatting sqref="Q418:T418">
    <cfRule type="containsErrors" dxfId="1079" priority="1276" stopIfTrue="1">
      <formula>ISERROR(Q418)</formula>
    </cfRule>
    <cfRule type="cellIs" dxfId="1078" priority="1277" stopIfTrue="1" operator="equal">
      <formula>FALSE</formula>
    </cfRule>
    <cfRule type="expression" dxfId="1077" priority="1278" stopIfTrue="1">
      <formula>OR(Q419=0,Q420=0)</formula>
    </cfRule>
    <cfRule type="cellIs" dxfId="1076" priority="1279" stopIfTrue="1" operator="equal">
      <formula>TRUE</formula>
    </cfRule>
    <cfRule type="containsText" dxfId="1075" priority="1280" stopIfTrue="1" operator="containsText" text="N/A">
      <formula>NOT(ISERROR(SEARCH("N/A",Q418)))</formula>
    </cfRule>
  </conditionalFormatting>
  <conditionalFormatting sqref="Q471:T471">
    <cfRule type="containsErrors" dxfId="1074" priority="1181" stopIfTrue="1">
      <formula>ISERROR(Q471)</formula>
    </cfRule>
    <cfRule type="cellIs" dxfId="1073" priority="1182" stopIfTrue="1" operator="equal">
      <formula>FALSE</formula>
    </cfRule>
    <cfRule type="expression" dxfId="1072" priority="1183" stopIfTrue="1">
      <formula>OR(Q472=0,Q473=0)</formula>
    </cfRule>
    <cfRule type="cellIs" dxfId="1071" priority="1184" stopIfTrue="1" operator="equal">
      <formula>TRUE</formula>
    </cfRule>
    <cfRule type="containsText" dxfId="1070" priority="1185" stopIfTrue="1" operator="containsText" text="N/A">
      <formula>NOT(ISERROR(SEARCH("N/A",Q471)))</formula>
    </cfRule>
  </conditionalFormatting>
  <conditionalFormatting sqref="Q380:T380">
    <cfRule type="containsErrors" dxfId="1069" priority="1351" stopIfTrue="1">
      <formula>ISERROR(Q380)</formula>
    </cfRule>
    <cfRule type="cellIs" dxfId="1068" priority="1352" stopIfTrue="1" operator="equal">
      <formula>FALSE</formula>
    </cfRule>
    <cfRule type="expression" dxfId="1067" priority="1353" stopIfTrue="1">
      <formula>OR(Q381=0,Q382=0)</formula>
    </cfRule>
    <cfRule type="cellIs" dxfId="1066" priority="1354" stopIfTrue="1" operator="equal">
      <formula>TRUE</formula>
    </cfRule>
    <cfRule type="containsText" dxfId="1065" priority="1355" stopIfTrue="1" operator="containsText" text="N/A">
      <formula>NOT(ISERROR(SEARCH("N/A",Q380)))</formula>
    </cfRule>
  </conditionalFormatting>
  <conditionalFormatting sqref="R386:T386">
    <cfRule type="containsErrors" dxfId="1064" priority="1346" stopIfTrue="1">
      <formula>ISERROR(R386)</formula>
    </cfRule>
    <cfRule type="cellIs" dxfId="1063" priority="1347" stopIfTrue="1" operator="equal">
      <formula>FALSE</formula>
    </cfRule>
    <cfRule type="expression" dxfId="1062" priority="1348" stopIfTrue="1">
      <formula>OR(R387=0,R388=0)</formula>
    </cfRule>
    <cfRule type="cellIs" dxfId="1061" priority="1349" stopIfTrue="1" operator="equal">
      <formula>TRUE</formula>
    </cfRule>
    <cfRule type="containsText" dxfId="1060" priority="1350" stopIfTrue="1" operator="containsText" text="N/A">
      <formula>NOT(ISERROR(SEARCH("N/A",R386)))</formula>
    </cfRule>
  </conditionalFormatting>
  <conditionalFormatting sqref="Q391:T391">
    <cfRule type="containsErrors" dxfId="1059" priority="1341" stopIfTrue="1">
      <formula>ISERROR(Q391)</formula>
    </cfRule>
    <cfRule type="cellIs" dxfId="1058" priority="1342" stopIfTrue="1" operator="equal">
      <formula>FALSE</formula>
    </cfRule>
    <cfRule type="expression" dxfId="1057" priority="1343" stopIfTrue="1">
      <formula>OR(Q392=0,Q393=0)</formula>
    </cfRule>
    <cfRule type="cellIs" dxfId="1056" priority="1344" stopIfTrue="1" operator="equal">
      <formula>TRUE</formula>
    </cfRule>
    <cfRule type="containsText" dxfId="1055" priority="1345" stopIfTrue="1" operator="containsText" text="N/A">
      <formula>NOT(ISERROR(SEARCH("N/A",Q391)))</formula>
    </cfRule>
  </conditionalFormatting>
  <conditionalFormatting sqref="Q430:T430">
    <cfRule type="containsErrors" dxfId="1054" priority="1336" stopIfTrue="1">
      <formula>ISERROR(Q430)</formula>
    </cfRule>
    <cfRule type="cellIs" dxfId="1053" priority="1337" stopIfTrue="1" operator="equal">
      <formula>FALSE</formula>
    </cfRule>
    <cfRule type="expression" dxfId="1052" priority="1338" stopIfTrue="1">
      <formula>OR(Q431=0,Q432=0)</formula>
    </cfRule>
    <cfRule type="cellIs" dxfId="1051" priority="1339" stopIfTrue="1" operator="equal">
      <formula>TRUE</formula>
    </cfRule>
    <cfRule type="containsText" dxfId="1050" priority="1340" stopIfTrue="1" operator="containsText" text="N/A">
      <formula>NOT(ISERROR(SEARCH("N/A",Q430)))</formula>
    </cfRule>
  </conditionalFormatting>
  <conditionalFormatting sqref="Q383:T383">
    <cfRule type="containsErrors" dxfId="1049" priority="1331" stopIfTrue="1">
      <formula>ISERROR(Q383)</formula>
    </cfRule>
    <cfRule type="cellIs" dxfId="1048" priority="1332" stopIfTrue="1" operator="equal">
      <formula>FALSE</formula>
    </cfRule>
    <cfRule type="expression" dxfId="1047" priority="1333" stopIfTrue="1">
      <formula>OR(Q384=0,Q385=0)</formula>
    </cfRule>
    <cfRule type="cellIs" dxfId="1046" priority="1334" stopIfTrue="1" operator="equal">
      <formula>TRUE</formula>
    </cfRule>
    <cfRule type="containsText" dxfId="1045" priority="1335" stopIfTrue="1" operator="containsText" text="N/A">
      <formula>NOT(ISERROR(SEARCH("N/A",Q383)))</formula>
    </cfRule>
  </conditionalFormatting>
  <conditionalFormatting sqref="Q400:T400">
    <cfRule type="containsErrors" dxfId="1044" priority="1321" stopIfTrue="1">
      <formula>ISERROR(Q400)</formula>
    </cfRule>
    <cfRule type="cellIs" dxfId="1043" priority="1322" stopIfTrue="1" operator="equal">
      <formula>FALSE</formula>
    </cfRule>
    <cfRule type="expression" dxfId="1042" priority="1323" stopIfTrue="1">
      <formula>OR(Q401=0,Q402=0)</formula>
    </cfRule>
    <cfRule type="cellIs" dxfId="1041" priority="1324" stopIfTrue="1" operator="equal">
      <formula>TRUE</formula>
    </cfRule>
    <cfRule type="containsText" dxfId="1040" priority="1325" stopIfTrue="1" operator="containsText" text="N/A">
      <formula>NOT(ISERROR(SEARCH("N/A",Q400)))</formula>
    </cfRule>
  </conditionalFormatting>
  <conditionalFormatting sqref="Q403:T403">
    <cfRule type="containsErrors" dxfId="1039" priority="1301" stopIfTrue="1">
      <formula>ISERROR(Q403)</formula>
    </cfRule>
    <cfRule type="cellIs" dxfId="1038" priority="1302" stopIfTrue="1" operator="equal">
      <formula>FALSE</formula>
    </cfRule>
    <cfRule type="expression" dxfId="1037" priority="1303" stopIfTrue="1">
      <formula>OR(Q404=0,Q405=0)</formula>
    </cfRule>
    <cfRule type="cellIs" dxfId="1036" priority="1304" stopIfTrue="1" operator="equal">
      <formula>TRUE</formula>
    </cfRule>
    <cfRule type="containsText" dxfId="1035" priority="1305" stopIfTrue="1" operator="containsText" text="N/A">
      <formula>NOT(ISERROR(SEARCH("N/A",Q403)))</formula>
    </cfRule>
  </conditionalFormatting>
  <conditionalFormatting sqref="Q406:T406">
    <cfRule type="containsErrors" dxfId="1034" priority="1296" stopIfTrue="1">
      <formula>ISERROR(Q406)</formula>
    </cfRule>
    <cfRule type="cellIs" dxfId="1033" priority="1297" stopIfTrue="1" operator="equal">
      <formula>FALSE</formula>
    </cfRule>
    <cfRule type="expression" dxfId="1032" priority="1298" stopIfTrue="1">
      <formula>OR(Q407=0,Q408=0)</formula>
    </cfRule>
    <cfRule type="cellIs" dxfId="1031" priority="1299" stopIfTrue="1" operator="equal">
      <formula>TRUE</formula>
    </cfRule>
    <cfRule type="containsText" dxfId="1030" priority="1300" stopIfTrue="1" operator="containsText" text="N/A">
      <formula>NOT(ISERROR(SEARCH("N/A",Q406)))</formula>
    </cfRule>
  </conditionalFormatting>
  <conditionalFormatting sqref="Q409:T409">
    <cfRule type="containsErrors" dxfId="1029" priority="1291" stopIfTrue="1">
      <formula>ISERROR(Q409)</formula>
    </cfRule>
    <cfRule type="cellIs" dxfId="1028" priority="1292" stopIfTrue="1" operator="equal">
      <formula>FALSE</formula>
    </cfRule>
    <cfRule type="expression" dxfId="1027" priority="1293" stopIfTrue="1">
      <formula>OR(Q410=0,Q411=0)</formula>
    </cfRule>
    <cfRule type="cellIs" dxfId="1026" priority="1294" stopIfTrue="1" operator="equal">
      <formula>TRUE</formula>
    </cfRule>
    <cfRule type="containsText" dxfId="1025" priority="1295" stopIfTrue="1" operator="containsText" text="N/A">
      <formula>NOT(ISERROR(SEARCH("N/A",Q409)))</formula>
    </cfRule>
  </conditionalFormatting>
  <conditionalFormatting sqref="Q424:T424">
    <cfRule type="containsErrors" dxfId="1024" priority="1266" stopIfTrue="1">
      <formula>ISERROR(Q424)</formula>
    </cfRule>
    <cfRule type="cellIs" dxfId="1023" priority="1267" stopIfTrue="1" operator="equal">
      <formula>FALSE</formula>
    </cfRule>
    <cfRule type="expression" dxfId="1022" priority="1268" stopIfTrue="1">
      <formula>OR(Q425=0,Q426=0)</formula>
    </cfRule>
    <cfRule type="cellIs" dxfId="1021" priority="1269" stopIfTrue="1" operator="equal">
      <formula>TRUE</formula>
    </cfRule>
    <cfRule type="containsText" dxfId="1020" priority="1270" stopIfTrue="1" operator="containsText" text="N/A">
      <formula>NOT(ISERROR(SEARCH("N/A",Q424)))</formula>
    </cfRule>
  </conditionalFormatting>
  <conditionalFormatting sqref="Q421:T421">
    <cfRule type="containsErrors" dxfId="1019" priority="1271" stopIfTrue="1">
      <formula>ISERROR(Q421)</formula>
    </cfRule>
    <cfRule type="cellIs" dxfId="1018" priority="1272" stopIfTrue="1" operator="equal">
      <formula>FALSE</formula>
    </cfRule>
    <cfRule type="expression" dxfId="1017" priority="1273" stopIfTrue="1">
      <formula>OR(Q422=0,Q423=0)</formula>
    </cfRule>
    <cfRule type="cellIs" dxfId="1016" priority="1274" stopIfTrue="1" operator="equal">
      <formula>TRUE</formula>
    </cfRule>
    <cfRule type="containsText" dxfId="1015" priority="1275" stopIfTrue="1" operator="containsText" text="N/A">
      <formula>NOT(ISERROR(SEARCH("N/A",Q421)))</formula>
    </cfRule>
  </conditionalFormatting>
  <conditionalFormatting sqref="Q397:T397">
    <cfRule type="containsErrors" dxfId="1014" priority="1261" stopIfTrue="1">
      <formula>ISERROR(Q397)</formula>
    </cfRule>
    <cfRule type="cellIs" dxfId="1013" priority="1262" stopIfTrue="1" operator="equal">
      <formula>FALSE</formula>
    </cfRule>
    <cfRule type="expression" dxfId="1012" priority="1263" stopIfTrue="1">
      <formula>OR(Q398=0,Q399=0)</formula>
    </cfRule>
    <cfRule type="cellIs" dxfId="1011" priority="1264" stopIfTrue="1" operator="equal">
      <formula>TRUE</formula>
    </cfRule>
    <cfRule type="containsText" dxfId="1010" priority="1265" stopIfTrue="1" operator="containsText" text="N/A">
      <formula>NOT(ISERROR(SEARCH("N/A",Q397)))</formula>
    </cfRule>
  </conditionalFormatting>
  <conditionalFormatting sqref="Q427:T427">
    <cfRule type="containsErrors" dxfId="1009" priority="1256" stopIfTrue="1">
      <formula>ISERROR(Q427)</formula>
    </cfRule>
    <cfRule type="cellIs" dxfId="1008" priority="1257" stopIfTrue="1" operator="equal">
      <formula>FALSE</formula>
    </cfRule>
    <cfRule type="expression" dxfId="1007" priority="1258" stopIfTrue="1">
      <formula>OR(Q428=0,Q429=0)</formula>
    </cfRule>
    <cfRule type="cellIs" dxfId="1006" priority="1259" stopIfTrue="1" operator="equal">
      <formula>TRUE</formula>
    </cfRule>
    <cfRule type="containsText" dxfId="1005" priority="1260" stopIfTrue="1" operator="containsText" text="N/A">
      <formula>NOT(ISERROR(SEARCH("N/A",Q427)))</formula>
    </cfRule>
  </conditionalFormatting>
  <conditionalFormatting sqref="Q495:T495">
    <cfRule type="containsErrors" dxfId="1004" priority="1206" stopIfTrue="1">
      <formula>ISERROR(Q495)</formula>
    </cfRule>
    <cfRule type="cellIs" dxfId="1003" priority="1207" stopIfTrue="1" operator="equal">
      <formula>FALSE</formula>
    </cfRule>
    <cfRule type="expression" dxfId="1002" priority="1208" stopIfTrue="1">
      <formula>OR(Q496=0,Q497=0)</formula>
    </cfRule>
    <cfRule type="cellIs" dxfId="1001" priority="1209" stopIfTrue="1" operator="equal">
      <formula>TRUE</formula>
    </cfRule>
    <cfRule type="containsText" dxfId="1000" priority="1210" stopIfTrue="1" operator="containsText" text="N/A">
      <formula>NOT(ISERROR(SEARCH("N/A",Q495)))</formula>
    </cfRule>
  </conditionalFormatting>
  <conditionalFormatting sqref="Q500:T500">
    <cfRule type="containsErrors" dxfId="999" priority="1201" stopIfTrue="1">
      <formula>ISERROR(Q500)</formula>
    </cfRule>
    <cfRule type="cellIs" dxfId="998" priority="1202" stopIfTrue="1" operator="equal">
      <formula>FALSE</formula>
    </cfRule>
    <cfRule type="expression" dxfId="997" priority="1203" stopIfTrue="1">
      <formula>OR(Q501=0,Q502=0)</formula>
    </cfRule>
    <cfRule type="cellIs" dxfId="996" priority="1204" stopIfTrue="1" operator="equal">
      <formula>TRUE</formula>
    </cfRule>
    <cfRule type="containsText" dxfId="995" priority="1205" stopIfTrue="1" operator="containsText" text="N/A">
      <formula>NOT(ISERROR(SEARCH("N/A",Q500)))</formula>
    </cfRule>
  </conditionalFormatting>
  <conditionalFormatting sqref="Q477:T477">
    <cfRule type="containsErrors" dxfId="994" priority="1171" stopIfTrue="1">
      <formula>ISERROR(Q477)</formula>
    </cfRule>
    <cfRule type="cellIs" dxfId="993" priority="1172" stopIfTrue="1" operator="equal">
      <formula>FALSE</formula>
    </cfRule>
    <cfRule type="expression" dxfId="992" priority="1173" stopIfTrue="1">
      <formula>OR(Q478=0,Q479=0)</formula>
    </cfRule>
    <cfRule type="cellIs" dxfId="991" priority="1174" stopIfTrue="1" operator="equal">
      <formula>TRUE</formula>
    </cfRule>
    <cfRule type="containsText" dxfId="990" priority="1175" stopIfTrue="1" operator="containsText" text="N/A">
      <formula>NOT(ISERROR(SEARCH("N/A",Q477)))</formula>
    </cfRule>
  </conditionalFormatting>
  <conditionalFormatting sqref="Q445:T445">
    <cfRule type="containsErrors" dxfId="989" priority="1246" stopIfTrue="1">
      <formula>ISERROR(Q445)</formula>
    </cfRule>
    <cfRule type="cellIs" dxfId="988" priority="1247" stopIfTrue="1" operator="equal">
      <formula>FALSE</formula>
    </cfRule>
    <cfRule type="expression" dxfId="987" priority="1248" stopIfTrue="1">
      <formula>OR(Q446=0,Q447=0)</formula>
    </cfRule>
    <cfRule type="cellIs" dxfId="986" priority="1249" stopIfTrue="1" operator="equal">
      <formula>TRUE</formula>
    </cfRule>
    <cfRule type="containsText" dxfId="985" priority="1250" stopIfTrue="1" operator="containsText" text="N/A">
      <formula>NOT(ISERROR(SEARCH("N/A",Q445)))</formula>
    </cfRule>
  </conditionalFormatting>
  <conditionalFormatting sqref="Q450:T450">
    <cfRule type="containsErrors" dxfId="984" priority="1236" stopIfTrue="1">
      <formula>ISERROR(Q450)</formula>
    </cfRule>
    <cfRule type="cellIs" dxfId="983" priority="1237" stopIfTrue="1" operator="equal">
      <formula>FALSE</formula>
    </cfRule>
    <cfRule type="expression" dxfId="982" priority="1238" stopIfTrue="1">
      <formula>OR(Q451=0,Q452=0)</formula>
    </cfRule>
    <cfRule type="cellIs" dxfId="981" priority="1239" stopIfTrue="1" operator="equal">
      <formula>TRUE</formula>
    </cfRule>
    <cfRule type="containsText" dxfId="980" priority="1240" stopIfTrue="1" operator="containsText" text="N/A">
      <formula>NOT(ISERROR(SEARCH("N/A",Q450)))</formula>
    </cfRule>
  </conditionalFormatting>
  <conditionalFormatting sqref="Q489:T489">
    <cfRule type="containsErrors" dxfId="979" priority="1231" stopIfTrue="1">
      <formula>ISERROR(Q489)</formula>
    </cfRule>
    <cfRule type="cellIs" dxfId="978" priority="1232" stopIfTrue="1" operator="equal">
      <formula>FALSE</formula>
    </cfRule>
    <cfRule type="expression" dxfId="977" priority="1233" stopIfTrue="1">
      <formula>OR(Q490=0,Q491=0)</formula>
    </cfRule>
    <cfRule type="cellIs" dxfId="976" priority="1234" stopIfTrue="1" operator="equal">
      <formula>TRUE</formula>
    </cfRule>
    <cfRule type="containsText" dxfId="975" priority="1235" stopIfTrue="1" operator="containsText" text="N/A">
      <formula>NOT(ISERROR(SEARCH("N/A",Q489)))</formula>
    </cfRule>
  </conditionalFormatting>
  <conditionalFormatting sqref="Q459:T459">
    <cfRule type="containsErrors" dxfId="974" priority="1216" stopIfTrue="1">
      <formula>ISERROR(Q459)</formula>
    </cfRule>
    <cfRule type="cellIs" dxfId="973" priority="1217" stopIfTrue="1" operator="equal">
      <formula>FALSE</formula>
    </cfRule>
    <cfRule type="expression" dxfId="972" priority="1218" stopIfTrue="1">
      <formula>OR(Q460=0,Q461=0)</formula>
    </cfRule>
    <cfRule type="cellIs" dxfId="971" priority="1219" stopIfTrue="1" operator="equal">
      <formula>TRUE</formula>
    </cfRule>
    <cfRule type="containsText" dxfId="970" priority="1220" stopIfTrue="1" operator="containsText" text="N/A">
      <formula>NOT(ISERROR(SEARCH("N/A",Q459)))</formula>
    </cfRule>
  </conditionalFormatting>
  <conditionalFormatting sqref="Q462:T462">
    <cfRule type="containsErrors" dxfId="969" priority="1196" stopIfTrue="1">
      <formula>ISERROR(Q462)</formula>
    </cfRule>
    <cfRule type="cellIs" dxfId="968" priority="1197" stopIfTrue="1" operator="equal">
      <formula>FALSE</formula>
    </cfRule>
    <cfRule type="expression" dxfId="967" priority="1198" stopIfTrue="1">
      <formula>OR(Q463=0,Q464=0)</formula>
    </cfRule>
    <cfRule type="cellIs" dxfId="966" priority="1199" stopIfTrue="1" operator="equal">
      <formula>TRUE</formula>
    </cfRule>
    <cfRule type="containsText" dxfId="965" priority="1200" stopIfTrue="1" operator="containsText" text="N/A">
      <formula>NOT(ISERROR(SEARCH("N/A",Q462)))</formula>
    </cfRule>
  </conditionalFormatting>
  <conditionalFormatting sqref="Q465:T465">
    <cfRule type="containsErrors" dxfId="964" priority="1191" stopIfTrue="1">
      <formula>ISERROR(Q465)</formula>
    </cfRule>
    <cfRule type="cellIs" dxfId="963" priority="1192" stopIfTrue="1" operator="equal">
      <formula>FALSE</formula>
    </cfRule>
    <cfRule type="expression" dxfId="962" priority="1193" stopIfTrue="1">
      <formula>OR(Q466=0,Q467=0)</formula>
    </cfRule>
    <cfRule type="cellIs" dxfId="961" priority="1194" stopIfTrue="1" operator="equal">
      <formula>TRUE</formula>
    </cfRule>
    <cfRule type="containsText" dxfId="960" priority="1195" stopIfTrue="1" operator="containsText" text="N/A">
      <formula>NOT(ISERROR(SEARCH("N/A",Q465)))</formula>
    </cfRule>
  </conditionalFormatting>
  <conditionalFormatting sqref="Q468:T468">
    <cfRule type="containsErrors" dxfId="959" priority="1186" stopIfTrue="1">
      <formula>ISERROR(Q468)</formula>
    </cfRule>
    <cfRule type="cellIs" dxfId="958" priority="1187" stopIfTrue="1" operator="equal">
      <formula>FALSE</formula>
    </cfRule>
    <cfRule type="expression" dxfId="957" priority="1188" stopIfTrue="1">
      <formula>OR(Q469=0,Q470=0)</formula>
    </cfRule>
    <cfRule type="cellIs" dxfId="956" priority="1189" stopIfTrue="1" operator="equal">
      <formula>TRUE</formula>
    </cfRule>
    <cfRule type="containsText" dxfId="955" priority="1190" stopIfTrue="1" operator="containsText" text="N/A">
      <formula>NOT(ISERROR(SEARCH("N/A",Q468)))</formula>
    </cfRule>
  </conditionalFormatting>
  <conditionalFormatting sqref="Q483:T483">
    <cfRule type="containsErrors" dxfId="954" priority="1161" stopIfTrue="1">
      <formula>ISERROR(Q483)</formula>
    </cfRule>
    <cfRule type="cellIs" dxfId="953" priority="1162" stopIfTrue="1" operator="equal">
      <formula>FALSE</formula>
    </cfRule>
    <cfRule type="expression" dxfId="952" priority="1163" stopIfTrue="1">
      <formula>OR(Q484=0,Q485=0)</formula>
    </cfRule>
    <cfRule type="cellIs" dxfId="951" priority="1164" stopIfTrue="1" operator="equal">
      <formula>TRUE</formula>
    </cfRule>
    <cfRule type="containsText" dxfId="950" priority="1165" stopIfTrue="1" operator="containsText" text="N/A">
      <formula>NOT(ISERROR(SEARCH("N/A",Q483)))</formula>
    </cfRule>
  </conditionalFormatting>
  <conditionalFormatting sqref="Q480:T480">
    <cfRule type="containsErrors" dxfId="949" priority="1166" stopIfTrue="1">
      <formula>ISERROR(Q480)</formula>
    </cfRule>
    <cfRule type="cellIs" dxfId="948" priority="1167" stopIfTrue="1" operator="equal">
      <formula>FALSE</formula>
    </cfRule>
    <cfRule type="expression" dxfId="947" priority="1168" stopIfTrue="1">
      <formula>OR(Q481=0,Q482=0)</formula>
    </cfRule>
    <cfRule type="cellIs" dxfId="946" priority="1169" stopIfTrue="1" operator="equal">
      <formula>TRUE</formula>
    </cfRule>
    <cfRule type="containsText" dxfId="945" priority="1170" stopIfTrue="1" operator="containsText" text="N/A">
      <formula>NOT(ISERROR(SEARCH("N/A",Q480)))</formula>
    </cfRule>
  </conditionalFormatting>
  <conditionalFormatting sqref="Q456:T456">
    <cfRule type="containsErrors" dxfId="944" priority="1156" stopIfTrue="1">
      <formula>ISERROR(Q456)</formula>
    </cfRule>
    <cfRule type="cellIs" dxfId="943" priority="1157" stopIfTrue="1" operator="equal">
      <formula>FALSE</formula>
    </cfRule>
    <cfRule type="expression" dxfId="942" priority="1158" stopIfTrue="1">
      <formula>OR(Q457=0,Q458=0)</formula>
    </cfRule>
    <cfRule type="cellIs" dxfId="941" priority="1159" stopIfTrue="1" operator="equal">
      <formula>TRUE</formula>
    </cfRule>
    <cfRule type="containsText" dxfId="940" priority="1160" stopIfTrue="1" operator="containsText" text="N/A">
      <formula>NOT(ISERROR(SEARCH("N/A",Q456)))</formula>
    </cfRule>
  </conditionalFormatting>
  <conditionalFormatting sqref="Q486:T486">
    <cfRule type="containsErrors" dxfId="939" priority="1151" stopIfTrue="1">
      <formula>ISERROR(Q486)</formula>
    </cfRule>
    <cfRule type="cellIs" dxfId="938" priority="1152" stopIfTrue="1" operator="equal">
      <formula>FALSE</formula>
    </cfRule>
    <cfRule type="expression" dxfId="937" priority="1153" stopIfTrue="1">
      <formula>OR(Q487=0,Q488=0)</formula>
    </cfRule>
    <cfRule type="cellIs" dxfId="936" priority="1154" stopIfTrue="1" operator="equal">
      <formula>TRUE</formula>
    </cfRule>
    <cfRule type="containsText" dxfId="935" priority="1155" stopIfTrue="1" operator="containsText" text="N/A">
      <formula>NOT(ISERROR(SEARCH("N/A",Q486)))</formula>
    </cfRule>
  </conditionalFormatting>
  <conditionalFormatting sqref="R539:T539">
    <cfRule type="containsErrors" dxfId="934" priority="1141" stopIfTrue="1">
      <formula>ISERROR(R539)</formula>
    </cfRule>
    <cfRule type="cellIs" dxfId="933" priority="1142" stopIfTrue="1" operator="equal">
      <formula>FALSE</formula>
    </cfRule>
    <cfRule type="expression" dxfId="932" priority="1143" stopIfTrue="1">
      <formula>OR(R540=0,R541=0)</formula>
    </cfRule>
    <cfRule type="cellIs" dxfId="931" priority="1144" stopIfTrue="1" operator="equal">
      <formula>TRUE</formula>
    </cfRule>
    <cfRule type="containsText" dxfId="930" priority="1145" stopIfTrue="1" operator="containsText" text="N/A">
      <formula>NOT(ISERROR(SEARCH("N/A",R539)))</formula>
    </cfRule>
  </conditionalFormatting>
  <conditionalFormatting sqref="R539:T539">
    <cfRule type="containsErrors" dxfId="929" priority="1146" stopIfTrue="1">
      <formula>ISERROR(R539)</formula>
    </cfRule>
    <cfRule type="cellIs" dxfId="928" priority="1147" stopIfTrue="1" operator="equal">
      <formula>FALSE</formula>
    </cfRule>
    <cfRule type="expression" dxfId="927" priority="1148" stopIfTrue="1">
      <formula>OR(R540=0,#REF!=0)</formula>
    </cfRule>
    <cfRule type="cellIs" dxfId="926" priority="1149" stopIfTrue="1" operator="equal">
      <formula>TRUE</formula>
    </cfRule>
    <cfRule type="containsText" dxfId="925" priority="1150" stopIfTrue="1" operator="containsText" text="N/A">
      <formula>NOT(ISERROR(SEARCH("N/A",R539)))</formula>
    </cfRule>
  </conditionalFormatting>
  <conditionalFormatting sqref="R542:T542">
    <cfRule type="containsErrors" dxfId="924" priority="1136" stopIfTrue="1">
      <formula>ISERROR(R542)</formula>
    </cfRule>
    <cfRule type="cellIs" dxfId="923" priority="1137" stopIfTrue="1" operator="equal">
      <formula>FALSE</formula>
    </cfRule>
    <cfRule type="expression" dxfId="922" priority="1138" stopIfTrue="1">
      <formula>OR(R543=0,R544=0)</formula>
    </cfRule>
    <cfRule type="cellIs" dxfId="921" priority="1139" stopIfTrue="1" operator="equal">
      <formula>TRUE</formula>
    </cfRule>
    <cfRule type="containsText" dxfId="920" priority="1140" stopIfTrue="1" operator="containsText" text="N/A">
      <formula>NOT(ISERROR(SEARCH("N/A",R542)))</formula>
    </cfRule>
  </conditionalFormatting>
  <conditionalFormatting sqref="R545:T545">
    <cfRule type="containsErrors" dxfId="919" priority="1131" stopIfTrue="1">
      <formula>ISERROR(R545)</formula>
    </cfRule>
    <cfRule type="cellIs" dxfId="918" priority="1132" stopIfTrue="1" operator="equal">
      <formula>FALSE</formula>
    </cfRule>
    <cfRule type="expression" dxfId="917" priority="1133" stopIfTrue="1">
      <formula>OR(R546=0,R547=0)</formula>
    </cfRule>
    <cfRule type="cellIs" dxfId="916" priority="1134" stopIfTrue="1" operator="equal">
      <formula>TRUE</formula>
    </cfRule>
    <cfRule type="containsText" dxfId="915" priority="1135" stopIfTrue="1" operator="containsText" text="N/A">
      <formula>NOT(ISERROR(SEARCH("N/A",R545)))</formula>
    </cfRule>
  </conditionalFormatting>
  <conditionalFormatting sqref="R548:T548">
    <cfRule type="containsErrors" dxfId="914" priority="1126" stopIfTrue="1">
      <formula>ISERROR(R548)</formula>
    </cfRule>
    <cfRule type="cellIs" dxfId="913" priority="1127" stopIfTrue="1" operator="equal">
      <formula>FALSE</formula>
    </cfRule>
    <cfRule type="expression" dxfId="912" priority="1128" stopIfTrue="1">
      <formula>OR(R549=0,R550=0)</formula>
    </cfRule>
    <cfRule type="cellIs" dxfId="911" priority="1129" stopIfTrue="1" operator="equal">
      <formula>TRUE</formula>
    </cfRule>
    <cfRule type="containsText" dxfId="910" priority="1130" stopIfTrue="1" operator="containsText" text="N/A">
      <formula>NOT(ISERROR(SEARCH("N/A",R548)))</formula>
    </cfRule>
  </conditionalFormatting>
  <conditionalFormatting sqref="R551:T551">
    <cfRule type="containsErrors" dxfId="909" priority="1121" stopIfTrue="1">
      <formula>ISERROR(R551)</formula>
    </cfRule>
    <cfRule type="cellIs" dxfId="908" priority="1122" stopIfTrue="1" operator="equal">
      <formula>FALSE</formula>
    </cfRule>
    <cfRule type="expression" dxfId="907" priority="1123" stopIfTrue="1">
      <formula>OR(R552=0,R553=0)</formula>
    </cfRule>
    <cfRule type="cellIs" dxfId="906" priority="1124" stopIfTrue="1" operator="equal">
      <formula>TRUE</formula>
    </cfRule>
    <cfRule type="containsText" dxfId="905" priority="1125" stopIfTrue="1" operator="containsText" text="N/A">
      <formula>NOT(ISERROR(SEARCH("N/A",R551)))</formula>
    </cfRule>
  </conditionalFormatting>
  <conditionalFormatting sqref="R554:T554">
    <cfRule type="containsErrors" dxfId="904" priority="1116" stopIfTrue="1">
      <formula>ISERROR(R554)</formula>
    </cfRule>
    <cfRule type="cellIs" dxfId="903" priority="1117" stopIfTrue="1" operator="equal">
      <formula>FALSE</formula>
    </cfRule>
    <cfRule type="expression" dxfId="902" priority="1118" stopIfTrue="1">
      <formula>OR(R555=0,R556=0)</formula>
    </cfRule>
    <cfRule type="cellIs" dxfId="901" priority="1119" stopIfTrue="1" operator="equal">
      <formula>TRUE</formula>
    </cfRule>
    <cfRule type="containsText" dxfId="900" priority="1120" stopIfTrue="1" operator="containsText" text="N/A">
      <formula>NOT(ISERROR(SEARCH("N/A",R554)))</formula>
    </cfRule>
  </conditionalFormatting>
  <conditionalFormatting sqref="R557:T557">
    <cfRule type="containsErrors" dxfId="899" priority="1111" stopIfTrue="1">
      <formula>ISERROR(R557)</formula>
    </cfRule>
    <cfRule type="cellIs" dxfId="898" priority="1112" stopIfTrue="1" operator="equal">
      <formula>FALSE</formula>
    </cfRule>
    <cfRule type="expression" dxfId="897" priority="1113" stopIfTrue="1">
      <formula>OR(R558=0,R559=0)</formula>
    </cfRule>
    <cfRule type="cellIs" dxfId="896" priority="1114" stopIfTrue="1" operator="equal">
      <formula>TRUE</formula>
    </cfRule>
    <cfRule type="containsText" dxfId="895" priority="1115" stopIfTrue="1" operator="containsText" text="N/A">
      <formula>NOT(ISERROR(SEARCH("N/A",R557)))</formula>
    </cfRule>
  </conditionalFormatting>
  <conditionalFormatting sqref="R560:T560">
    <cfRule type="containsErrors" dxfId="894" priority="1106" stopIfTrue="1">
      <formula>ISERROR(R560)</formula>
    </cfRule>
    <cfRule type="cellIs" dxfId="893" priority="1107" stopIfTrue="1" operator="equal">
      <formula>FALSE</formula>
    </cfRule>
    <cfRule type="expression" dxfId="892" priority="1108" stopIfTrue="1">
      <formula>OR(R561=0,R562=0)</formula>
    </cfRule>
    <cfRule type="cellIs" dxfId="891" priority="1109" stopIfTrue="1" operator="equal">
      <formula>TRUE</formula>
    </cfRule>
    <cfRule type="containsText" dxfId="890" priority="1110" stopIfTrue="1" operator="containsText" text="N/A">
      <formula>NOT(ISERROR(SEARCH("N/A",R560)))</formula>
    </cfRule>
  </conditionalFormatting>
  <conditionalFormatting sqref="R563:T563">
    <cfRule type="containsErrors" dxfId="889" priority="1101" stopIfTrue="1">
      <formula>ISERROR(R563)</formula>
    </cfRule>
    <cfRule type="cellIs" dxfId="888" priority="1102" stopIfTrue="1" operator="equal">
      <formula>FALSE</formula>
    </cfRule>
    <cfRule type="expression" dxfId="887" priority="1103" stopIfTrue="1">
      <formula>OR(R564=0,R565=0)</formula>
    </cfRule>
    <cfRule type="cellIs" dxfId="886" priority="1104" stopIfTrue="1" operator="equal">
      <formula>TRUE</formula>
    </cfRule>
    <cfRule type="containsText" dxfId="885" priority="1105" stopIfTrue="1" operator="containsText" text="N/A">
      <formula>NOT(ISERROR(SEARCH("N/A",R563)))</formula>
    </cfRule>
  </conditionalFormatting>
  <conditionalFormatting sqref="R588:T588">
    <cfRule type="containsErrors" dxfId="884" priority="1006" stopIfTrue="1">
      <formula>ISERROR(R588)</formula>
    </cfRule>
    <cfRule type="cellIs" dxfId="883" priority="1007" stopIfTrue="1" operator="equal">
      <formula>FALSE</formula>
    </cfRule>
    <cfRule type="expression" dxfId="882" priority="1008" stopIfTrue="1">
      <formula>OR(R589=0,R590=0)</formula>
    </cfRule>
    <cfRule type="cellIs" dxfId="881" priority="1009" stopIfTrue="1" operator="equal">
      <formula>TRUE</formula>
    </cfRule>
    <cfRule type="containsText" dxfId="880" priority="1010" stopIfTrue="1" operator="containsText" text="N/A">
      <formula>NOT(ISERROR(SEARCH("N/A",R588)))</formula>
    </cfRule>
  </conditionalFormatting>
  <conditionalFormatting sqref="R585:T585">
    <cfRule type="containsErrors" dxfId="879" priority="1011" stopIfTrue="1">
      <formula>ISERROR(R585)</formula>
    </cfRule>
    <cfRule type="cellIs" dxfId="878" priority="1012" stopIfTrue="1" operator="equal">
      <formula>FALSE</formula>
    </cfRule>
    <cfRule type="expression" dxfId="877" priority="1013" stopIfTrue="1">
      <formula>OR(R586=0,R587=0)</formula>
    </cfRule>
    <cfRule type="cellIs" dxfId="876" priority="1014" stopIfTrue="1" operator="equal">
      <formula>TRUE</formula>
    </cfRule>
    <cfRule type="containsText" dxfId="875" priority="1015" stopIfTrue="1" operator="containsText" text="N/A">
      <formula>NOT(ISERROR(SEARCH("N/A",R585)))</formula>
    </cfRule>
  </conditionalFormatting>
  <conditionalFormatting sqref="R570:T570">
    <cfRule type="containsErrors" dxfId="874" priority="1036" stopIfTrue="1">
      <formula>ISERROR(R570)</formula>
    </cfRule>
    <cfRule type="cellIs" dxfId="873" priority="1037" stopIfTrue="1" operator="equal">
      <formula>FALSE</formula>
    </cfRule>
    <cfRule type="expression" dxfId="872" priority="1038" stopIfTrue="1">
      <formula>OR(R571=0,R572=0)</formula>
    </cfRule>
    <cfRule type="cellIs" dxfId="871" priority="1039" stopIfTrue="1" operator="equal">
      <formula>TRUE</formula>
    </cfRule>
    <cfRule type="containsText" dxfId="870" priority="1040" stopIfTrue="1" operator="containsText" text="N/A">
      <formula>NOT(ISERROR(SEARCH("N/A",R570)))</formula>
    </cfRule>
  </conditionalFormatting>
  <conditionalFormatting sqref="R573:T573">
    <cfRule type="containsErrors" dxfId="869" priority="1031" stopIfTrue="1">
      <formula>ISERROR(R573)</formula>
    </cfRule>
    <cfRule type="cellIs" dxfId="868" priority="1032" stopIfTrue="1" operator="equal">
      <formula>FALSE</formula>
    </cfRule>
    <cfRule type="expression" dxfId="867" priority="1033" stopIfTrue="1">
      <formula>OR(R574=0,R575=0)</formula>
    </cfRule>
    <cfRule type="cellIs" dxfId="866" priority="1034" stopIfTrue="1" operator="equal">
      <formula>TRUE</formula>
    </cfRule>
    <cfRule type="containsText" dxfId="865" priority="1035" stopIfTrue="1" operator="containsText" text="N/A">
      <formula>NOT(ISERROR(SEARCH("N/A",R573)))</formula>
    </cfRule>
  </conditionalFormatting>
  <conditionalFormatting sqref="R591:T591">
    <cfRule type="containsErrors" dxfId="864" priority="1001" stopIfTrue="1">
      <formula>ISERROR(R591)</formula>
    </cfRule>
    <cfRule type="cellIs" dxfId="863" priority="1002" stopIfTrue="1" operator="equal">
      <formula>FALSE</formula>
    </cfRule>
    <cfRule type="expression" dxfId="862" priority="1003" stopIfTrue="1">
      <formula>OR(R592=0,R593=0)</formula>
    </cfRule>
    <cfRule type="cellIs" dxfId="861" priority="1004" stopIfTrue="1" operator="equal">
      <formula>TRUE</formula>
    </cfRule>
    <cfRule type="containsText" dxfId="860" priority="1005" stopIfTrue="1" operator="containsText" text="N/A">
      <formula>NOT(ISERROR(SEARCH("N/A",R591)))</formula>
    </cfRule>
  </conditionalFormatting>
  <conditionalFormatting sqref="R570:T570">
    <cfRule type="containsErrors" dxfId="859" priority="1041" stopIfTrue="1">
      <formula>ISERROR(R570)</formula>
    </cfRule>
    <cfRule type="cellIs" dxfId="858" priority="1042" stopIfTrue="1" operator="equal">
      <formula>FALSE</formula>
    </cfRule>
    <cfRule type="expression" dxfId="857" priority="1043" stopIfTrue="1">
      <formula>OR(R571=0,#REF!=0)</formula>
    </cfRule>
    <cfRule type="cellIs" dxfId="856" priority="1044" stopIfTrue="1" operator="equal">
      <formula>TRUE</formula>
    </cfRule>
    <cfRule type="containsText" dxfId="855" priority="1045" stopIfTrue="1" operator="containsText" text="N/A">
      <formula>NOT(ISERROR(SEARCH("N/A",R570)))</formula>
    </cfRule>
  </conditionalFormatting>
  <conditionalFormatting sqref="R576:T576">
    <cfRule type="containsErrors" dxfId="854" priority="1026" stopIfTrue="1">
      <formula>ISERROR(R576)</formula>
    </cfRule>
    <cfRule type="cellIs" dxfId="853" priority="1027" stopIfTrue="1" operator="equal">
      <formula>FALSE</formula>
    </cfRule>
    <cfRule type="expression" dxfId="852" priority="1028" stopIfTrue="1">
      <formula>OR(R577=0,R578=0)</formula>
    </cfRule>
    <cfRule type="cellIs" dxfId="851" priority="1029" stopIfTrue="1" operator="equal">
      <formula>TRUE</formula>
    </cfRule>
    <cfRule type="containsText" dxfId="850" priority="1030" stopIfTrue="1" operator="containsText" text="N/A">
      <formula>NOT(ISERROR(SEARCH("N/A",R576)))</formula>
    </cfRule>
  </conditionalFormatting>
  <conditionalFormatting sqref="R579:T579">
    <cfRule type="containsErrors" dxfId="849" priority="1021" stopIfTrue="1">
      <formula>ISERROR(R579)</formula>
    </cfRule>
    <cfRule type="cellIs" dxfId="848" priority="1022" stopIfTrue="1" operator="equal">
      <formula>FALSE</formula>
    </cfRule>
    <cfRule type="expression" dxfId="847" priority="1023" stopIfTrue="1">
      <formula>OR(R580=0,R581=0)</formula>
    </cfRule>
    <cfRule type="cellIs" dxfId="846" priority="1024" stopIfTrue="1" operator="equal">
      <formula>TRUE</formula>
    </cfRule>
    <cfRule type="containsText" dxfId="845" priority="1025" stopIfTrue="1" operator="containsText" text="N/A">
      <formula>NOT(ISERROR(SEARCH("N/A",R579)))</formula>
    </cfRule>
  </conditionalFormatting>
  <conditionalFormatting sqref="R566:T566">
    <cfRule type="containsErrors" dxfId="844" priority="916" stopIfTrue="1">
      <formula>ISERROR(R566)</formula>
    </cfRule>
    <cfRule type="cellIs" dxfId="843" priority="917" stopIfTrue="1" operator="equal">
      <formula>FALSE</formula>
    </cfRule>
    <cfRule type="expression" dxfId="842" priority="918" stopIfTrue="1">
      <formula>OR(R567=0,R568=0)</formula>
    </cfRule>
    <cfRule type="cellIs" dxfId="841" priority="919" stopIfTrue="1" operator="equal">
      <formula>TRUE</formula>
    </cfRule>
    <cfRule type="containsText" dxfId="840" priority="920" stopIfTrue="1" operator="containsText" text="N/A">
      <formula>NOT(ISERROR(SEARCH("N/A",R566)))</formula>
    </cfRule>
  </conditionalFormatting>
  <conditionalFormatting sqref="R594:T594">
    <cfRule type="containsErrors" dxfId="839" priority="996" stopIfTrue="1">
      <formula>ISERROR(R594)</formula>
    </cfRule>
    <cfRule type="cellIs" dxfId="838" priority="997" stopIfTrue="1" operator="equal">
      <formula>FALSE</formula>
    </cfRule>
    <cfRule type="expression" dxfId="837" priority="998" stopIfTrue="1">
      <formula>OR(R595=0,R596=0)</formula>
    </cfRule>
    <cfRule type="cellIs" dxfId="836" priority="999" stopIfTrue="1" operator="equal">
      <formula>TRUE</formula>
    </cfRule>
    <cfRule type="containsText" dxfId="835" priority="1000" stopIfTrue="1" operator="containsText" text="N/A">
      <formula>NOT(ISERROR(SEARCH("N/A",R594)))</formula>
    </cfRule>
  </conditionalFormatting>
  <conditionalFormatting sqref="R619:T619">
    <cfRule type="containsErrors" dxfId="834" priority="951" stopIfTrue="1">
      <formula>ISERROR(R619)</formula>
    </cfRule>
    <cfRule type="cellIs" dxfId="833" priority="952" stopIfTrue="1" operator="equal">
      <formula>FALSE</formula>
    </cfRule>
    <cfRule type="expression" dxfId="832" priority="953" stopIfTrue="1">
      <formula>OR(R620=0,R621=0)</formula>
    </cfRule>
    <cfRule type="cellIs" dxfId="831" priority="954" stopIfTrue="1" operator="equal">
      <formula>TRUE</formula>
    </cfRule>
    <cfRule type="containsText" dxfId="830" priority="955" stopIfTrue="1" operator="containsText" text="N/A">
      <formula>NOT(ISERROR(SEARCH("N/A",R619)))</formula>
    </cfRule>
  </conditionalFormatting>
  <conditionalFormatting sqref="R616:T616">
    <cfRule type="containsErrors" dxfId="829" priority="956" stopIfTrue="1">
      <formula>ISERROR(R616)</formula>
    </cfRule>
    <cfRule type="cellIs" dxfId="828" priority="957" stopIfTrue="1" operator="equal">
      <formula>FALSE</formula>
    </cfRule>
    <cfRule type="expression" dxfId="827" priority="958" stopIfTrue="1">
      <formula>OR(R617=0,R618=0)</formula>
    </cfRule>
    <cfRule type="cellIs" dxfId="826" priority="959" stopIfTrue="1" operator="equal">
      <formula>TRUE</formula>
    </cfRule>
    <cfRule type="containsText" dxfId="825" priority="960" stopIfTrue="1" operator="containsText" text="N/A">
      <formula>NOT(ISERROR(SEARCH("N/A",R616)))</formula>
    </cfRule>
  </conditionalFormatting>
  <conditionalFormatting sqref="R601:T601">
    <cfRule type="containsErrors" dxfId="824" priority="981" stopIfTrue="1">
      <formula>ISERROR(R601)</formula>
    </cfRule>
    <cfRule type="cellIs" dxfId="823" priority="982" stopIfTrue="1" operator="equal">
      <formula>FALSE</formula>
    </cfRule>
    <cfRule type="expression" dxfId="822" priority="983" stopIfTrue="1">
      <formula>OR(R602=0,R603=0)</formula>
    </cfRule>
    <cfRule type="cellIs" dxfId="821" priority="984" stopIfTrue="1" operator="equal">
      <formula>TRUE</formula>
    </cfRule>
    <cfRule type="containsText" dxfId="820" priority="985" stopIfTrue="1" operator="containsText" text="N/A">
      <formula>NOT(ISERROR(SEARCH("N/A",R601)))</formula>
    </cfRule>
  </conditionalFormatting>
  <conditionalFormatting sqref="R604:T604">
    <cfRule type="containsErrors" dxfId="819" priority="976" stopIfTrue="1">
      <formula>ISERROR(R604)</formula>
    </cfRule>
    <cfRule type="cellIs" dxfId="818" priority="977" stopIfTrue="1" operator="equal">
      <formula>FALSE</formula>
    </cfRule>
    <cfRule type="expression" dxfId="817" priority="978" stopIfTrue="1">
      <formula>OR(R605=0,R606=0)</formula>
    </cfRule>
    <cfRule type="cellIs" dxfId="816" priority="979" stopIfTrue="1" operator="equal">
      <formula>TRUE</formula>
    </cfRule>
    <cfRule type="containsText" dxfId="815" priority="980" stopIfTrue="1" operator="containsText" text="N/A">
      <formula>NOT(ISERROR(SEARCH("N/A",R604)))</formula>
    </cfRule>
  </conditionalFormatting>
  <conditionalFormatting sqref="R622:T622">
    <cfRule type="containsErrors" dxfId="814" priority="946" stopIfTrue="1">
      <formula>ISERROR(R622)</formula>
    </cfRule>
    <cfRule type="cellIs" dxfId="813" priority="947" stopIfTrue="1" operator="equal">
      <formula>FALSE</formula>
    </cfRule>
    <cfRule type="expression" dxfId="812" priority="948" stopIfTrue="1">
      <formula>OR(R623=0,R624=0)</formula>
    </cfRule>
    <cfRule type="cellIs" dxfId="811" priority="949" stopIfTrue="1" operator="equal">
      <formula>TRUE</formula>
    </cfRule>
    <cfRule type="containsText" dxfId="810" priority="950" stopIfTrue="1" operator="containsText" text="N/A">
      <formula>NOT(ISERROR(SEARCH("N/A",R622)))</formula>
    </cfRule>
  </conditionalFormatting>
  <conditionalFormatting sqref="R601:T601">
    <cfRule type="containsErrors" dxfId="809" priority="986" stopIfTrue="1">
      <formula>ISERROR(R601)</formula>
    </cfRule>
    <cfRule type="cellIs" dxfId="808" priority="987" stopIfTrue="1" operator="equal">
      <formula>FALSE</formula>
    </cfRule>
    <cfRule type="expression" dxfId="807" priority="988" stopIfTrue="1">
      <formula>OR(R602=0,#REF!=0)</formula>
    </cfRule>
    <cfRule type="cellIs" dxfId="806" priority="989" stopIfTrue="1" operator="equal">
      <formula>TRUE</formula>
    </cfRule>
    <cfRule type="containsText" dxfId="805" priority="990" stopIfTrue="1" operator="containsText" text="N/A">
      <formula>NOT(ISERROR(SEARCH("N/A",R601)))</formula>
    </cfRule>
  </conditionalFormatting>
  <conditionalFormatting sqref="R607:T607">
    <cfRule type="containsErrors" dxfId="804" priority="971" stopIfTrue="1">
      <formula>ISERROR(R607)</formula>
    </cfRule>
    <cfRule type="cellIs" dxfId="803" priority="972" stopIfTrue="1" operator="equal">
      <formula>FALSE</formula>
    </cfRule>
    <cfRule type="expression" dxfId="802" priority="973" stopIfTrue="1">
      <formula>OR(R608=0,R609=0)</formula>
    </cfRule>
    <cfRule type="cellIs" dxfId="801" priority="974" stopIfTrue="1" operator="equal">
      <formula>TRUE</formula>
    </cfRule>
    <cfRule type="containsText" dxfId="800" priority="975" stopIfTrue="1" operator="containsText" text="N/A">
      <formula>NOT(ISERROR(SEARCH("N/A",R607)))</formula>
    </cfRule>
  </conditionalFormatting>
  <conditionalFormatting sqref="R610:T610">
    <cfRule type="containsErrors" dxfId="799" priority="966" stopIfTrue="1">
      <formula>ISERROR(R610)</formula>
    </cfRule>
    <cfRule type="cellIs" dxfId="798" priority="967" stopIfTrue="1" operator="equal">
      <formula>FALSE</formula>
    </cfRule>
    <cfRule type="expression" dxfId="797" priority="968" stopIfTrue="1">
      <formula>OR(R611=0,R612=0)</formula>
    </cfRule>
    <cfRule type="cellIs" dxfId="796" priority="969" stopIfTrue="1" operator="equal">
      <formula>TRUE</formula>
    </cfRule>
    <cfRule type="containsText" dxfId="795" priority="970" stopIfTrue="1" operator="containsText" text="N/A">
      <formula>NOT(ISERROR(SEARCH("N/A",R610)))</formula>
    </cfRule>
  </conditionalFormatting>
  <conditionalFormatting sqref="R613:T613">
    <cfRule type="containsErrors" dxfId="794" priority="961" stopIfTrue="1">
      <formula>ISERROR(R613)</formula>
    </cfRule>
    <cfRule type="cellIs" dxfId="793" priority="962" stopIfTrue="1" operator="equal">
      <formula>FALSE</formula>
    </cfRule>
    <cfRule type="expression" dxfId="792" priority="963" stopIfTrue="1">
      <formula>OR(R614=0,R615=0)</formula>
    </cfRule>
    <cfRule type="cellIs" dxfId="791" priority="964" stopIfTrue="1" operator="equal">
      <formula>TRUE</formula>
    </cfRule>
    <cfRule type="containsText" dxfId="790" priority="965" stopIfTrue="1" operator="containsText" text="N/A">
      <formula>NOT(ISERROR(SEARCH("N/A",R613)))</formula>
    </cfRule>
  </conditionalFormatting>
  <conditionalFormatting sqref="R625:T625">
    <cfRule type="containsErrors" dxfId="789" priority="941" stopIfTrue="1">
      <formula>ISERROR(R625)</formula>
    </cfRule>
    <cfRule type="cellIs" dxfId="788" priority="942" stopIfTrue="1" operator="equal">
      <formula>FALSE</formula>
    </cfRule>
    <cfRule type="expression" dxfId="787" priority="943" stopIfTrue="1">
      <formula>OR(R626=0,R627=0)</formula>
    </cfRule>
    <cfRule type="cellIs" dxfId="786" priority="944" stopIfTrue="1" operator="equal">
      <formula>TRUE</formula>
    </cfRule>
    <cfRule type="containsText" dxfId="785" priority="945" stopIfTrue="1" operator="containsText" text="N/A">
      <formula>NOT(ISERROR(SEARCH("N/A",R625)))</formula>
    </cfRule>
  </conditionalFormatting>
  <conditionalFormatting sqref="L140 Q92 J92:O92">
    <cfRule type="containsErrors" dxfId="784" priority="931" stopIfTrue="1">
      <formula>ISERROR(J92)</formula>
    </cfRule>
    <cfRule type="expression" dxfId="783" priority="932" stopIfTrue="1">
      <formula>OR(J93=0,#REF!=0)</formula>
    </cfRule>
    <cfRule type="cellIs" dxfId="782" priority="933" stopIfTrue="1" operator="equal">
      <formula>FALSE</formula>
    </cfRule>
    <cfRule type="cellIs" dxfId="781" priority="934" stopIfTrue="1" operator="equal">
      <formula>TRUE</formula>
    </cfRule>
    <cfRule type="containsText" dxfId="780" priority="935" stopIfTrue="1" operator="containsText" text="N/A">
      <formula>NOT(ISERROR(SEARCH("N/A",J92)))</formula>
    </cfRule>
  </conditionalFormatting>
  <conditionalFormatting sqref="J140:K140 M140:O140 Q140">
    <cfRule type="containsErrors" dxfId="779" priority="926" stopIfTrue="1">
      <formula>ISERROR(J140)</formula>
    </cfRule>
    <cfRule type="expression" dxfId="778" priority="927" stopIfTrue="1">
      <formula>OR(J141=0,#REF!=0)</formula>
    </cfRule>
    <cfRule type="cellIs" dxfId="777" priority="928" stopIfTrue="1" operator="equal">
      <formula>FALSE</formula>
    </cfRule>
    <cfRule type="cellIs" dxfId="776" priority="929" stopIfTrue="1" operator="equal">
      <formula>TRUE</formula>
    </cfRule>
    <cfRule type="containsText" dxfId="775" priority="930" stopIfTrue="1" operator="containsText" text="N/A">
      <formula>NOT(ISERROR(SEARCH("N/A",J140)))</formula>
    </cfRule>
  </conditionalFormatting>
  <conditionalFormatting sqref="R597:T597">
    <cfRule type="containsErrors" dxfId="774" priority="911" stopIfTrue="1">
      <formula>ISERROR(R597)</formula>
    </cfRule>
    <cfRule type="cellIs" dxfId="773" priority="912" stopIfTrue="1" operator="equal">
      <formula>FALSE</formula>
    </cfRule>
    <cfRule type="expression" dxfId="772" priority="913" stopIfTrue="1">
      <formula>OR(R598=0,R599=0)</formula>
    </cfRule>
    <cfRule type="cellIs" dxfId="771" priority="914" stopIfTrue="1" operator="equal">
      <formula>TRUE</formula>
    </cfRule>
    <cfRule type="containsText" dxfId="770" priority="915" stopIfTrue="1" operator="containsText" text="N/A">
      <formula>NOT(ISERROR(SEARCH("N/A",R597)))</formula>
    </cfRule>
  </conditionalFormatting>
  <conditionalFormatting sqref="R628:T628">
    <cfRule type="containsErrors" dxfId="769" priority="906" stopIfTrue="1">
      <formula>ISERROR(R628)</formula>
    </cfRule>
    <cfRule type="cellIs" dxfId="768" priority="907" stopIfTrue="1" operator="equal">
      <formula>FALSE</formula>
    </cfRule>
    <cfRule type="expression" dxfId="767" priority="908" stopIfTrue="1">
      <formula>OR(R629=0,R630=0)</formula>
    </cfRule>
    <cfRule type="cellIs" dxfId="766" priority="909" stopIfTrue="1" operator="equal">
      <formula>TRUE</formula>
    </cfRule>
    <cfRule type="containsText" dxfId="765" priority="910" stopIfTrue="1" operator="containsText" text="N/A">
      <formula>NOT(ISERROR(SEARCH("N/A",R628)))</formula>
    </cfRule>
  </conditionalFormatting>
  <conditionalFormatting sqref="Q453:T453">
    <cfRule type="containsErrors" dxfId="764" priority="831" stopIfTrue="1">
      <formula>ISERROR(Q453)</formula>
    </cfRule>
    <cfRule type="cellIs" dxfId="763" priority="832" stopIfTrue="1" operator="equal">
      <formula>FALSE</formula>
    </cfRule>
    <cfRule type="expression" dxfId="762" priority="833" stopIfTrue="1">
      <formula>OR(Q454=0,Q455=0)</formula>
    </cfRule>
    <cfRule type="cellIs" dxfId="761" priority="834" stopIfTrue="1" operator="equal">
      <formula>TRUE</formula>
    </cfRule>
    <cfRule type="containsText" dxfId="760" priority="835" stopIfTrue="1" operator="containsText" text="N/A">
      <formula>NOT(ISERROR(SEARCH("N/A",Q453)))</formula>
    </cfRule>
  </conditionalFormatting>
  <conditionalFormatting sqref="Q534:T534">
    <cfRule type="containsErrors" dxfId="759" priority="806" stopIfTrue="1">
      <formula>ISERROR(Q534)</formula>
    </cfRule>
    <cfRule type="cellIs" dxfId="758" priority="807" stopIfTrue="1" operator="equal">
      <formula>FALSE</formula>
    </cfRule>
    <cfRule type="expression" dxfId="757" priority="808" stopIfTrue="1">
      <formula>OR(Q535=0)</formula>
    </cfRule>
    <cfRule type="cellIs" dxfId="756" priority="809" stopIfTrue="1" operator="equal">
      <formula>TRUE</formula>
    </cfRule>
    <cfRule type="containsText" dxfId="755" priority="810" stopIfTrue="1" operator="containsText" text="N/A">
      <formula>NOT(ISERROR(SEARCH("N/A",Q534)))</formula>
    </cfRule>
  </conditionalFormatting>
  <conditionalFormatting sqref="M112:O112">
    <cfRule type="containsErrors" dxfId="754" priority="801" stopIfTrue="1">
      <formula>ISERROR(M112)</formula>
    </cfRule>
    <cfRule type="expression" dxfId="753" priority="802" stopIfTrue="1">
      <formula>OR(M113=0,M114=0)</formula>
    </cfRule>
    <cfRule type="cellIs" dxfId="752" priority="803" stopIfTrue="1" operator="equal">
      <formula>FALSE</formula>
    </cfRule>
    <cfRule type="cellIs" dxfId="751" priority="804" stopIfTrue="1" operator="equal">
      <formula>TRUE</formula>
    </cfRule>
    <cfRule type="containsText" dxfId="750" priority="805" stopIfTrue="1" operator="containsText" text="N/A">
      <formula>NOT(ISERROR(SEARCH("N/A",M112)))</formula>
    </cfRule>
  </conditionalFormatting>
  <conditionalFormatting sqref="Q112">
    <cfRule type="containsErrors" dxfId="749" priority="796" stopIfTrue="1">
      <formula>ISERROR(Q112)</formula>
    </cfRule>
    <cfRule type="expression" dxfId="748" priority="797" stopIfTrue="1">
      <formula>OR(Q113=0,Q114=0)</formula>
    </cfRule>
    <cfRule type="cellIs" dxfId="747" priority="798" stopIfTrue="1" operator="equal">
      <formula>FALSE</formula>
    </cfRule>
    <cfRule type="cellIs" dxfId="746" priority="799" stopIfTrue="1" operator="equal">
      <formula>TRUE</formula>
    </cfRule>
    <cfRule type="containsText" dxfId="745" priority="800" stopIfTrue="1" operator="containsText" text="N/A">
      <formula>NOT(ISERROR(SEARCH("N/A",Q112)))</formula>
    </cfRule>
  </conditionalFormatting>
  <conditionalFormatting sqref="L134">
    <cfRule type="containsErrors" dxfId="744" priority="791" stopIfTrue="1">
      <formula>ISERROR(L134)</formula>
    </cfRule>
    <cfRule type="expression" dxfId="743" priority="792" stopIfTrue="1">
      <formula>OR(L135=0,L136=0)</formula>
    </cfRule>
    <cfRule type="cellIs" dxfId="742" priority="793" stopIfTrue="1" operator="equal">
      <formula>FALSE</formula>
    </cfRule>
    <cfRule type="cellIs" dxfId="741" priority="794" stopIfTrue="1" operator="equal">
      <formula>TRUE</formula>
    </cfRule>
    <cfRule type="containsText" dxfId="740" priority="795" stopIfTrue="1" operator="containsText" text="N/A">
      <formula>NOT(ISERROR(SEARCH("N/A",L134)))</formula>
    </cfRule>
  </conditionalFormatting>
  <conditionalFormatting sqref="L137">
    <cfRule type="containsErrors" dxfId="739" priority="786" stopIfTrue="1">
      <formula>ISERROR(L137)</formula>
    </cfRule>
    <cfRule type="expression" dxfId="738" priority="787" stopIfTrue="1">
      <formula>OR(L138=0,L139=0)</formula>
    </cfRule>
    <cfRule type="cellIs" dxfId="737" priority="788" stopIfTrue="1" operator="equal">
      <formula>FALSE</formula>
    </cfRule>
    <cfRule type="cellIs" dxfId="736" priority="789" stopIfTrue="1" operator="equal">
      <formula>TRUE</formula>
    </cfRule>
    <cfRule type="containsText" dxfId="735" priority="790" stopIfTrue="1" operator="containsText" text="N/A">
      <formula>NOT(ISERROR(SEARCH("N/A",L137)))</formula>
    </cfRule>
  </conditionalFormatting>
  <conditionalFormatting sqref="M163:O163">
    <cfRule type="containsErrors" dxfId="734" priority="781" stopIfTrue="1">
      <formula>ISERROR(M163)</formula>
    </cfRule>
    <cfRule type="expression" dxfId="733" priority="782" stopIfTrue="1">
      <formula>(M164=0)</formula>
    </cfRule>
    <cfRule type="cellIs" dxfId="732" priority="783" stopIfTrue="1" operator="equal">
      <formula>FALSE</formula>
    </cfRule>
    <cfRule type="cellIs" dxfId="731" priority="784" stopIfTrue="1" operator="equal">
      <formula>TRUE</formula>
    </cfRule>
    <cfRule type="containsText" dxfId="730" priority="785" stopIfTrue="1" operator="containsText" text="N/A">
      <formula>NOT(ISERROR(SEARCH("N/A",M163)))</formula>
    </cfRule>
  </conditionalFormatting>
  <conditionalFormatting sqref="Q163">
    <cfRule type="containsErrors" dxfId="729" priority="776" stopIfTrue="1">
      <formula>ISERROR(Q163)</formula>
    </cfRule>
    <cfRule type="expression" dxfId="728" priority="777" stopIfTrue="1">
      <formula>(Q164=0)</formula>
    </cfRule>
    <cfRule type="cellIs" dxfId="727" priority="778" stopIfTrue="1" operator="equal">
      <formula>FALSE</formula>
    </cfRule>
    <cfRule type="cellIs" dxfId="726" priority="779" stopIfTrue="1" operator="equal">
      <formula>TRUE</formula>
    </cfRule>
    <cfRule type="containsText" dxfId="725" priority="780" stopIfTrue="1" operator="containsText" text="N/A">
      <formula>NOT(ISERROR(SEARCH("N/A",Q163)))</formula>
    </cfRule>
  </conditionalFormatting>
  <conditionalFormatting sqref="M115:O115">
    <cfRule type="containsErrors" dxfId="724" priority="771" stopIfTrue="1">
      <formula>ISERROR(M115)</formula>
    </cfRule>
    <cfRule type="expression" dxfId="723" priority="772" stopIfTrue="1">
      <formula>(M116=0)</formula>
    </cfRule>
    <cfRule type="cellIs" dxfId="722" priority="773" stopIfTrue="1" operator="equal">
      <formula>FALSE</formula>
    </cfRule>
    <cfRule type="cellIs" dxfId="721" priority="774" stopIfTrue="1" operator="equal">
      <formula>TRUE</formula>
    </cfRule>
    <cfRule type="containsText" dxfId="720" priority="775" stopIfTrue="1" operator="containsText" text="N/A">
      <formula>NOT(ISERROR(SEARCH("N/A",M115)))</formula>
    </cfRule>
  </conditionalFormatting>
  <conditionalFormatting sqref="Q115">
    <cfRule type="containsErrors" dxfId="719" priority="766" stopIfTrue="1">
      <formula>ISERROR(Q115)</formula>
    </cfRule>
    <cfRule type="expression" dxfId="718" priority="767" stopIfTrue="1">
      <formula>(Q116=0)</formula>
    </cfRule>
    <cfRule type="cellIs" dxfId="717" priority="768" stopIfTrue="1" operator="equal">
      <formula>FALSE</formula>
    </cfRule>
    <cfRule type="cellIs" dxfId="716" priority="769" stopIfTrue="1" operator="equal">
      <formula>TRUE</formula>
    </cfRule>
    <cfRule type="containsText" dxfId="715" priority="770" stopIfTrue="1" operator="containsText" text="N/A">
      <formula>NOT(ISERROR(SEARCH("N/A",Q115)))</formula>
    </cfRule>
  </conditionalFormatting>
  <conditionalFormatting sqref="M200:O200">
    <cfRule type="containsErrors" dxfId="714" priority="761" stopIfTrue="1">
      <formula>ISERROR(M200)</formula>
    </cfRule>
    <cfRule type="expression" dxfId="713" priority="762" stopIfTrue="1">
      <formula>(M201=0)</formula>
    </cfRule>
    <cfRule type="cellIs" dxfId="712" priority="763" stopIfTrue="1" operator="equal">
      <formula>FALSE</formula>
    </cfRule>
    <cfRule type="cellIs" dxfId="711" priority="764" stopIfTrue="1" operator="equal">
      <formula>TRUE</formula>
    </cfRule>
    <cfRule type="containsText" dxfId="710" priority="765" stopIfTrue="1" operator="containsText" text="N/A">
      <formula>NOT(ISERROR(SEARCH("N/A",M200)))</formula>
    </cfRule>
  </conditionalFormatting>
  <conditionalFormatting sqref="Q200">
    <cfRule type="containsErrors" dxfId="709" priority="756" stopIfTrue="1">
      <formula>ISERROR(Q200)</formula>
    </cfRule>
    <cfRule type="expression" dxfId="708" priority="757" stopIfTrue="1">
      <formula>(Q201=0)</formula>
    </cfRule>
    <cfRule type="cellIs" dxfId="707" priority="758" stopIfTrue="1" operator="equal">
      <formula>FALSE</formula>
    </cfRule>
    <cfRule type="cellIs" dxfId="706" priority="759" stopIfTrue="1" operator="equal">
      <formula>TRUE</formula>
    </cfRule>
    <cfRule type="containsText" dxfId="705" priority="760" stopIfTrue="1" operator="containsText" text="N/A">
      <formula>NOT(ISERROR(SEARCH("N/A",Q200)))</formula>
    </cfRule>
  </conditionalFormatting>
  <conditionalFormatting sqref="E34:O34">
    <cfRule type="containsErrors" dxfId="704" priority="701" stopIfTrue="1">
      <formula>ISERROR(E34)</formula>
    </cfRule>
    <cfRule type="expression" dxfId="703" priority="702" stopIfTrue="1">
      <formula>OR(E35=0,E36=0)</formula>
    </cfRule>
    <cfRule type="cellIs" dxfId="702" priority="703" stopIfTrue="1" operator="equal">
      <formula>FALSE</formula>
    </cfRule>
    <cfRule type="cellIs" dxfId="701" priority="704" stopIfTrue="1" operator="equal">
      <formula>TRUE</formula>
    </cfRule>
    <cfRule type="containsText" dxfId="700" priority="705" stopIfTrue="1" operator="containsText" text="N/A">
      <formula>NOT(ISERROR(SEARCH("N/A",E34)))</formula>
    </cfRule>
  </conditionalFormatting>
  <conditionalFormatting sqref="E79:O79 Q79">
    <cfRule type="containsErrors" dxfId="699" priority="696" stopIfTrue="1">
      <formula>ISERROR(E79)</formula>
    </cfRule>
    <cfRule type="expression" dxfId="698" priority="697" stopIfTrue="1">
      <formula>OR(E80=0,E81=0)</formula>
    </cfRule>
    <cfRule type="cellIs" dxfId="697" priority="698" stopIfTrue="1" operator="equal">
      <formula>FALSE</formula>
    </cfRule>
    <cfRule type="cellIs" dxfId="696" priority="699" stopIfTrue="1" operator="equal">
      <formula>TRUE</formula>
    </cfRule>
    <cfRule type="containsText" dxfId="695" priority="700" stopIfTrue="1" operator="containsText" text="N/A">
      <formula>NOT(ISERROR(SEARCH("N/A",E79)))</formula>
    </cfRule>
  </conditionalFormatting>
  <conditionalFormatting sqref="E37:O37">
    <cfRule type="containsErrors" dxfId="694" priority="691" stopIfTrue="1">
      <formula>ISERROR(E37)</formula>
    </cfRule>
    <cfRule type="expression" dxfId="693" priority="692" stopIfTrue="1">
      <formula>OR(E38=0,E39=0)</formula>
    </cfRule>
    <cfRule type="cellIs" dxfId="692" priority="693" stopIfTrue="1" operator="equal">
      <formula>FALSE</formula>
    </cfRule>
    <cfRule type="cellIs" dxfId="691" priority="694" stopIfTrue="1" operator="equal">
      <formula>TRUE</formula>
    </cfRule>
    <cfRule type="containsText" dxfId="690" priority="695" stopIfTrue="1" operator="containsText" text="N/A">
      <formula>NOT(ISERROR(SEARCH("N/A",E37)))</formula>
    </cfRule>
  </conditionalFormatting>
  <conditionalFormatting sqref="E40:O40">
    <cfRule type="containsErrors" dxfId="689" priority="686" stopIfTrue="1">
      <formula>ISERROR(E40)</formula>
    </cfRule>
    <cfRule type="expression" dxfId="688" priority="687" stopIfTrue="1">
      <formula>OR(E41=0,E42=0)</formula>
    </cfRule>
    <cfRule type="cellIs" dxfId="687" priority="688" stopIfTrue="1" operator="equal">
      <formula>FALSE</formula>
    </cfRule>
    <cfRule type="cellIs" dxfId="686" priority="689" stopIfTrue="1" operator="equal">
      <formula>TRUE</formula>
    </cfRule>
    <cfRule type="containsText" dxfId="685" priority="690" stopIfTrue="1" operator="containsText" text="N/A">
      <formula>NOT(ISERROR(SEARCH("N/A",E40)))</formula>
    </cfRule>
  </conditionalFormatting>
  <conditionalFormatting sqref="E43:O43">
    <cfRule type="containsErrors" dxfId="684" priority="681" stopIfTrue="1">
      <formula>ISERROR(E43)</formula>
    </cfRule>
    <cfRule type="expression" dxfId="683" priority="682" stopIfTrue="1">
      <formula>OR(E44=0,E45=0)</formula>
    </cfRule>
    <cfRule type="cellIs" dxfId="682" priority="683" stopIfTrue="1" operator="equal">
      <formula>FALSE</formula>
    </cfRule>
    <cfRule type="cellIs" dxfId="681" priority="684" stopIfTrue="1" operator="equal">
      <formula>TRUE</formula>
    </cfRule>
    <cfRule type="containsText" dxfId="680" priority="685" stopIfTrue="1" operator="containsText" text="N/A">
      <formula>NOT(ISERROR(SEARCH("N/A",E43)))</formula>
    </cfRule>
  </conditionalFormatting>
  <conditionalFormatting sqref="E46:O46 Q46">
    <cfRule type="containsErrors" dxfId="679" priority="676" stopIfTrue="1">
      <formula>ISERROR(E46)</formula>
    </cfRule>
    <cfRule type="expression" dxfId="678" priority="677" stopIfTrue="1">
      <formula>OR(E47=0,E48=0)</formula>
    </cfRule>
    <cfRule type="cellIs" dxfId="677" priority="678" stopIfTrue="1" operator="equal">
      <formula>FALSE</formula>
    </cfRule>
    <cfRule type="cellIs" dxfId="676" priority="679" stopIfTrue="1" operator="equal">
      <formula>TRUE</formula>
    </cfRule>
    <cfRule type="containsText" dxfId="675" priority="680" stopIfTrue="1" operator="containsText" text="N/A">
      <formula>NOT(ISERROR(SEARCH("N/A",E46)))</formula>
    </cfRule>
  </conditionalFormatting>
  <conditionalFormatting sqref="E49:O49 Q49">
    <cfRule type="containsErrors" dxfId="674" priority="671" stopIfTrue="1">
      <formula>ISERROR(E49)</formula>
    </cfRule>
    <cfRule type="expression" dxfId="673" priority="672" stopIfTrue="1">
      <formula>OR(E50=0,E51=0)</formula>
    </cfRule>
    <cfRule type="cellIs" dxfId="672" priority="673" stopIfTrue="1" operator="equal">
      <formula>FALSE</formula>
    </cfRule>
    <cfRule type="cellIs" dxfId="671" priority="674" stopIfTrue="1" operator="equal">
      <formula>TRUE</formula>
    </cfRule>
    <cfRule type="containsText" dxfId="670" priority="675" stopIfTrue="1" operator="containsText" text="N/A">
      <formula>NOT(ISERROR(SEARCH("N/A",E49)))</formula>
    </cfRule>
  </conditionalFormatting>
  <conditionalFormatting sqref="E52:O52 Q52">
    <cfRule type="containsErrors" dxfId="669" priority="666" stopIfTrue="1">
      <formula>ISERROR(E52)</formula>
    </cfRule>
    <cfRule type="expression" dxfId="668" priority="667" stopIfTrue="1">
      <formula>OR(E53=0,E54=0)</formula>
    </cfRule>
    <cfRule type="cellIs" dxfId="667" priority="668" stopIfTrue="1" operator="equal">
      <formula>FALSE</formula>
    </cfRule>
    <cfRule type="cellIs" dxfId="666" priority="669" stopIfTrue="1" operator="equal">
      <formula>TRUE</formula>
    </cfRule>
    <cfRule type="containsText" dxfId="665" priority="670" stopIfTrue="1" operator="containsText" text="N/A">
      <formula>NOT(ISERROR(SEARCH("N/A",E52)))</formula>
    </cfRule>
  </conditionalFormatting>
  <conditionalFormatting sqref="E55:O55 Q55">
    <cfRule type="containsErrors" dxfId="664" priority="661" stopIfTrue="1">
      <formula>ISERROR(E55)</formula>
    </cfRule>
    <cfRule type="expression" dxfId="663" priority="662" stopIfTrue="1">
      <formula>OR(E56=0,E57=0)</formula>
    </cfRule>
    <cfRule type="cellIs" dxfId="662" priority="663" stopIfTrue="1" operator="equal">
      <formula>FALSE</formula>
    </cfRule>
    <cfRule type="cellIs" dxfId="661" priority="664" stopIfTrue="1" operator="equal">
      <formula>TRUE</formula>
    </cfRule>
    <cfRule type="containsText" dxfId="660" priority="665" stopIfTrue="1" operator="containsText" text="N/A">
      <formula>NOT(ISERROR(SEARCH("N/A",E55)))</formula>
    </cfRule>
  </conditionalFormatting>
  <conditionalFormatting sqref="E58:O58 Q58">
    <cfRule type="containsErrors" dxfId="659" priority="656" stopIfTrue="1">
      <formula>ISERROR(E58)</formula>
    </cfRule>
    <cfRule type="expression" dxfId="658" priority="657" stopIfTrue="1">
      <formula>OR(E59=0,E60=0)</formula>
    </cfRule>
    <cfRule type="cellIs" dxfId="657" priority="658" stopIfTrue="1" operator="equal">
      <formula>FALSE</formula>
    </cfRule>
    <cfRule type="cellIs" dxfId="656" priority="659" stopIfTrue="1" operator="equal">
      <formula>TRUE</formula>
    </cfRule>
    <cfRule type="containsText" dxfId="655" priority="660" stopIfTrue="1" operator="containsText" text="N/A">
      <formula>NOT(ISERROR(SEARCH("N/A",E58)))</formula>
    </cfRule>
  </conditionalFormatting>
  <conditionalFormatting sqref="E61:O61 Q61">
    <cfRule type="containsErrors" dxfId="654" priority="651" stopIfTrue="1">
      <formula>ISERROR(E61)</formula>
    </cfRule>
    <cfRule type="expression" dxfId="653" priority="652" stopIfTrue="1">
      <formula>OR(E62=0,E63=0)</formula>
    </cfRule>
    <cfRule type="cellIs" dxfId="652" priority="653" stopIfTrue="1" operator="equal">
      <formula>FALSE</formula>
    </cfRule>
    <cfRule type="cellIs" dxfId="651" priority="654" stopIfTrue="1" operator="equal">
      <formula>TRUE</formula>
    </cfRule>
    <cfRule type="containsText" dxfId="650" priority="655" stopIfTrue="1" operator="containsText" text="N/A">
      <formula>NOT(ISERROR(SEARCH("N/A",E61)))</formula>
    </cfRule>
  </conditionalFormatting>
  <conditionalFormatting sqref="E64:O64 Q64">
    <cfRule type="containsErrors" dxfId="649" priority="646" stopIfTrue="1">
      <formula>ISERROR(E64)</formula>
    </cfRule>
    <cfRule type="expression" dxfId="648" priority="647" stopIfTrue="1">
      <formula>OR(E65=0,E66=0)</formula>
    </cfRule>
    <cfRule type="cellIs" dxfId="647" priority="648" stopIfTrue="1" operator="equal">
      <formula>FALSE</formula>
    </cfRule>
    <cfRule type="cellIs" dxfId="646" priority="649" stopIfTrue="1" operator="equal">
      <formula>TRUE</formula>
    </cfRule>
    <cfRule type="containsText" dxfId="645" priority="650" stopIfTrue="1" operator="containsText" text="N/A">
      <formula>NOT(ISERROR(SEARCH("N/A",E64)))</formula>
    </cfRule>
  </conditionalFormatting>
  <conditionalFormatting sqref="E67:O67 Q67">
    <cfRule type="containsErrors" dxfId="644" priority="641" stopIfTrue="1">
      <formula>ISERROR(E67)</formula>
    </cfRule>
    <cfRule type="expression" dxfId="643" priority="642" stopIfTrue="1">
      <formula>OR(E68=0,E69=0)</formula>
    </cfRule>
    <cfRule type="cellIs" dxfId="642" priority="643" stopIfTrue="1" operator="equal">
      <formula>FALSE</formula>
    </cfRule>
    <cfRule type="cellIs" dxfId="641" priority="644" stopIfTrue="1" operator="equal">
      <formula>TRUE</formula>
    </cfRule>
    <cfRule type="containsText" dxfId="640" priority="645" stopIfTrue="1" operator="containsText" text="N/A">
      <formula>NOT(ISERROR(SEARCH("N/A",E67)))</formula>
    </cfRule>
  </conditionalFormatting>
  <conditionalFormatting sqref="E70:O70 Q70">
    <cfRule type="containsErrors" dxfId="639" priority="636" stopIfTrue="1">
      <formula>ISERROR(E70)</formula>
    </cfRule>
    <cfRule type="expression" dxfId="638" priority="637" stopIfTrue="1">
      <formula>OR(E71=0,E72=0)</formula>
    </cfRule>
    <cfRule type="cellIs" dxfId="637" priority="638" stopIfTrue="1" operator="equal">
      <formula>FALSE</formula>
    </cfRule>
    <cfRule type="cellIs" dxfId="636" priority="639" stopIfTrue="1" operator="equal">
      <formula>TRUE</formula>
    </cfRule>
    <cfRule type="containsText" dxfId="635" priority="640" stopIfTrue="1" operator="containsText" text="N/A">
      <formula>NOT(ISERROR(SEARCH("N/A",E70)))</formula>
    </cfRule>
  </conditionalFormatting>
  <conditionalFormatting sqref="E73:O73 Q73">
    <cfRule type="containsErrors" dxfId="634" priority="631" stopIfTrue="1">
      <formula>ISERROR(E73)</formula>
    </cfRule>
    <cfRule type="expression" dxfId="633" priority="632" stopIfTrue="1">
      <formula>OR(E74=0,E75=0)</formula>
    </cfRule>
    <cfRule type="cellIs" dxfId="632" priority="633" stopIfTrue="1" operator="equal">
      <formula>FALSE</formula>
    </cfRule>
    <cfRule type="cellIs" dxfId="631" priority="634" stopIfTrue="1" operator="equal">
      <formula>TRUE</formula>
    </cfRule>
    <cfRule type="containsText" dxfId="630" priority="635" stopIfTrue="1" operator="containsText" text="N/A">
      <formula>NOT(ISERROR(SEARCH("N/A",E73)))</formula>
    </cfRule>
  </conditionalFormatting>
  <conditionalFormatting sqref="E76:O76 Q76">
    <cfRule type="containsErrors" dxfId="629" priority="626" stopIfTrue="1">
      <formula>ISERROR(E76)</formula>
    </cfRule>
    <cfRule type="expression" dxfId="628" priority="627" stopIfTrue="1">
      <formula>OR(E77=0,E78=0)</formula>
    </cfRule>
    <cfRule type="cellIs" dxfId="627" priority="628" stopIfTrue="1" operator="equal">
      <formula>FALSE</formula>
    </cfRule>
    <cfRule type="cellIs" dxfId="626" priority="629" stopIfTrue="1" operator="equal">
      <formula>TRUE</formula>
    </cfRule>
    <cfRule type="containsText" dxfId="625" priority="630" stopIfTrue="1" operator="containsText" text="N/A">
      <formula>NOT(ISERROR(SEARCH("N/A",E76)))</formula>
    </cfRule>
  </conditionalFormatting>
  <conditionalFormatting sqref="Q34">
    <cfRule type="containsErrors" dxfId="624" priority="621" stopIfTrue="1">
      <formula>ISERROR(Q34)</formula>
    </cfRule>
    <cfRule type="expression" dxfId="623" priority="622" stopIfTrue="1">
      <formula>OR(Q35=0,Q36=0)</formula>
    </cfRule>
    <cfRule type="cellIs" dxfId="622" priority="623" stopIfTrue="1" operator="equal">
      <formula>FALSE</formula>
    </cfRule>
    <cfRule type="cellIs" dxfId="621" priority="624" stopIfTrue="1" operator="equal">
      <formula>TRUE</formula>
    </cfRule>
    <cfRule type="containsText" dxfId="620" priority="625" stopIfTrue="1" operator="containsText" text="N/A">
      <formula>NOT(ISERROR(SEARCH("N/A",Q34)))</formula>
    </cfRule>
  </conditionalFormatting>
  <conditionalFormatting sqref="Q37">
    <cfRule type="containsErrors" dxfId="619" priority="616" stopIfTrue="1">
      <formula>ISERROR(Q37)</formula>
    </cfRule>
    <cfRule type="expression" dxfId="618" priority="617" stopIfTrue="1">
      <formula>OR(Q38=0,Q39=0)</formula>
    </cfRule>
    <cfRule type="cellIs" dxfId="617" priority="618" stopIfTrue="1" operator="equal">
      <formula>FALSE</formula>
    </cfRule>
    <cfRule type="cellIs" dxfId="616" priority="619" stopIfTrue="1" operator="equal">
      <formula>TRUE</formula>
    </cfRule>
    <cfRule type="containsText" dxfId="615" priority="620" stopIfTrue="1" operator="containsText" text="N/A">
      <formula>NOT(ISERROR(SEARCH("N/A",Q37)))</formula>
    </cfRule>
  </conditionalFormatting>
  <conditionalFormatting sqref="Q40">
    <cfRule type="containsErrors" dxfId="614" priority="611" stopIfTrue="1">
      <formula>ISERROR(Q40)</formula>
    </cfRule>
    <cfRule type="expression" dxfId="613" priority="612" stopIfTrue="1">
      <formula>OR(Q41=0,Q42=0)</formula>
    </cfRule>
    <cfRule type="cellIs" dxfId="612" priority="613" stopIfTrue="1" operator="equal">
      <formula>FALSE</formula>
    </cfRule>
    <cfRule type="cellIs" dxfId="611" priority="614" stopIfTrue="1" operator="equal">
      <formula>TRUE</formula>
    </cfRule>
    <cfRule type="containsText" dxfId="610" priority="615" stopIfTrue="1" operator="containsText" text="N/A">
      <formula>NOT(ISERROR(SEARCH("N/A",Q40)))</formula>
    </cfRule>
  </conditionalFormatting>
  <conditionalFormatting sqref="Q43">
    <cfRule type="containsErrors" dxfId="609" priority="606" stopIfTrue="1">
      <formula>ISERROR(Q43)</formula>
    </cfRule>
    <cfRule type="expression" dxfId="608" priority="607" stopIfTrue="1">
      <formula>OR(Q44=0,Q45=0)</formula>
    </cfRule>
    <cfRule type="cellIs" dxfId="607" priority="608" stopIfTrue="1" operator="equal">
      <formula>FALSE</formula>
    </cfRule>
    <cfRule type="cellIs" dxfId="606" priority="609" stopIfTrue="1" operator="equal">
      <formula>TRUE</formula>
    </cfRule>
    <cfRule type="containsText" dxfId="605" priority="610" stopIfTrue="1" operator="containsText" text="N/A">
      <formula>NOT(ISERROR(SEARCH("N/A",Q43)))</formula>
    </cfRule>
  </conditionalFormatting>
  <conditionalFormatting sqref="E213:O213 Q213">
    <cfRule type="containsErrors" dxfId="604" priority="576" stopIfTrue="1">
      <formula>ISERROR(E213)</formula>
    </cfRule>
    <cfRule type="cellIs" dxfId="603" priority="577" stopIfTrue="1" operator="equal">
      <formula>FALSE</formula>
    </cfRule>
    <cfRule type="expression" dxfId="602" priority="578" stopIfTrue="1">
      <formula>OR(E214=0,E215=0)</formula>
    </cfRule>
    <cfRule type="cellIs" dxfId="601" priority="579" stopIfTrue="1" operator="equal">
      <formula>TRUE</formula>
    </cfRule>
    <cfRule type="containsText" dxfId="600" priority="580" stopIfTrue="1" operator="containsText" text="N/A">
      <formula>NOT(ISERROR(SEARCH("N/A",E213)))</formula>
    </cfRule>
  </conditionalFormatting>
  <conditionalFormatting sqref="E222:K222 Q222 M222:O222 E225:K225 Q225 M225:O225 E228:K228 Q228 M228:O228 E231:K231 Q231 M231:O231">
    <cfRule type="containsErrors" dxfId="599" priority="601" stopIfTrue="1">
      <formula>ISERROR(E222)</formula>
    </cfRule>
    <cfRule type="expression" dxfId="598" priority="602" stopIfTrue="1">
      <formula>OR(E223=0,E224=0)</formula>
    </cfRule>
    <cfRule type="cellIs" dxfId="597" priority="603" stopIfTrue="1" operator="equal">
      <formula>FALSE</formula>
    </cfRule>
    <cfRule type="cellIs" dxfId="596" priority="604" stopIfTrue="1" operator="equal">
      <formula>TRUE</formula>
    </cfRule>
    <cfRule type="containsText" dxfId="595" priority="605" stopIfTrue="1" operator="containsText" text="N/A">
      <formula>NOT(ISERROR(SEARCH("N/A",E222)))</formula>
    </cfRule>
  </conditionalFormatting>
  <conditionalFormatting sqref="E210:O210 Q210">
    <cfRule type="containsErrors" dxfId="594" priority="596" stopIfTrue="1">
      <formula>ISERROR(E210)</formula>
    </cfRule>
    <cfRule type="expression" dxfId="593" priority="597" stopIfTrue="1">
      <formula>OR(E211=0,E212=0)</formula>
    </cfRule>
    <cfRule type="cellIs" dxfId="592" priority="598" stopIfTrue="1" operator="equal">
      <formula>FALSE</formula>
    </cfRule>
    <cfRule type="cellIs" dxfId="591" priority="599" stopIfTrue="1" operator="equal">
      <formula>TRUE</formula>
    </cfRule>
    <cfRule type="containsText" dxfId="590" priority="600" stopIfTrue="1" operator="containsText" text="N/A">
      <formula>NOT(ISERROR(SEARCH("N/A",E210)))</formula>
    </cfRule>
  </conditionalFormatting>
  <conditionalFormatting sqref="E216:O216 Q216">
    <cfRule type="containsErrors" dxfId="589" priority="591" stopIfTrue="1">
      <formula>ISERROR(E216)</formula>
    </cfRule>
    <cfRule type="expression" dxfId="588" priority="592" stopIfTrue="1">
      <formula>OR(E217=0,E218=0)</formula>
    </cfRule>
    <cfRule type="cellIs" dxfId="587" priority="593" stopIfTrue="1" operator="equal">
      <formula>FALSE</formula>
    </cfRule>
    <cfRule type="cellIs" dxfId="586" priority="594" stopIfTrue="1" operator="equal">
      <formula>TRUE</formula>
    </cfRule>
    <cfRule type="containsText" dxfId="585" priority="595" stopIfTrue="1" operator="containsText" text="N/A">
      <formula>NOT(ISERROR(SEARCH("N/A",E216)))</formula>
    </cfRule>
  </conditionalFormatting>
  <conditionalFormatting sqref="E219:O219 Q219">
    <cfRule type="containsErrors" dxfId="584" priority="586" stopIfTrue="1">
      <formula>ISERROR(E219)</formula>
    </cfRule>
    <cfRule type="expression" dxfId="583" priority="587" stopIfTrue="1">
      <formula>OR(E220=0,E221=0)</formula>
    </cfRule>
    <cfRule type="cellIs" dxfId="582" priority="588" stopIfTrue="1" operator="equal">
      <formula>FALSE</formula>
    </cfRule>
    <cfRule type="cellIs" dxfId="581" priority="589" stopIfTrue="1" operator="equal">
      <formula>TRUE</formula>
    </cfRule>
    <cfRule type="containsText" dxfId="580" priority="590" stopIfTrue="1" operator="containsText" text="N/A">
      <formula>NOT(ISERROR(SEARCH("N/A",E219)))</formula>
    </cfRule>
  </conditionalFormatting>
  <conditionalFormatting sqref="E234:K234 Q234 M234:O234">
    <cfRule type="containsErrors" dxfId="579" priority="581" stopIfTrue="1">
      <formula>ISERROR(E234)</formula>
    </cfRule>
    <cfRule type="cellIs" dxfId="578" priority="582" stopIfTrue="1" operator="equal">
      <formula>FALSE</formula>
    </cfRule>
    <cfRule type="expression" dxfId="577" priority="583" stopIfTrue="1">
      <formula>OR(E235=0,E236=0)</formula>
    </cfRule>
    <cfRule type="cellIs" dxfId="576" priority="584" stopIfTrue="1" operator="equal">
      <formula>TRUE</formula>
    </cfRule>
    <cfRule type="containsText" dxfId="575" priority="585" stopIfTrue="1" operator="containsText" text="N/A">
      <formula>NOT(ISERROR(SEARCH("N/A",E234)))</formula>
    </cfRule>
  </conditionalFormatting>
  <conditionalFormatting sqref="Q536:R536">
    <cfRule type="containsErrors" dxfId="574" priority="571" stopIfTrue="1">
      <formula>ISERROR(Q536)</formula>
    </cfRule>
    <cfRule type="cellIs" dxfId="573" priority="572" stopIfTrue="1" operator="equal">
      <formula>FALSE</formula>
    </cfRule>
    <cfRule type="expression" dxfId="572" priority="573" stopIfTrue="1">
      <formula>OR(Q537=0)</formula>
    </cfRule>
    <cfRule type="cellIs" dxfId="571" priority="574" stopIfTrue="1" operator="equal">
      <formula>TRUE</formula>
    </cfRule>
    <cfRule type="containsText" dxfId="570" priority="575" stopIfTrue="1" operator="containsText" text="N/A">
      <formula>NOT(ISERROR(SEARCH("N/A",Q536)))</formula>
    </cfRule>
  </conditionalFormatting>
  <conditionalFormatting sqref="Q498:T498">
    <cfRule type="containsErrors" dxfId="569" priority="566" stopIfTrue="1">
      <formula>ISERROR(Q498)</formula>
    </cfRule>
    <cfRule type="cellIs" dxfId="568" priority="567" stopIfTrue="1" operator="equal">
      <formula>FALSE</formula>
    </cfRule>
    <cfRule type="expression" dxfId="567" priority="568" stopIfTrue="1">
      <formula>OR(Q499=0)</formula>
    </cfRule>
    <cfRule type="cellIs" dxfId="566" priority="569" stopIfTrue="1" operator="equal">
      <formula>TRUE</formula>
    </cfRule>
    <cfRule type="containsText" dxfId="565" priority="570" stopIfTrue="1" operator="containsText" text="N/A">
      <formula>NOT(ISERROR(SEARCH("N/A",Q498)))</formula>
    </cfRule>
  </conditionalFormatting>
  <conditionalFormatting sqref="Q448:T448">
    <cfRule type="containsErrors" dxfId="564" priority="561" stopIfTrue="1">
      <formula>ISERROR(Q448)</formula>
    </cfRule>
    <cfRule type="cellIs" dxfId="563" priority="562" stopIfTrue="1" operator="equal">
      <formula>FALSE</formula>
    </cfRule>
    <cfRule type="expression" dxfId="562" priority="563" stopIfTrue="1">
      <formula>OR(Q449=0)</formula>
    </cfRule>
    <cfRule type="cellIs" dxfId="561" priority="564" stopIfTrue="1" operator="equal">
      <formula>TRUE</formula>
    </cfRule>
    <cfRule type="containsText" dxfId="560" priority="565" stopIfTrue="1" operator="containsText" text="N/A">
      <formula>NOT(ISERROR(SEARCH("N/A",Q448)))</formula>
    </cfRule>
  </conditionalFormatting>
  <conditionalFormatting sqref="Q439:T439">
    <cfRule type="containsErrors" dxfId="559" priority="556" stopIfTrue="1">
      <formula>ISERROR(Q439)</formula>
    </cfRule>
    <cfRule type="cellIs" dxfId="558" priority="557" stopIfTrue="1" operator="equal">
      <formula>FALSE</formula>
    </cfRule>
    <cfRule type="expression" dxfId="557" priority="558" stopIfTrue="1">
      <formula>OR(Q440=0)</formula>
    </cfRule>
    <cfRule type="cellIs" dxfId="556" priority="559" stopIfTrue="1" operator="equal">
      <formula>TRUE</formula>
    </cfRule>
    <cfRule type="containsText" dxfId="555" priority="560" stopIfTrue="1" operator="containsText" text="N/A">
      <formula>NOT(ISERROR(SEARCH("N/A",Q439)))</formula>
    </cfRule>
  </conditionalFormatting>
  <conditionalFormatting sqref="Q389:T389">
    <cfRule type="containsErrors" dxfId="554" priority="551" stopIfTrue="1">
      <formula>ISERROR(Q389)</formula>
    </cfRule>
    <cfRule type="cellIs" dxfId="553" priority="552" stopIfTrue="1" operator="equal">
      <formula>FALSE</formula>
    </cfRule>
    <cfRule type="expression" dxfId="552" priority="553" stopIfTrue="1">
      <formula>OR(Q390=0)</formula>
    </cfRule>
    <cfRule type="cellIs" dxfId="551" priority="554" stopIfTrue="1" operator="equal">
      <formula>TRUE</formula>
    </cfRule>
    <cfRule type="containsText" dxfId="550" priority="555" stopIfTrue="1" operator="containsText" text="N/A">
      <formula>NOT(ISERROR(SEARCH("N/A",Q389)))</formula>
    </cfRule>
  </conditionalFormatting>
  <conditionalFormatting sqref="Q374:T374">
    <cfRule type="containsErrors" dxfId="549" priority="546" stopIfTrue="1">
      <formula>ISERROR(Q374)</formula>
    </cfRule>
    <cfRule type="cellIs" dxfId="548" priority="547" stopIfTrue="1" operator="equal">
      <formula>FALSE</formula>
    </cfRule>
    <cfRule type="expression" dxfId="547" priority="548" stopIfTrue="1">
      <formula>OR(Q375=0)</formula>
    </cfRule>
    <cfRule type="cellIs" dxfId="546" priority="549" stopIfTrue="1" operator="equal">
      <formula>TRUE</formula>
    </cfRule>
    <cfRule type="containsText" dxfId="545" priority="550" stopIfTrue="1" operator="containsText" text="N/A">
      <formula>NOT(ISERROR(SEARCH("N/A",Q374)))</formula>
    </cfRule>
  </conditionalFormatting>
  <conditionalFormatting sqref="Q300:T300">
    <cfRule type="containsErrors" dxfId="544" priority="541" stopIfTrue="1">
      <formula>ISERROR(Q300)</formula>
    </cfRule>
    <cfRule type="cellIs" dxfId="543" priority="542" stopIfTrue="1" operator="equal">
      <formula>FALSE</formula>
    </cfRule>
    <cfRule type="expression" dxfId="542" priority="543" stopIfTrue="1">
      <formula>OR(Q301=0)</formula>
    </cfRule>
    <cfRule type="cellIs" dxfId="541" priority="544" stopIfTrue="1" operator="equal">
      <formula>TRUE</formula>
    </cfRule>
    <cfRule type="containsText" dxfId="540" priority="545" stopIfTrue="1" operator="containsText" text="N/A">
      <formula>NOT(ISERROR(SEARCH("N/A",Q300)))</formula>
    </cfRule>
  </conditionalFormatting>
  <conditionalFormatting sqref="R25 R121 R109 R106 R94 R157 R154 R142 R166 R160 R197 R203 R28:S28 R20:S20 R17:S17 R14:S14 R11:S11 R31:S31 R137 R151:S151 R134 R145:S145 R188:S188 R191:S191 R194:S194 R182:S182 R179:S179 R185:S185 R118 R83:S83 R86:S86 R89:S89 R97:S97 R100:S100 R103:S103 R112 R124:S124 R131:S131 R148:S148">
    <cfRule type="containsErrors" dxfId="539" priority="527" stopIfTrue="1">
      <formula>ISERROR(R11)</formula>
    </cfRule>
    <cfRule type="expression" dxfId="538" priority="532" stopIfTrue="1">
      <formula>OR(R12=0,R13=0)</formula>
    </cfRule>
    <cfRule type="cellIs" dxfId="537" priority="533" stopIfTrue="1" operator="equal">
      <formula>FALSE</formula>
    </cfRule>
    <cfRule type="cellIs" dxfId="536" priority="534" stopIfTrue="1" operator="equal">
      <formula>TRUE</formula>
    </cfRule>
    <cfRule type="containsText" dxfId="535" priority="535" stopIfTrue="1" operator="containsText" text="N/A">
      <formula>NOT(ISERROR(SEARCH("N/A",R11)))</formula>
    </cfRule>
  </conditionalFormatting>
  <conditionalFormatting sqref="R163 R115 R200">
    <cfRule type="containsErrors" dxfId="534" priority="521" stopIfTrue="1">
      <formula>ISERROR(R115)</formula>
    </cfRule>
    <cfRule type="expression" dxfId="533" priority="528" stopIfTrue="1">
      <formula>(R116=0)</formula>
    </cfRule>
    <cfRule type="cellIs" dxfId="532" priority="529" stopIfTrue="1" operator="equal">
      <formula>FALSE</formula>
    </cfRule>
    <cfRule type="cellIs" dxfId="531" priority="530" stopIfTrue="1" operator="equal">
      <formula>TRUE</formula>
    </cfRule>
    <cfRule type="containsText" dxfId="530" priority="531" stopIfTrue="1" operator="containsText" text="N/A">
      <formula>NOT(ISERROR(SEARCH("N/A",R115)))</formula>
    </cfRule>
  </conditionalFormatting>
  <conditionalFormatting sqref="R169 R206">
    <cfRule type="containsErrors" dxfId="529" priority="522" stopIfTrue="1">
      <formula>ISERROR(R169)</formula>
    </cfRule>
    <cfRule type="cellIs" dxfId="528" priority="523" stopIfTrue="1" operator="equal">
      <formula>FALSE</formula>
    </cfRule>
    <cfRule type="expression" dxfId="527" priority="524" stopIfTrue="1">
      <formula>OR(R170=0,R171=0)</formula>
    </cfRule>
    <cfRule type="cellIs" dxfId="526" priority="525" stopIfTrue="1" operator="equal">
      <formula>TRUE</formula>
    </cfRule>
    <cfRule type="containsText" dxfId="525" priority="526" stopIfTrue="1" operator="containsText" text="N/A">
      <formula>NOT(ISERROR(SEARCH("N/A",R169)))</formula>
    </cfRule>
  </conditionalFormatting>
  <conditionalFormatting sqref="R23">
    <cfRule type="containsErrors" dxfId="524" priority="536" stopIfTrue="1">
      <formula>ISERROR(R23)</formula>
    </cfRule>
    <cfRule type="expression" dxfId="523" priority="537" stopIfTrue="1">
      <formula>OR(R24=0,#REF!=0)</formula>
    </cfRule>
    <cfRule type="cellIs" dxfId="522" priority="538" stopIfTrue="1" operator="equal">
      <formula>FALSE</formula>
    </cfRule>
    <cfRule type="cellIs" dxfId="521" priority="539" stopIfTrue="1" operator="equal">
      <formula>TRUE</formula>
    </cfRule>
    <cfRule type="containsText" dxfId="520" priority="540" stopIfTrue="1" operator="containsText" text="N/A">
      <formula>NOT(ISERROR(SEARCH("N/A",R23)))</formula>
    </cfRule>
  </conditionalFormatting>
  <conditionalFormatting sqref="R127">
    <cfRule type="containsErrors" dxfId="519" priority="516" stopIfTrue="1">
      <formula>ISERROR(R127)</formula>
    </cfRule>
    <cfRule type="expression" dxfId="518" priority="517" stopIfTrue="1">
      <formula>OR(R128=0,R129=0)</formula>
    </cfRule>
    <cfRule type="cellIs" dxfId="517" priority="518" stopIfTrue="1" operator="equal">
      <formula>FALSE</formula>
    </cfRule>
    <cfRule type="cellIs" dxfId="516" priority="519" stopIfTrue="1" operator="equal">
      <formula>TRUE</formula>
    </cfRule>
    <cfRule type="containsText" dxfId="515" priority="520" stopIfTrue="1" operator="containsText" text="N/A">
      <formula>NOT(ISERROR(SEARCH("N/A",R127)))</formula>
    </cfRule>
  </conditionalFormatting>
  <conditionalFormatting sqref="R172:S172">
    <cfRule type="containsErrors" dxfId="514" priority="511" stopIfTrue="1">
      <formula>ISERROR(R172)</formula>
    </cfRule>
    <cfRule type="expression" dxfId="513" priority="512" stopIfTrue="1">
      <formula>OR(R173=0,R174=0)</formula>
    </cfRule>
    <cfRule type="cellIs" dxfId="512" priority="513" stopIfTrue="1" operator="equal">
      <formula>FALSE</formula>
    </cfRule>
    <cfRule type="cellIs" dxfId="511" priority="514" stopIfTrue="1" operator="equal">
      <formula>TRUE</formula>
    </cfRule>
    <cfRule type="containsText" dxfId="510" priority="515" stopIfTrue="1" operator="containsText" text="N/A">
      <formula>NOT(ISERROR(SEARCH("N/A",R172)))</formula>
    </cfRule>
  </conditionalFormatting>
  <conditionalFormatting sqref="R175">
    <cfRule type="containsErrors" dxfId="509" priority="506" stopIfTrue="1">
      <formula>ISERROR(R175)</formula>
    </cfRule>
    <cfRule type="expression" dxfId="508" priority="507" stopIfTrue="1">
      <formula>OR(R176=0,R177=0)</formula>
    </cfRule>
    <cfRule type="cellIs" dxfId="507" priority="508" stopIfTrue="1" operator="equal">
      <formula>FALSE</formula>
    </cfRule>
    <cfRule type="cellIs" dxfId="506" priority="509" stopIfTrue="1" operator="equal">
      <formula>TRUE</formula>
    </cfRule>
    <cfRule type="containsText" dxfId="505" priority="510" stopIfTrue="1" operator="containsText" text="N/A">
      <formula>NOT(ISERROR(SEARCH("N/A",R175)))</formula>
    </cfRule>
  </conditionalFormatting>
  <conditionalFormatting sqref="S140 R92:S92">
    <cfRule type="containsErrors" dxfId="504" priority="501" stopIfTrue="1">
      <formula>ISERROR(R92)</formula>
    </cfRule>
    <cfRule type="expression" dxfId="503" priority="502" stopIfTrue="1">
      <formula>OR(R93=0,#REF!=0)</formula>
    </cfRule>
    <cfRule type="cellIs" dxfId="502" priority="503" stopIfTrue="1" operator="equal">
      <formula>FALSE</formula>
    </cfRule>
    <cfRule type="cellIs" dxfId="501" priority="504" stopIfTrue="1" operator="equal">
      <formula>TRUE</formula>
    </cfRule>
    <cfRule type="containsText" dxfId="500" priority="505" stopIfTrue="1" operator="containsText" text="N/A">
      <formula>NOT(ISERROR(SEARCH("N/A",R92)))</formula>
    </cfRule>
  </conditionalFormatting>
  <conditionalFormatting sqref="R140">
    <cfRule type="containsErrors" dxfId="499" priority="496" stopIfTrue="1">
      <formula>ISERROR(R140)</formula>
    </cfRule>
    <cfRule type="expression" dxfId="498" priority="497" stopIfTrue="1">
      <formula>OR(R141=0,#REF!=0)</formula>
    </cfRule>
    <cfRule type="cellIs" dxfId="497" priority="498" stopIfTrue="1" operator="equal">
      <formula>FALSE</formula>
    </cfRule>
    <cfRule type="cellIs" dxfId="496" priority="499" stopIfTrue="1" operator="equal">
      <formula>TRUE</formula>
    </cfRule>
    <cfRule type="containsText" dxfId="495" priority="500" stopIfTrue="1" operator="containsText" text="N/A">
      <formula>NOT(ISERROR(SEARCH("N/A",R140)))</formula>
    </cfRule>
  </conditionalFormatting>
  <conditionalFormatting sqref="S134">
    <cfRule type="containsErrors" dxfId="494" priority="491" stopIfTrue="1">
      <formula>ISERROR(S134)</formula>
    </cfRule>
    <cfRule type="expression" dxfId="493" priority="492" stopIfTrue="1">
      <formula>OR(S135=0,S136=0)</formula>
    </cfRule>
    <cfRule type="cellIs" dxfId="492" priority="493" stopIfTrue="1" operator="equal">
      <formula>FALSE</formula>
    </cfRule>
    <cfRule type="cellIs" dxfId="491" priority="494" stopIfTrue="1" operator="equal">
      <formula>TRUE</formula>
    </cfRule>
    <cfRule type="containsText" dxfId="490" priority="495" stopIfTrue="1" operator="containsText" text="N/A">
      <formula>NOT(ISERROR(SEARCH("N/A",S134)))</formula>
    </cfRule>
  </conditionalFormatting>
  <conditionalFormatting sqref="S137">
    <cfRule type="containsErrors" dxfId="489" priority="486" stopIfTrue="1">
      <formula>ISERROR(S137)</formula>
    </cfRule>
    <cfRule type="expression" dxfId="488" priority="487" stopIfTrue="1">
      <formula>OR(S138=0,S139=0)</formula>
    </cfRule>
    <cfRule type="cellIs" dxfId="487" priority="488" stopIfTrue="1" operator="equal">
      <formula>FALSE</formula>
    </cfRule>
    <cfRule type="cellIs" dxfId="486" priority="489" stopIfTrue="1" operator="equal">
      <formula>TRUE</formula>
    </cfRule>
    <cfRule type="containsText" dxfId="485" priority="490" stopIfTrue="1" operator="containsText" text="N/A">
      <formula>NOT(ISERROR(SEARCH("N/A",S137)))</formula>
    </cfRule>
  </conditionalFormatting>
  <conditionalFormatting sqref="R34:S34">
    <cfRule type="containsErrors" dxfId="484" priority="481" stopIfTrue="1">
      <formula>ISERROR(R34)</formula>
    </cfRule>
    <cfRule type="expression" dxfId="483" priority="482" stopIfTrue="1">
      <formula>OR(R35=0,R36=0)</formula>
    </cfRule>
    <cfRule type="cellIs" dxfId="482" priority="483" stopIfTrue="1" operator="equal">
      <formula>FALSE</formula>
    </cfRule>
    <cfRule type="cellIs" dxfId="481" priority="484" stopIfTrue="1" operator="equal">
      <formula>TRUE</formula>
    </cfRule>
    <cfRule type="containsText" dxfId="480" priority="485" stopIfTrue="1" operator="containsText" text="N/A">
      <formula>NOT(ISERROR(SEARCH("N/A",R34)))</formula>
    </cfRule>
  </conditionalFormatting>
  <conditionalFormatting sqref="R79:S79">
    <cfRule type="containsErrors" dxfId="479" priority="476" stopIfTrue="1">
      <formula>ISERROR(R79)</formula>
    </cfRule>
    <cfRule type="expression" dxfId="478" priority="477" stopIfTrue="1">
      <formula>OR(R80=0,R81=0)</formula>
    </cfRule>
    <cfRule type="cellIs" dxfId="477" priority="478" stopIfTrue="1" operator="equal">
      <formula>FALSE</formula>
    </cfRule>
    <cfRule type="cellIs" dxfId="476" priority="479" stopIfTrue="1" operator="equal">
      <formula>TRUE</formula>
    </cfRule>
    <cfRule type="containsText" dxfId="475" priority="480" stopIfTrue="1" operator="containsText" text="N/A">
      <formula>NOT(ISERROR(SEARCH("N/A",R79)))</formula>
    </cfRule>
  </conditionalFormatting>
  <conditionalFormatting sqref="R37:S37">
    <cfRule type="containsErrors" dxfId="474" priority="471" stopIfTrue="1">
      <formula>ISERROR(R37)</formula>
    </cfRule>
    <cfRule type="expression" dxfId="473" priority="472" stopIfTrue="1">
      <formula>OR(R38=0,R39=0)</formula>
    </cfRule>
    <cfRule type="cellIs" dxfId="472" priority="473" stopIfTrue="1" operator="equal">
      <formula>FALSE</formula>
    </cfRule>
    <cfRule type="cellIs" dxfId="471" priority="474" stopIfTrue="1" operator="equal">
      <formula>TRUE</formula>
    </cfRule>
    <cfRule type="containsText" dxfId="470" priority="475" stopIfTrue="1" operator="containsText" text="N/A">
      <formula>NOT(ISERROR(SEARCH("N/A",R37)))</formula>
    </cfRule>
  </conditionalFormatting>
  <conditionalFormatting sqref="R40:S40">
    <cfRule type="containsErrors" dxfId="469" priority="466" stopIfTrue="1">
      <formula>ISERROR(R40)</formula>
    </cfRule>
    <cfRule type="expression" dxfId="468" priority="467" stopIfTrue="1">
      <formula>OR(R41=0,R42=0)</formula>
    </cfRule>
    <cfRule type="cellIs" dxfId="467" priority="468" stopIfTrue="1" operator="equal">
      <formula>FALSE</formula>
    </cfRule>
    <cfRule type="cellIs" dxfId="466" priority="469" stopIfTrue="1" operator="equal">
      <formula>TRUE</formula>
    </cfRule>
    <cfRule type="containsText" dxfId="465" priority="470" stopIfTrue="1" operator="containsText" text="N/A">
      <formula>NOT(ISERROR(SEARCH("N/A",R40)))</formula>
    </cfRule>
  </conditionalFormatting>
  <conditionalFormatting sqref="R43:S43">
    <cfRule type="containsErrors" dxfId="464" priority="461" stopIfTrue="1">
      <formula>ISERROR(R43)</formula>
    </cfRule>
    <cfRule type="expression" dxfId="463" priority="462" stopIfTrue="1">
      <formula>OR(R44=0,R45=0)</formula>
    </cfRule>
    <cfRule type="cellIs" dxfId="462" priority="463" stopIfTrue="1" operator="equal">
      <formula>FALSE</formula>
    </cfRule>
    <cfRule type="cellIs" dxfId="461" priority="464" stopIfTrue="1" operator="equal">
      <formula>TRUE</formula>
    </cfRule>
    <cfRule type="containsText" dxfId="460" priority="465" stopIfTrue="1" operator="containsText" text="N/A">
      <formula>NOT(ISERROR(SEARCH("N/A",R43)))</formula>
    </cfRule>
  </conditionalFormatting>
  <conditionalFormatting sqref="R46:S46">
    <cfRule type="containsErrors" dxfId="459" priority="456" stopIfTrue="1">
      <formula>ISERROR(R46)</formula>
    </cfRule>
    <cfRule type="expression" dxfId="458" priority="457" stopIfTrue="1">
      <formula>OR(R47=0,R48=0)</formula>
    </cfRule>
    <cfRule type="cellIs" dxfId="457" priority="458" stopIfTrue="1" operator="equal">
      <formula>FALSE</formula>
    </cfRule>
    <cfRule type="cellIs" dxfId="456" priority="459" stopIfTrue="1" operator="equal">
      <formula>TRUE</formula>
    </cfRule>
    <cfRule type="containsText" dxfId="455" priority="460" stopIfTrue="1" operator="containsText" text="N/A">
      <formula>NOT(ISERROR(SEARCH("N/A",R46)))</formula>
    </cfRule>
  </conditionalFormatting>
  <conditionalFormatting sqref="R49:S49">
    <cfRule type="containsErrors" dxfId="454" priority="451" stopIfTrue="1">
      <formula>ISERROR(R49)</formula>
    </cfRule>
    <cfRule type="expression" dxfId="453" priority="452" stopIfTrue="1">
      <formula>OR(R50=0,R51=0)</formula>
    </cfRule>
    <cfRule type="cellIs" dxfId="452" priority="453" stopIfTrue="1" operator="equal">
      <formula>FALSE</formula>
    </cfRule>
    <cfRule type="cellIs" dxfId="451" priority="454" stopIfTrue="1" operator="equal">
      <formula>TRUE</formula>
    </cfRule>
    <cfRule type="containsText" dxfId="450" priority="455" stopIfTrue="1" operator="containsText" text="N/A">
      <formula>NOT(ISERROR(SEARCH("N/A",R49)))</formula>
    </cfRule>
  </conditionalFormatting>
  <conditionalFormatting sqref="R52:S52">
    <cfRule type="containsErrors" dxfId="449" priority="446" stopIfTrue="1">
      <formula>ISERROR(R52)</formula>
    </cfRule>
    <cfRule type="expression" dxfId="448" priority="447" stopIfTrue="1">
      <formula>OR(R53=0,R54=0)</formula>
    </cfRule>
    <cfRule type="cellIs" dxfId="447" priority="448" stopIfTrue="1" operator="equal">
      <formula>FALSE</formula>
    </cfRule>
    <cfRule type="cellIs" dxfId="446" priority="449" stopIfTrue="1" operator="equal">
      <formula>TRUE</formula>
    </cfRule>
    <cfRule type="containsText" dxfId="445" priority="450" stopIfTrue="1" operator="containsText" text="N/A">
      <formula>NOT(ISERROR(SEARCH("N/A",R52)))</formula>
    </cfRule>
  </conditionalFormatting>
  <conditionalFormatting sqref="R55:S55">
    <cfRule type="containsErrors" dxfId="444" priority="441" stopIfTrue="1">
      <formula>ISERROR(R55)</formula>
    </cfRule>
    <cfRule type="expression" dxfId="443" priority="442" stopIfTrue="1">
      <formula>OR(R56=0,R57=0)</formula>
    </cfRule>
    <cfRule type="cellIs" dxfId="442" priority="443" stopIfTrue="1" operator="equal">
      <formula>FALSE</formula>
    </cfRule>
    <cfRule type="cellIs" dxfId="441" priority="444" stopIfTrue="1" operator="equal">
      <formula>TRUE</formula>
    </cfRule>
    <cfRule type="containsText" dxfId="440" priority="445" stopIfTrue="1" operator="containsText" text="N/A">
      <formula>NOT(ISERROR(SEARCH("N/A",R55)))</formula>
    </cfRule>
  </conditionalFormatting>
  <conditionalFormatting sqref="R58:S58">
    <cfRule type="containsErrors" dxfId="439" priority="436" stopIfTrue="1">
      <formula>ISERROR(R58)</formula>
    </cfRule>
    <cfRule type="expression" dxfId="438" priority="437" stopIfTrue="1">
      <formula>OR(R59=0,R60=0)</formula>
    </cfRule>
    <cfRule type="cellIs" dxfId="437" priority="438" stopIfTrue="1" operator="equal">
      <formula>FALSE</formula>
    </cfRule>
    <cfRule type="cellIs" dxfId="436" priority="439" stopIfTrue="1" operator="equal">
      <formula>TRUE</formula>
    </cfRule>
    <cfRule type="containsText" dxfId="435" priority="440" stopIfTrue="1" operator="containsText" text="N/A">
      <formula>NOT(ISERROR(SEARCH("N/A",R58)))</formula>
    </cfRule>
  </conditionalFormatting>
  <conditionalFormatting sqref="R61:S61">
    <cfRule type="containsErrors" dxfId="434" priority="431" stopIfTrue="1">
      <formula>ISERROR(R61)</formula>
    </cfRule>
    <cfRule type="expression" dxfId="433" priority="432" stopIfTrue="1">
      <formula>OR(R62=0,R63=0)</formula>
    </cfRule>
    <cfRule type="cellIs" dxfId="432" priority="433" stopIfTrue="1" operator="equal">
      <formula>FALSE</formula>
    </cfRule>
    <cfRule type="cellIs" dxfId="431" priority="434" stopIfTrue="1" operator="equal">
      <formula>TRUE</formula>
    </cfRule>
    <cfRule type="containsText" dxfId="430" priority="435" stopIfTrue="1" operator="containsText" text="N/A">
      <formula>NOT(ISERROR(SEARCH("N/A",R61)))</formula>
    </cfRule>
  </conditionalFormatting>
  <conditionalFormatting sqref="R64:S64">
    <cfRule type="containsErrors" dxfId="429" priority="426" stopIfTrue="1">
      <formula>ISERROR(R64)</formula>
    </cfRule>
    <cfRule type="expression" dxfId="428" priority="427" stopIfTrue="1">
      <formula>OR(R65=0,R66=0)</formula>
    </cfRule>
    <cfRule type="cellIs" dxfId="427" priority="428" stopIfTrue="1" operator="equal">
      <formula>FALSE</formula>
    </cfRule>
    <cfRule type="cellIs" dxfId="426" priority="429" stopIfTrue="1" operator="equal">
      <formula>TRUE</formula>
    </cfRule>
    <cfRule type="containsText" dxfId="425" priority="430" stopIfTrue="1" operator="containsText" text="N/A">
      <formula>NOT(ISERROR(SEARCH("N/A",R64)))</formula>
    </cfRule>
  </conditionalFormatting>
  <conditionalFormatting sqref="R67:S67">
    <cfRule type="containsErrors" dxfId="424" priority="421" stopIfTrue="1">
      <formula>ISERROR(R67)</formula>
    </cfRule>
    <cfRule type="expression" dxfId="423" priority="422" stopIfTrue="1">
      <formula>OR(R68=0,R69=0)</formula>
    </cfRule>
    <cfRule type="cellIs" dxfId="422" priority="423" stopIfTrue="1" operator="equal">
      <formula>FALSE</formula>
    </cfRule>
    <cfRule type="cellIs" dxfId="421" priority="424" stopIfTrue="1" operator="equal">
      <formula>TRUE</formula>
    </cfRule>
    <cfRule type="containsText" dxfId="420" priority="425" stopIfTrue="1" operator="containsText" text="N/A">
      <formula>NOT(ISERROR(SEARCH("N/A",R67)))</formula>
    </cfRule>
  </conditionalFormatting>
  <conditionalFormatting sqref="R70:S70">
    <cfRule type="containsErrors" dxfId="419" priority="416" stopIfTrue="1">
      <formula>ISERROR(R70)</formula>
    </cfRule>
    <cfRule type="expression" dxfId="418" priority="417" stopIfTrue="1">
      <formula>OR(R71=0,R72=0)</formula>
    </cfRule>
    <cfRule type="cellIs" dxfId="417" priority="418" stopIfTrue="1" operator="equal">
      <formula>FALSE</formula>
    </cfRule>
    <cfRule type="cellIs" dxfId="416" priority="419" stopIfTrue="1" operator="equal">
      <formula>TRUE</formula>
    </cfRule>
    <cfRule type="containsText" dxfId="415" priority="420" stopIfTrue="1" operator="containsText" text="N/A">
      <formula>NOT(ISERROR(SEARCH("N/A",R70)))</formula>
    </cfRule>
  </conditionalFormatting>
  <conditionalFormatting sqref="R73:S73">
    <cfRule type="containsErrors" dxfId="414" priority="411" stopIfTrue="1">
      <formula>ISERROR(R73)</formula>
    </cfRule>
    <cfRule type="expression" dxfId="413" priority="412" stopIfTrue="1">
      <formula>OR(R74=0,R75=0)</formula>
    </cfRule>
    <cfRule type="cellIs" dxfId="412" priority="413" stopIfTrue="1" operator="equal">
      <formula>FALSE</formula>
    </cfRule>
    <cfRule type="cellIs" dxfId="411" priority="414" stopIfTrue="1" operator="equal">
      <formula>TRUE</formula>
    </cfRule>
    <cfRule type="containsText" dxfId="410" priority="415" stopIfTrue="1" operator="containsText" text="N/A">
      <formula>NOT(ISERROR(SEARCH("N/A",R73)))</formula>
    </cfRule>
  </conditionalFormatting>
  <conditionalFormatting sqref="R76:S76">
    <cfRule type="containsErrors" dxfId="409" priority="406" stopIfTrue="1">
      <formula>ISERROR(R76)</formula>
    </cfRule>
    <cfRule type="expression" dxfId="408" priority="407" stopIfTrue="1">
      <formula>OR(R77=0,R78=0)</formula>
    </cfRule>
    <cfRule type="cellIs" dxfId="407" priority="408" stopIfTrue="1" operator="equal">
      <formula>FALSE</formula>
    </cfRule>
    <cfRule type="cellIs" dxfId="406" priority="409" stopIfTrue="1" operator="equal">
      <formula>TRUE</formula>
    </cfRule>
    <cfRule type="containsText" dxfId="405" priority="410" stopIfTrue="1" operator="containsText" text="N/A">
      <formula>NOT(ISERROR(SEARCH("N/A",R76)))</formula>
    </cfRule>
  </conditionalFormatting>
  <conditionalFormatting sqref="R213:S213">
    <cfRule type="containsErrors" dxfId="404" priority="376" stopIfTrue="1">
      <formula>ISERROR(R213)</formula>
    </cfRule>
    <cfRule type="cellIs" dxfId="403" priority="377" stopIfTrue="1" operator="equal">
      <formula>FALSE</formula>
    </cfRule>
    <cfRule type="expression" dxfId="402" priority="378" stopIfTrue="1">
      <formula>OR(R214=0,R215=0)</formula>
    </cfRule>
    <cfRule type="cellIs" dxfId="401" priority="379" stopIfTrue="1" operator="equal">
      <formula>TRUE</formula>
    </cfRule>
    <cfRule type="containsText" dxfId="400" priority="380" stopIfTrue="1" operator="containsText" text="N/A">
      <formula>NOT(ISERROR(SEARCH("N/A",R213)))</formula>
    </cfRule>
  </conditionalFormatting>
  <conditionalFormatting sqref="R222 R225 R228 R231">
    <cfRule type="containsErrors" dxfId="399" priority="401" stopIfTrue="1">
      <formula>ISERROR(R222)</formula>
    </cfRule>
    <cfRule type="expression" dxfId="398" priority="402" stopIfTrue="1">
      <formula>OR(R223=0,R224=0)</formula>
    </cfRule>
    <cfRule type="cellIs" dxfId="397" priority="403" stopIfTrue="1" operator="equal">
      <formula>FALSE</formula>
    </cfRule>
    <cfRule type="cellIs" dxfId="396" priority="404" stopIfTrue="1" operator="equal">
      <formula>TRUE</formula>
    </cfRule>
    <cfRule type="containsText" dxfId="395" priority="405" stopIfTrue="1" operator="containsText" text="N/A">
      <formula>NOT(ISERROR(SEARCH("N/A",R222)))</formula>
    </cfRule>
  </conditionalFormatting>
  <conditionalFormatting sqref="R210:S210">
    <cfRule type="containsErrors" dxfId="394" priority="396" stopIfTrue="1">
      <formula>ISERROR(R210)</formula>
    </cfRule>
    <cfRule type="expression" dxfId="393" priority="397" stopIfTrue="1">
      <formula>OR(R211=0,R212=0)</formula>
    </cfRule>
    <cfRule type="cellIs" dxfId="392" priority="398" stopIfTrue="1" operator="equal">
      <formula>FALSE</formula>
    </cfRule>
    <cfRule type="cellIs" dxfId="391" priority="399" stopIfTrue="1" operator="equal">
      <formula>TRUE</formula>
    </cfRule>
    <cfRule type="containsText" dxfId="390" priority="400" stopIfTrue="1" operator="containsText" text="N/A">
      <formula>NOT(ISERROR(SEARCH("N/A",R210)))</formula>
    </cfRule>
  </conditionalFormatting>
  <conditionalFormatting sqref="R216:S216">
    <cfRule type="containsErrors" dxfId="389" priority="391" stopIfTrue="1">
      <formula>ISERROR(R216)</formula>
    </cfRule>
    <cfRule type="expression" dxfId="388" priority="392" stopIfTrue="1">
      <formula>OR(R217=0,R218=0)</formula>
    </cfRule>
    <cfRule type="cellIs" dxfId="387" priority="393" stopIfTrue="1" operator="equal">
      <formula>FALSE</formula>
    </cfRule>
    <cfRule type="cellIs" dxfId="386" priority="394" stopIfTrue="1" operator="equal">
      <formula>TRUE</formula>
    </cfRule>
    <cfRule type="containsText" dxfId="385" priority="395" stopIfTrue="1" operator="containsText" text="N/A">
      <formula>NOT(ISERROR(SEARCH("N/A",R216)))</formula>
    </cfRule>
  </conditionalFormatting>
  <conditionalFormatting sqref="R219:S219">
    <cfRule type="containsErrors" dxfId="384" priority="386" stopIfTrue="1">
      <formula>ISERROR(R219)</formula>
    </cfRule>
    <cfRule type="expression" dxfId="383" priority="387" stopIfTrue="1">
      <formula>OR(R220=0,R221=0)</formula>
    </cfRule>
    <cfRule type="cellIs" dxfId="382" priority="388" stopIfTrue="1" operator="equal">
      <formula>FALSE</formula>
    </cfRule>
    <cfRule type="cellIs" dxfId="381" priority="389" stopIfTrue="1" operator="equal">
      <formula>TRUE</formula>
    </cfRule>
    <cfRule type="containsText" dxfId="380" priority="390" stopIfTrue="1" operator="containsText" text="N/A">
      <formula>NOT(ISERROR(SEARCH("N/A",R219)))</formula>
    </cfRule>
  </conditionalFormatting>
  <conditionalFormatting sqref="R234">
    <cfRule type="containsErrors" dxfId="379" priority="381" stopIfTrue="1">
      <formula>ISERROR(R234)</formula>
    </cfRule>
    <cfRule type="cellIs" dxfId="378" priority="382" stopIfTrue="1" operator="equal">
      <formula>FALSE</formula>
    </cfRule>
    <cfRule type="expression" dxfId="377" priority="383" stopIfTrue="1">
      <formula>OR(R235=0,R236=0)</formula>
    </cfRule>
    <cfRule type="cellIs" dxfId="376" priority="384" stopIfTrue="1" operator="equal">
      <formula>TRUE</formula>
    </cfRule>
    <cfRule type="containsText" dxfId="375" priority="385" stopIfTrue="1" operator="containsText" text="N/A">
      <formula>NOT(ISERROR(SEARCH("N/A",R234)))</formula>
    </cfRule>
  </conditionalFormatting>
  <conditionalFormatting sqref="T11">
    <cfRule type="containsErrors" dxfId="374" priority="371" stopIfTrue="1">
      <formula>ISERROR(T11)</formula>
    </cfRule>
    <cfRule type="expression" dxfId="373" priority="372" stopIfTrue="1">
      <formula>OR(T12=0,T13=0)</formula>
    </cfRule>
    <cfRule type="cellIs" dxfId="372" priority="373" stopIfTrue="1" operator="equal">
      <formula>FALSE</formula>
    </cfRule>
    <cfRule type="cellIs" dxfId="371" priority="374" stopIfTrue="1" operator="equal">
      <formula>TRUE</formula>
    </cfRule>
    <cfRule type="containsText" dxfId="370" priority="375" stopIfTrue="1" operator="containsText" text="N/A">
      <formula>NOT(ISERROR(SEARCH("N/A",T11)))</formula>
    </cfRule>
  </conditionalFormatting>
  <conditionalFormatting sqref="T14">
    <cfRule type="containsErrors" dxfId="369" priority="366" stopIfTrue="1">
      <formula>ISERROR(T14)</formula>
    </cfRule>
    <cfRule type="expression" dxfId="368" priority="367" stopIfTrue="1">
      <formula>OR(T15=0,T16=0)</formula>
    </cfRule>
    <cfRule type="cellIs" dxfId="367" priority="368" stopIfTrue="1" operator="equal">
      <formula>FALSE</formula>
    </cfRule>
    <cfRule type="cellIs" dxfId="366" priority="369" stopIfTrue="1" operator="equal">
      <formula>TRUE</formula>
    </cfRule>
    <cfRule type="containsText" dxfId="365" priority="370" stopIfTrue="1" operator="containsText" text="N/A">
      <formula>NOT(ISERROR(SEARCH("N/A",T14)))</formula>
    </cfRule>
  </conditionalFormatting>
  <conditionalFormatting sqref="T17">
    <cfRule type="containsErrors" dxfId="364" priority="361" stopIfTrue="1">
      <formula>ISERROR(T17)</formula>
    </cfRule>
    <cfRule type="expression" dxfId="363" priority="362" stopIfTrue="1">
      <formula>OR(T18=0,T19=0)</formula>
    </cfRule>
    <cfRule type="cellIs" dxfId="362" priority="363" stopIfTrue="1" operator="equal">
      <formula>FALSE</formula>
    </cfRule>
    <cfRule type="cellIs" dxfId="361" priority="364" stopIfTrue="1" operator="equal">
      <formula>TRUE</formula>
    </cfRule>
    <cfRule type="containsText" dxfId="360" priority="365" stopIfTrue="1" operator="containsText" text="N/A">
      <formula>NOT(ISERROR(SEARCH("N/A",T17)))</formula>
    </cfRule>
  </conditionalFormatting>
  <conditionalFormatting sqref="T20">
    <cfRule type="containsErrors" dxfId="359" priority="356" stopIfTrue="1">
      <formula>ISERROR(T20)</formula>
    </cfRule>
    <cfRule type="expression" dxfId="358" priority="357" stopIfTrue="1">
      <formula>OR(T21=0,T22=0)</formula>
    </cfRule>
    <cfRule type="cellIs" dxfId="357" priority="358" stopIfTrue="1" operator="equal">
      <formula>FALSE</formula>
    </cfRule>
    <cfRule type="cellIs" dxfId="356" priority="359" stopIfTrue="1" operator="equal">
      <formula>TRUE</formula>
    </cfRule>
    <cfRule type="containsText" dxfId="355" priority="360" stopIfTrue="1" operator="containsText" text="N/A">
      <formula>NOT(ISERROR(SEARCH("N/A",T20)))</formula>
    </cfRule>
  </conditionalFormatting>
  <conditionalFormatting sqref="T23">
    <cfRule type="containsErrors" dxfId="354" priority="351" stopIfTrue="1">
      <formula>ISERROR(T23)</formula>
    </cfRule>
    <cfRule type="expression" dxfId="353" priority="352" stopIfTrue="1">
      <formula>OR(T24=0,#REF!=0)</formula>
    </cfRule>
    <cfRule type="cellIs" dxfId="352" priority="353" stopIfTrue="1" operator="equal">
      <formula>FALSE</formula>
    </cfRule>
    <cfRule type="cellIs" dxfId="351" priority="354" stopIfTrue="1" operator="equal">
      <formula>TRUE</formula>
    </cfRule>
    <cfRule type="containsText" dxfId="350" priority="355" stopIfTrue="1" operator="containsText" text="N/A">
      <formula>NOT(ISERROR(SEARCH("N/A",T23)))</formula>
    </cfRule>
  </conditionalFormatting>
  <conditionalFormatting sqref="T25">
    <cfRule type="containsErrors" dxfId="349" priority="346" stopIfTrue="1">
      <formula>ISERROR(T25)</formula>
    </cfRule>
    <cfRule type="expression" dxfId="348" priority="347" stopIfTrue="1">
      <formula>OR(T26=0,T27=0)</formula>
    </cfRule>
    <cfRule type="cellIs" dxfId="347" priority="348" stopIfTrue="1" operator="equal">
      <formula>FALSE</formula>
    </cfRule>
    <cfRule type="cellIs" dxfId="346" priority="349" stopIfTrue="1" operator="equal">
      <formula>TRUE</formula>
    </cfRule>
    <cfRule type="containsText" dxfId="345" priority="350" stopIfTrue="1" operator="containsText" text="N/A">
      <formula>NOT(ISERROR(SEARCH("N/A",T25)))</formula>
    </cfRule>
  </conditionalFormatting>
  <conditionalFormatting sqref="T28">
    <cfRule type="containsErrors" dxfId="344" priority="341" stopIfTrue="1">
      <formula>ISERROR(T28)</formula>
    </cfRule>
    <cfRule type="expression" dxfId="343" priority="342" stopIfTrue="1">
      <formula>OR(T29=0,T30=0)</formula>
    </cfRule>
    <cfRule type="cellIs" dxfId="342" priority="343" stopIfTrue="1" operator="equal">
      <formula>FALSE</formula>
    </cfRule>
    <cfRule type="cellIs" dxfId="341" priority="344" stopIfTrue="1" operator="equal">
      <formula>TRUE</formula>
    </cfRule>
    <cfRule type="containsText" dxfId="340" priority="345" stopIfTrue="1" operator="containsText" text="N/A">
      <formula>NOT(ISERROR(SEARCH("N/A",T28)))</formula>
    </cfRule>
  </conditionalFormatting>
  <conditionalFormatting sqref="T31">
    <cfRule type="containsErrors" dxfId="339" priority="336" stopIfTrue="1">
      <formula>ISERROR(T31)</formula>
    </cfRule>
    <cfRule type="expression" dxfId="338" priority="337" stopIfTrue="1">
      <formula>OR(T32=0,T33=0)</formula>
    </cfRule>
    <cfRule type="cellIs" dxfId="337" priority="338" stopIfTrue="1" operator="equal">
      <formula>FALSE</formula>
    </cfRule>
    <cfRule type="cellIs" dxfId="336" priority="339" stopIfTrue="1" operator="equal">
      <formula>TRUE</formula>
    </cfRule>
    <cfRule type="containsText" dxfId="335" priority="340" stopIfTrue="1" operator="containsText" text="N/A">
      <formula>NOT(ISERROR(SEARCH("N/A",T31)))</formula>
    </cfRule>
  </conditionalFormatting>
  <conditionalFormatting sqref="T34">
    <cfRule type="containsErrors" dxfId="334" priority="331" stopIfTrue="1">
      <formula>ISERROR(T34)</formula>
    </cfRule>
    <cfRule type="expression" dxfId="333" priority="332" stopIfTrue="1">
      <formula>OR(T35=0,T36=0)</formula>
    </cfRule>
    <cfRule type="cellIs" dxfId="332" priority="333" stopIfTrue="1" operator="equal">
      <formula>FALSE</formula>
    </cfRule>
    <cfRule type="cellIs" dxfId="331" priority="334" stopIfTrue="1" operator="equal">
      <formula>TRUE</formula>
    </cfRule>
    <cfRule type="containsText" dxfId="330" priority="335" stopIfTrue="1" operator="containsText" text="N/A">
      <formula>NOT(ISERROR(SEARCH("N/A",T34)))</formula>
    </cfRule>
  </conditionalFormatting>
  <conditionalFormatting sqref="T37">
    <cfRule type="containsErrors" dxfId="329" priority="326" stopIfTrue="1">
      <formula>ISERROR(T37)</formula>
    </cfRule>
    <cfRule type="expression" dxfId="328" priority="327" stopIfTrue="1">
      <formula>OR(T38=0,T39=0)</formula>
    </cfRule>
    <cfRule type="cellIs" dxfId="327" priority="328" stopIfTrue="1" operator="equal">
      <formula>FALSE</formula>
    </cfRule>
    <cfRule type="cellIs" dxfId="326" priority="329" stopIfTrue="1" operator="equal">
      <formula>TRUE</formula>
    </cfRule>
    <cfRule type="containsText" dxfId="325" priority="330" stopIfTrue="1" operator="containsText" text="N/A">
      <formula>NOT(ISERROR(SEARCH("N/A",T37)))</formula>
    </cfRule>
  </conditionalFormatting>
  <conditionalFormatting sqref="T40">
    <cfRule type="containsErrors" dxfId="324" priority="321" stopIfTrue="1">
      <formula>ISERROR(T40)</formula>
    </cfRule>
    <cfRule type="expression" dxfId="323" priority="322" stopIfTrue="1">
      <formula>OR(T41=0,T42=0)</formula>
    </cfRule>
    <cfRule type="cellIs" dxfId="322" priority="323" stopIfTrue="1" operator="equal">
      <formula>FALSE</formula>
    </cfRule>
    <cfRule type="cellIs" dxfId="321" priority="324" stopIfTrue="1" operator="equal">
      <formula>TRUE</formula>
    </cfRule>
    <cfRule type="containsText" dxfId="320" priority="325" stopIfTrue="1" operator="containsText" text="N/A">
      <formula>NOT(ISERROR(SEARCH("N/A",T40)))</formula>
    </cfRule>
  </conditionalFormatting>
  <conditionalFormatting sqref="T43">
    <cfRule type="containsErrors" dxfId="319" priority="316" stopIfTrue="1">
      <formula>ISERROR(T43)</formula>
    </cfRule>
    <cfRule type="expression" dxfId="318" priority="317" stopIfTrue="1">
      <formula>OR(T44=0,T45=0)</formula>
    </cfRule>
    <cfRule type="cellIs" dxfId="317" priority="318" stopIfTrue="1" operator="equal">
      <formula>FALSE</formula>
    </cfRule>
    <cfRule type="cellIs" dxfId="316" priority="319" stopIfTrue="1" operator="equal">
      <formula>TRUE</formula>
    </cfRule>
    <cfRule type="containsText" dxfId="315" priority="320" stopIfTrue="1" operator="containsText" text="N/A">
      <formula>NOT(ISERROR(SEARCH("N/A",T43)))</formula>
    </cfRule>
  </conditionalFormatting>
  <conditionalFormatting sqref="T46">
    <cfRule type="containsErrors" dxfId="314" priority="311" stopIfTrue="1">
      <formula>ISERROR(T46)</formula>
    </cfRule>
    <cfRule type="expression" dxfId="313" priority="312" stopIfTrue="1">
      <formula>OR(T47=0,T48=0)</formula>
    </cfRule>
    <cfRule type="cellIs" dxfId="312" priority="313" stopIfTrue="1" operator="equal">
      <formula>FALSE</formula>
    </cfRule>
    <cfRule type="cellIs" dxfId="311" priority="314" stopIfTrue="1" operator="equal">
      <formula>TRUE</formula>
    </cfRule>
    <cfRule type="containsText" dxfId="310" priority="315" stopIfTrue="1" operator="containsText" text="N/A">
      <formula>NOT(ISERROR(SEARCH("N/A",T46)))</formula>
    </cfRule>
  </conditionalFormatting>
  <conditionalFormatting sqref="T49">
    <cfRule type="containsErrors" dxfId="309" priority="306" stopIfTrue="1">
      <formula>ISERROR(T49)</formula>
    </cfRule>
    <cfRule type="expression" dxfId="308" priority="307" stopIfTrue="1">
      <formula>OR(T50=0,T51=0)</formula>
    </cfRule>
    <cfRule type="cellIs" dxfId="307" priority="308" stopIfTrue="1" operator="equal">
      <formula>FALSE</formula>
    </cfRule>
    <cfRule type="cellIs" dxfId="306" priority="309" stopIfTrue="1" operator="equal">
      <formula>TRUE</formula>
    </cfRule>
    <cfRule type="containsText" dxfId="305" priority="310" stopIfTrue="1" operator="containsText" text="N/A">
      <formula>NOT(ISERROR(SEARCH("N/A",T49)))</formula>
    </cfRule>
  </conditionalFormatting>
  <conditionalFormatting sqref="T52">
    <cfRule type="containsErrors" dxfId="304" priority="301" stopIfTrue="1">
      <formula>ISERROR(T52)</formula>
    </cfRule>
    <cfRule type="expression" dxfId="303" priority="302" stopIfTrue="1">
      <formula>OR(T53=0,T54=0)</formula>
    </cfRule>
    <cfRule type="cellIs" dxfId="302" priority="303" stopIfTrue="1" operator="equal">
      <formula>FALSE</formula>
    </cfRule>
    <cfRule type="cellIs" dxfId="301" priority="304" stopIfTrue="1" operator="equal">
      <formula>TRUE</formula>
    </cfRule>
    <cfRule type="containsText" dxfId="300" priority="305" stopIfTrue="1" operator="containsText" text="N/A">
      <formula>NOT(ISERROR(SEARCH("N/A",T52)))</formula>
    </cfRule>
  </conditionalFormatting>
  <conditionalFormatting sqref="T55">
    <cfRule type="containsErrors" dxfId="299" priority="296" stopIfTrue="1">
      <formula>ISERROR(T55)</formula>
    </cfRule>
    <cfRule type="expression" dxfId="298" priority="297" stopIfTrue="1">
      <formula>OR(T56=0,T57=0)</formula>
    </cfRule>
    <cfRule type="cellIs" dxfId="297" priority="298" stopIfTrue="1" operator="equal">
      <formula>FALSE</formula>
    </cfRule>
    <cfRule type="cellIs" dxfId="296" priority="299" stopIfTrue="1" operator="equal">
      <formula>TRUE</formula>
    </cfRule>
    <cfRule type="containsText" dxfId="295" priority="300" stopIfTrue="1" operator="containsText" text="N/A">
      <formula>NOT(ISERROR(SEARCH("N/A",T55)))</formula>
    </cfRule>
  </conditionalFormatting>
  <conditionalFormatting sqref="T58">
    <cfRule type="containsErrors" dxfId="294" priority="291" stopIfTrue="1">
      <formula>ISERROR(T58)</formula>
    </cfRule>
    <cfRule type="expression" dxfId="293" priority="292" stopIfTrue="1">
      <formula>OR(T59=0,T60=0)</formula>
    </cfRule>
    <cfRule type="cellIs" dxfId="292" priority="293" stopIfTrue="1" operator="equal">
      <formula>FALSE</formula>
    </cfRule>
    <cfRule type="cellIs" dxfId="291" priority="294" stopIfTrue="1" operator="equal">
      <formula>TRUE</formula>
    </cfRule>
    <cfRule type="containsText" dxfId="290" priority="295" stopIfTrue="1" operator="containsText" text="N/A">
      <formula>NOT(ISERROR(SEARCH("N/A",T58)))</formula>
    </cfRule>
  </conditionalFormatting>
  <conditionalFormatting sqref="T61">
    <cfRule type="containsErrors" dxfId="289" priority="286" stopIfTrue="1">
      <formula>ISERROR(T61)</formula>
    </cfRule>
    <cfRule type="expression" dxfId="288" priority="287" stopIfTrue="1">
      <formula>OR(T62=0,T63=0)</formula>
    </cfRule>
    <cfRule type="cellIs" dxfId="287" priority="288" stopIfTrue="1" operator="equal">
      <formula>FALSE</formula>
    </cfRule>
    <cfRule type="cellIs" dxfId="286" priority="289" stopIfTrue="1" operator="equal">
      <formula>TRUE</formula>
    </cfRule>
    <cfRule type="containsText" dxfId="285" priority="290" stopIfTrue="1" operator="containsText" text="N/A">
      <formula>NOT(ISERROR(SEARCH("N/A",T61)))</formula>
    </cfRule>
  </conditionalFormatting>
  <conditionalFormatting sqref="T64">
    <cfRule type="containsErrors" dxfId="284" priority="281" stopIfTrue="1">
      <formula>ISERROR(T64)</formula>
    </cfRule>
    <cfRule type="expression" dxfId="283" priority="282" stopIfTrue="1">
      <formula>OR(T65=0,T66=0)</formula>
    </cfRule>
    <cfRule type="cellIs" dxfId="282" priority="283" stopIfTrue="1" operator="equal">
      <formula>FALSE</formula>
    </cfRule>
    <cfRule type="cellIs" dxfId="281" priority="284" stopIfTrue="1" operator="equal">
      <formula>TRUE</formula>
    </cfRule>
    <cfRule type="containsText" dxfId="280" priority="285" stopIfTrue="1" operator="containsText" text="N/A">
      <formula>NOT(ISERROR(SEARCH("N/A",T64)))</formula>
    </cfRule>
  </conditionalFormatting>
  <conditionalFormatting sqref="T67">
    <cfRule type="containsErrors" dxfId="279" priority="276" stopIfTrue="1">
      <formula>ISERROR(T67)</formula>
    </cfRule>
    <cfRule type="expression" dxfId="278" priority="277" stopIfTrue="1">
      <formula>OR(T68=0,T69=0)</formula>
    </cfRule>
    <cfRule type="cellIs" dxfId="277" priority="278" stopIfTrue="1" operator="equal">
      <formula>FALSE</formula>
    </cfRule>
    <cfRule type="cellIs" dxfId="276" priority="279" stopIfTrue="1" operator="equal">
      <formula>TRUE</formula>
    </cfRule>
    <cfRule type="containsText" dxfId="275" priority="280" stopIfTrue="1" operator="containsText" text="N/A">
      <formula>NOT(ISERROR(SEARCH("N/A",T67)))</formula>
    </cfRule>
  </conditionalFormatting>
  <conditionalFormatting sqref="T70">
    <cfRule type="containsErrors" dxfId="274" priority="271" stopIfTrue="1">
      <formula>ISERROR(T70)</formula>
    </cfRule>
    <cfRule type="expression" dxfId="273" priority="272" stopIfTrue="1">
      <formula>OR(T71=0,T72=0)</formula>
    </cfRule>
    <cfRule type="cellIs" dxfId="272" priority="273" stopIfTrue="1" operator="equal">
      <formula>FALSE</formula>
    </cfRule>
    <cfRule type="cellIs" dxfId="271" priority="274" stopIfTrue="1" operator="equal">
      <formula>TRUE</formula>
    </cfRule>
    <cfRule type="containsText" dxfId="270" priority="275" stopIfTrue="1" operator="containsText" text="N/A">
      <formula>NOT(ISERROR(SEARCH("N/A",T70)))</formula>
    </cfRule>
  </conditionalFormatting>
  <conditionalFormatting sqref="T73">
    <cfRule type="containsErrors" dxfId="269" priority="266" stopIfTrue="1">
      <formula>ISERROR(T73)</formula>
    </cfRule>
    <cfRule type="expression" dxfId="268" priority="267" stopIfTrue="1">
      <formula>OR(T74=0,T75=0)</formula>
    </cfRule>
    <cfRule type="cellIs" dxfId="267" priority="268" stopIfTrue="1" operator="equal">
      <formula>FALSE</formula>
    </cfRule>
    <cfRule type="cellIs" dxfId="266" priority="269" stopIfTrue="1" operator="equal">
      <formula>TRUE</formula>
    </cfRule>
    <cfRule type="containsText" dxfId="265" priority="270" stopIfTrue="1" operator="containsText" text="N/A">
      <formula>NOT(ISERROR(SEARCH("N/A",T73)))</formula>
    </cfRule>
  </conditionalFormatting>
  <conditionalFormatting sqref="T76">
    <cfRule type="containsErrors" dxfId="264" priority="261" stopIfTrue="1">
      <formula>ISERROR(T76)</formula>
    </cfRule>
    <cfRule type="expression" dxfId="263" priority="262" stopIfTrue="1">
      <formula>OR(T77=0,T78=0)</formula>
    </cfRule>
    <cfRule type="cellIs" dxfId="262" priority="263" stopIfTrue="1" operator="equal">
      <formula>FALSE</formula>
    </cfRule>
    <cfRule type="cellIs" dxfId="261" priority="264" stopIfTrue="1" operator="equal">
      <formula>TRUE</formula>
    </cfRule>
    <cfRule type="containsText" dxfId="260" priority="265" stopIfTrue="1" operator="containsText" text="N/A">
      <formula>NOT(ISERROR(SEARCH("N/A",T76)))</formula>
    </cfRule>
  </conditionalFormatting>
  <conditionalFormatting sqref="T79">
    <cfRule type="containsErrors" dxfId="259" priority="256" stopIfTrue="1">
      <formula>ISERROR(T79)</formula>
    </cfRule>
    <cfRule type="expression" dxfId="258" priority="257" stopIfTrue="1">
      <formula>OR(T80=0,T81=0)</formula>
    </cfRule>
    <cfRule type="cellIs" dxfId="257" priority="258" stopIfTrue="1" operator="equal">
      <formula>FALSE</formula>
    </cfRule>
    <cfRule type="cellIs" dxfId="256" priority="259" stopIfTrue="1" operator="equal">
      <formula>TRUE</formula>
    </cfRule>
    <cfRule type="containsText" dxfId="255" priority="260" stopIfTrue="1" operator="containsText" text="N/A">
      <formula>NOT(ISERROR(SEARCH("N/A",T79)))</formula>
    </cfRule>
  </conditionalFormatting>
  <conditionalFormatting sqref="T83">
    <cfRule type="containsErrors" dxfId="254" priority="251" stopIfTrue="1">
      <formula>ISERROR(T83)</formula>
    </cfRule>
    <cfRule type="expression" dxfId="253" priority="252" stopIfTrue="1">
      <formula>OR(T84=0,T85=0)</formula>
    </cfRule>
    <cfRule type="cellIs" dxfId="252" priority="253" stopIfTrue="1" operator="equal">
      <formula>FALSE</formula>
    </cfRule>
    <cfRule type="cellIs" dxfId="251" priority="254" stopIfTrue="1" operator="equal">
      <formula>TRUE</formula>
    </cfRule>
    <cfRule type="containsText" dxfId="250" priority="255" stopIfTrue="1" operator="containsText" text="N/A">
      <formula>NOT(ISERROR(SEARCH("N/A",T83)))</formula>
    </cfRule>
  </conditionalFormatting>
  <conditionalFormatting sqref="T86">
    <cfRule type="containsErrors" dxfId="249" priority="246" stopIfTrue="1">
      <formula>ISERROR(T86)</formula>
    </cfRule>
    <cfRule type="expression" dxfId="248" priority="247" stopIfTrue="1">
      <formula>OR(T87=0,T88=0)</formula>
    </cfRule>
    <cfRule type="cellIs" dxfId="247" priority="248" stopIfTrue="1" operator="equal">
      <formula>FALSE</formula>
    </cfRule>
    <cfRule type="cellIs" dxfId="246" priority="249" stopIfTrue="1" operator="equal">
      <formula>TRUE</formula>
    </cfRule>
    <cfRule type="containsText" dxfId="245" priority="250" stopIfTrue="1" operator="containsText" text="N/A">
      <formula>NOT(ISERROR(SEARCH("N/A",T86)))</formula>
    </cfRule>
  </conditionalFormatting>
  <conditionalFormatting sqref="T89">
    <cfRule type="containsErrors" dxfId="244" priority="241" stopIfTrue="1">
      <formula>ISERROR(T89)</formula>
    </cfRule>
    <cfRule type="expression" dxfId="243" priority="242" stopIfTrue="1">
      <formula>OR(T90=0,T91=0)</formula>
    </cfRule>
    <cfRule type="cellIs" dxfId="242" priority="243" stopIfTrue="1" operator="equal">
      <formula>FALSE</formula>
    </cfRule>
    <cfRule type="cellIs" dxfId="241" priority="244" stopIfTrue="1" operator="equal">
      <formula>TRUE</formula>
    </cfRule>
    <cfRule type="containsText" dxfId="240" priority="245" stopIfTrue="1" operator="containsText" text="N/A">
      <formula>NOT(ISERROR(SEARCH("N/A",T89)))</formula>
    </cfRule>
  </conditionalFormatting>
  <conditionalFormatting sqref="T92">
    <cfRule type="containsErrors" dxfId="239" priority="236" stopIfTrue="1">
      <formula>ISERROR(T92)</formula>
    </cfRule>
    <cfRule type="expression" dxfId="238" priority="237" stopIfTrue="1">
      <formula>OR(T93=0,#REF!=0)</formula>
    </cfRule>
    <cfRule type="cellIs" dxfId="237" priority="238" stopIfTrue="1" operator="equal">
      <formula>FALSE</formula>
    </cfRule>
    <cfRule type="cellIs" dxfId="236" priority="239" stopIfTrue="1" operator="equal">
      <formula>TRUE</formula>
    </cfRule>
    <cfRule type="containsText" dxfId="235" priority="240" stopIfTrue="1" operator="containsText" text="N/A">
      <formula>NOT(ISERROR(SEARCH("N/A",T92)))</formula>
    </cfRule>
  </conditionalFormatting>
  <conditionalFormatting sqref="T94">
    <cfRule type="containsErrors" dxfId="234" priority="231" stopIfTrue="1">
      <formula>ISERROR(T94)</formula>
    </cfRule>
    <cfRule type="expression" dxfId="233" priority="232" stopIfTrue="1">
      <formula>OR(T95=0,T96=0)</formula>
    </cfRule>
    <cfRule type="cellIs" dxfId="232" priority="233" stopIfTrue="1" operator="equal">
      <formula>FALSE</formula>
    </cfRule>
    <cfRule type="cellIs" dxfId="231" priority="234" stopIfTrue="1" operator="equal">
      <formula>TRUE</formula>
    </cfRule>
    <cfRule type="containsText" dxfId="230" priority="235" stopIfTrue="1" operator="containsText" text="N/A">
      <formula>NOT(ISERROR(SEARCH("N/A",T94)))</formula>
    </cfRule>
  </conditionalFormatting>
  <conditionalFormatting sqref="T97">
    <cfRule type="containsErrors" dxfId="229" priority="226" stopIfTrue="1">
      <formula>ISERROR(T97)</formula>
    </cfRule>
    <cfRule type="expression" dxfId="228" priority="227" stopIfTrue="1">
      <formula>OR(T98=0,T99=0)</formula>
    </cfRule>
    <cfRule type="cellIs" dxfId="227" priority="228" stopIfTrue="1" operator="equal">
      <formula>FALSE</formula>
    </cfRule>
    <cfRule type="cellIs" dxfId="226" priority="229" stopIfTrue="1" operator="equal">
      <formula>TRUE</formula>
    </cfRule>
    <cfRule type="containsText" dxfId="225" priority="230" stopIfTrue="1" operator="containsText" text="N/A">
      <formula>NOT(ISERROR(SEARCH("N/A",T97)))</formula>
    </cfRule>
  </conditionalFormatting>
  <conditionalFormatting sqref="T100">
    <cfRule type="containsErrors" dxfId="224" priority="221" stopIfTrue="1">
      <formula>ISERROR(T100)</formula>
    </cfRule>
    <cfRule type="expression" dxfId="223" priority="222" stopIfTrue="1">
      <formula>OR(T101=0,T102=0)</formula>
    </cfRule>
    <cfRule type="cellIs" dxfId="222" priority="223" stopIfTrue="1" operator="equal">
      <formula>FALSE</formula>
    </cfRule>
    <cfRule type="cellIs" dxfId="221" priority="224" stopIfTrue="1" operator="equal">
      <formula>TRUE</formula>
    </cfRule>
    <cfRule type="containsText" dxfId="220" priority="225" stopIfTrue="1" operator="containsText" text="N/A">
      <formula>NOT(ISERROR(SEARCH("N/A",T100)))</formula>
    </cfRule>
  </conditionalFormatting>
  <conditionalFormatting sqref="T103">
    <cfRule type="containsErrors" dxfId="219" priority="216" stopIfTrue="1">
      <formula>ISERROR(T103)</formula>
    </cfRule>
    <cfRule type="expression" dxfId="218" priority="217" stopIfTrue="1">
      <formula>OR(T104=0,T105=0)</formula>
    </cfRule>
    <cfRule type="cellIs" dxfId="217" priority="218" stopIfTrue="1" operator="equal">
      <formula>FALSE</formula>
    </cfRule>
    <cfRule type="cellIs" dxfId="216" priority="219" stopIfTrue="1" operator="equal">
      <formula>TRUE</formula>
    </cfRule>
    <cfRule type="containsText" dxfId="215" priority="220" stopIfTrue="1" operator="containsText" text="N/A">
      <formula>NOT(ISERROR(SEARCH("N/A",T103)))</formula>
    </cfRule>
  </conditionalFormatting>
  <conditionalFormatting sqref="T106">
    <cfRule type="containsErrors" dxfId="214" priority="211" stopIfTrue="1">
      <formula>ISERROR(T106)</formula>
    </cfRule>
    <cfRule type="expression" dxfId="213" priority="212" stopIfTrue="1">
      <formula>OR(T107=0,T108=0)</formula>
    </cfRule>
    <cfRule type="cellIs" dxfId="212" priority="213" stopIfTrue="1" operator="equal">
      <formula>FALSE</formula>
    </cfRule>
    <cfRule type="cellIs" dxfId="211" priority="214" stopIfTrue="1" operator="equal">
      <formula>TRUE</formula>
    </cfRule>
    <cfRule type="containsText" dxfId="210" priority="215" stopIfTrue="1" operator="containsText" text="N/A">
      <formula>NOT(ISERROR(SEARCH("N/A",T106)))</formula>
    </cfRule>
  </conditionalFormatting>
  <conditionalFormatting sqref="T109">
    <cfRule type="containsErrors" dxfId="209" priority="206" stopIfTrue="1">
      <formula>ISERROR(T109)</formula>
    </cfRule>
    <cfRule type="expression" dxfId="208" priority="207" stopIfTrue="1">
      <formula>OR(T110=0,T111=0)</formula>
    </cfRule>
    <cfRule type="cellIs" dxfId="207" priority="208" stopIfTrue="1" operator="equal">
      <formula>FALSE</formula>
    </cfRule>
    <cfRule type="cellIs" dxfId="206" priority="209" stopIfTrue="1" operator="equal">
      <formula>TRUE</formula>
    </cfRule>
    <cfRule type="containsText" dxfId="205" priority="210" stopIfTrue="1" operator="containsText" text="N/A">
      <formula>NOT(ISERROR(SEARCH("N/A",T109)))</formula>
    </cfRule>
  </conditionalFormatting>
  <conditionalFormatting sqref="T112">
    <cfRule type="containsErrors" dxfId="204" priority="201" stopIfTrue="1">
      <formula>ISERROR(T112)</formula>
    </cfRule>
    <cfRule type="expression" dxfId="203" priority="202" stopIfTrue="1">
      <formula>OR(T113=0,T114=0)</formula>
    </cfRule>
    <cfRule type="cellIs" dxfId="202" priority="203" stopIfTrue="1" operator="equal">
      <formula>FALSE</formula>
    </cfRule>
    <cfRule type="cellIs" dxfId="201" priority="204" stopIfTrue="1" operator="equal">
      <formula>TRUE</formula>
    </cfRule>
    <cfRule type="containsText" dxfId="200" priority="205" stopIfTrue="1" operator="containsText" text="N/A">
      <formula>NOT(ISERROR(SEARCH("N/A",T112)))</formula>
    </cfRule>
  </conditionalFormatting>
  <conditionalFormatting sqref="T115">
    <cfRule type="containsErrors" dxfId="199" priority="196" stopIfTrue="1">
      <formula>ISERROR(T115)</formula>
    </cfRule>
    <cfRule type="expression" dxfId="198" priority="197" stopIfTrue="1">
      <formula>(T116=0)</formula>
    </cfRule>
    <cfRule type="cellIs" dxfId="197" priority="198" stopIfTrue="1" operator="equal">
      <formula>FALSE</formula>
    </cfRule>
    <cfRule type="cellIs" dxfId="196" priority="199" stopIfTrue="1" operator="equal">
      <formula>TRUE</formula>
    </cfRule>
    <cfRule type="containsText" dxfId="195" priority="200" stopIfTrue="1" operator="containsText" text="N/A">
      <formula>NOT(ISERROR(SEARCH("N/A",T115)))</formula>
    </cfRule>
  </conditionalFormatting>
  <conditionalFormatting sqref="T118">
    <cfRule type="containsErrors" dxfId="194" priority="191" stopIfTrue="1">
      <formula>ISERROR(T118)</formula>
    </cfRule>
    <cfRule type="expression" dxfId="193" priority="192" stopIfTrue="1">
      <formula>OR(T119=0,T120=0)</formula>
    </cfRule>
    <cfRule type="cellIs" dxfId="192" priority="193" stopIfTrue="1" operator="equal">
      <formula>FALSE</formula>
    </cfRule>
    <cfRule type="cellIs" dxfId="191" priority="194" stopIfTrue="1" operator="equal">
      <formula>TRUE</formula>
    </cfRule>
    <cfRule type="containsText" dxfId="190" priority="195" stopIfTrue="1" operator="containsText" text="N/A">
      <formula>NOT(ISERROR(SEARCH("N/A",T118)))</formula>
    </cfRule>
  </conditionalFormatting>
  <conditionalFormatting sqref="T121">
    <cfRule type="containsErrors" dxfId="189" priority="186" stopIfTrue="1">
      <formula>ISERROR(T121)</formula>
    </cfRule>
    <cfRule type="expression" dxfId="188" priority="187" stopIfTrue="1">
      <formula>OR(T122=0,T123=0)</formula>
    </cfRule>
    <cfRule type="cellIs" dxfId="187" priority="188" stopIfTrue="1" operator="equal">
      <formula>FALSE</formula>
    </cfRule>
    <cfRule type="cellIs" dxfId="186" priority="189" stopIfTrue="1" operator="equal">
      <formula>TRUE</formula>
    </cfRule>
    <cfRule type="containsText" dxfId="185" priority="190" stopIfTrue="1" operator="containsText" text="N/A">
      <formula>NOT(ISERROR(SEARCH("N/A",T121)))</formula>
    </cfRule>
  </conditionalFormatting>
  <conditionalFormatting sqref="T124">
    <cfRule type="containsErrors" dxfId="184" priority="181" stopIfTrue="1">
      <formula>ISERROR(T124)</formula>
    </cfRule>
    <cfRule type="expression" dxfId="183" priority="182" stopIfTrue="1">
      <formula>OR(T125=0,T126=0)</formula>
    </cfRule>
    <cfRule type="cellIs" dxfId="182" priority="183" stopIfTrue="1" operator="equal">
      <formula>FALSE</formula>
    </cfRule>
    <cfRule type="cellIs" dxfId="181" priority="184" stopIfTrue="1" operator="equal">
      <formula>TRUE</formula>
    </cfRule>
    <cfRule type="containsText" dxfId="180" priority="185" stopIfTrue="1" operator="containsText" text="N/A">
      <formula>NOT(ISERROR(SEARCH("N/A",T124)))</formula>
    </cfRule>
  </conditionalFormatting>
  <conditionalFormatting sqref="T127">
    <cfRule type="containsErrors" dxfId="179" priority="176" stopIfTrue="1">
      <formula>ISERROR(T127)</formula>
    </cfRule>
    <cfRule type="expression" dxfId="178" priority="177" stopIfTrue="1">
      <formula>OR(T128=0,T129=0)</formula>
    </cfRule>
    <cfRule type="cellIs" dxfId="177" priority="178" stopIfTrue="1" operator="equal">
      <formula>FALSE</formula>
    </cfRule>
    <cfRule type="cellIs" dxfId="176" priority="179" stopIfTrue="1" operator="equal">
      <formula>TRUE</formula>
    </cfRule>
    <cfRule type="containsText" dxfId="175" priority="180" stopIfTrue="1" operator="containsText" text="N/A">
      <formula>NOT(ISERROR(SEARCH("N/A",T127)))</formula>
    </cfRule>
  </conditionalFormatting>
  <conditionalFormatting sqref="T131">
    <cfRule type="containsErrors" dxfId="174" priority="171" stopIfTrue="1">
      <formula>ISERROR(T131)</formula>
    </cfRule>
    <cfRule type="expression" dxfId="173" priority="172" stopIfTrue="1">
      <formula>OR(T132=0,T133=0)</formula>
    </cfRule>
    <cfRule type="cellIs" dxfId="172" priority="173" stopIfTrue="1" operator="equal">
      <formula>FALSE</formula>
    </cfRule>
    <cfRule type="cellIs" dxfId="171" priority="174" stopIfTrue="1" operator="equal">
      <formula>TRUE</formula>
    </cfRule>
    <cfRule type="containsText" dxfId="170" priority="175" stopIfTrue="1" operator="containsText" text="N/A">
      <formula>NOT(ISERROR(SEARCH("N/A",T131)))</formula>
    </cfRule>
  </conditionalFormatting>
  <conditionalFormatting sqref="T134">
    <cfRule type="containsErrors" dxfId="169" priority="166" stopIfTrue="1">
      <formula>ISERROR(T134)</formula>
    </cfRule>
    <cfRule type="expression" dxfId="168" priority="167" stopIfTrue="1">
      <formula>OR(T135=0,T136=0)</formula>
    </cfRule>
    <cfRule type="cellIs" dxfId="167" priority="168" stopIfTrue="1" operator="equal">
      <formula>FALSE</formula>
    </cfRule>
    <cfRule type="cellIs" dxfId="166" priority="169" stopIfTrue="1" operator="equal">
      <formula>TRUE</formula>
    </cfRule>
    <cfRule type="containsText" dxfId="165" priority="170" stopIfTrue="1" operator="containsText" text="N/A">
      <formula>NOT(ISERROR(SEARCH("N/A",T134)))</formula>
    </cfRule>
  </conditionalFormatting>
  <conditionalFormatting sqref="T137">
    <cfRule type="containsErrors" dxfId="164" priority="161" stopIfTrue="1">
      <formula>ISERROR(T137)</formula>
    </cfRule>
    <cfRule type="expression" dxfId="163" priority="162" stopIfTrue="1">
      <formula>OR(T138=0,T139=0)</formula>
    </cfRule>
    <cfRule type="cellIs" dxfId="162" priority="163" stopIfTrue="1" operator="equal">
      <formula>FALSE</formula>
    </cfRule>
    <cfRule type="cellIs" dxfId="161" priority="164" stopIfTrue="1" operator="equal">
      <formula>TRUE</formula>
    </cfRule>
    <cfRule type="containsText" dxfId="160" priority="165" stopIfTrue="1" operator="containsText" text="N/A">
      <formula>NOT(ISERROR(SEARCH("N/A",T137)))</formula>
    </cfRule>
  </conditionalFormatting>
  <conditionalFormatting sqref="T140">
    <cfRule type="containsErrors" dxfId="159" priority="156" stopIfTrue="1">
      <formula>ISERROR(T140)</formula>
    </cfRule>
    <cfRule type="expression" dxfId="158" priority="157" stopIfTrue="1">
      <formula>OR(T141=0,#REF!=0)</formula>
    </cfRule>
    <cfRule type="cellIs" dxfId="157" priority="158" stopIfTrue="1" operator="equal">
      <formula>FALSE</formula>
    </cfRule>
    <cfRule type="cellIs" dxfId="156" priority="159" stopIfTrue="1" operator="equal">
      <formula>TRUE</formula>
    </cfRule>
    <cfRule type="containsText" dxfId="155" priority="160" stopIfTrue="1" operator="containsText" text="N/A">
      <formula>NOT(ISERROR(SEARCH("N/A",T140)))</formula>
    </cfRule>
  </conditionalFormatting>
  <conditionalFormatting sqref="T142">
    <cfRule type="containsErrors" dxfId="154" priority="151" stopIfTrue="1">
      <formula>ISERROR(T142)</formula>
    </cfRule>
    <cfRule type="expression" dxfId="153" priority="152" stopIfTrue="1">
      <formula>OR(T143=0,T144=0)</formula>
    </cfRule>
    <cfRule type="cellIs" dxfId="152" priority="153" stopIfTrue="1" operator="equal">
      <formula>FALSE</formula>
    </cfRule>
    <cfRule type="cellIs" dxfId="151" priority="154" stopIfTrue="1" operator="equal">
      <formula>TRUE</formula>
    </cfRule>
    <cfRule type="containsText" dxfId="150" priority="155" stopIfTrue="1" operator="containsText" text="N/A">
      <formula>NOT(ISERROR(SEARCH("N/A",T142)))</formula>
    </cfRule>
  </conditionalFormatting>
  <conditionalFormatting sqref="T145">
    <cfRule type="containsErrors" dxfId="149" priority="146" stopIfTrue="1">
      <formula>ISERROR(T145)</formula>
    </cfRule>
    <cfRule type="expression" dxfId="148" priority="147" stopIfTrue="1">
      <formula>OR(T146=0,T147=0)</formula>
    </cfRule>
    <cfRule type="cellIs" dxfId="147" priority="148" stopIfTrue="1" operator="equal">
      <formula>FALSE</formula>
    </cfRule>
    <cfRule type="cellIs" dxfId="146" priority="149" stopIfTrue="1" operator="equal">
      <formula>TRUE</formula>
    </cfRule>
    <cfRule type="containsText" dxfId="145" priority="150" stopIfTrue="1" operator="containsText" text="N/A">
      <formula>NOT(ISERROR(SEARCH("N/A",T145)))</formula>
    </cfRule>
  </conditionalFormatting>
  <conditionalFormatting sqref="T148">
    <cfRule type="containsErrors" dxfId="144" priority="141" stopIfTrue="1">
      <formula>ISERROR(T148)</formula>
    </cfRule>
    <cfRule type="expression" dxfId="143" priority="142" stopIfTrue="1">
      <formula>OR(T149=0,T150=0)</formula>
    </cfRule>
    <cfRule type="cellIs" dxfId="142" priority="143" stopIfTrue="1" operator="equal">
      <formula>FALSE</formula>
    </cfRule>
    <cfRule type="cellIs" dxfId="141" priority="144" stopIfTrue="1" operator="equal">
      <formula>TRUE</formula>
    </cfRule>
    <cfRule type="containsText" dxfId="140" priority="145" stopIfTrue="1" operator="containsText" text="N/A">
      <formula>NOT(ISERROR(SEARCH("N/A",T148)))</formula>
    </cfRule>
  </conditionalFormatting>
  <conditionalFormatting sqref="T151">
    <cfRule type="containsErrors" dxfId="139" priority="136" stopIfTrue="1">
      <formula>ISERROR(T151)</formula>
    </cfRule>
    <cfRule type="expression" dxfId="138" priority="137" stopIfTrue="1">
      <formula>OR(T152=0,T153=0)</formula>
    </cfRule>
    <cfRule type="cellIs" dxfId="137" priority="138" stopIfTrue="1" operator="equal">
      <formula>FALSE</formula>
    </cfRule>
    <cfRule type="cellIs" dxfId="136" priority="139" stopIfTrue="1" operator="equal">
      <formula>TRUE</formula>
    </cfRule>
    <cfRule type="containsText" dxfId="135" priority="140" stopIfTrue="1" operator="containsText" text="N/A">
      <formula>NOT(ISERROR(SEARCH("N/A",T151)))</formula>
    </cfRule>
  </conditionalFormatting>
  <conditionalFormatting sqref="T154">
    <cfRule type="containsErrors" dxfId="134" priority="131" stopIfTrue="1">
      <formula>ISERROR(T154)</formula>
    </cfRule>
    <cfRule type="expression" dxfId="133" priority="132" stopIfTrue="1">
      <formula>OR(T155=0,T156=0)</formula>
    </cfRule>
    <cfRule type="cellIs" dxfId="132" priority="133" stopIfTrue="1" operator="equal">
      <formula>FALSE</formula>
    </cfRule>
    <cfRule type="cellIs" dxfId="131" priority="134" stopIfTrue="1" operator="equal">
      <formula>TRUE</formula>
    </cfRule>
    <cfRule type="containsText" dxfId="130" priority="135" stopIfTrue="1" operator="containsText" text="N/A">
      <formula>NOT(ISERROR(SEARCH("N/A",T154)))</formula>
    </cfRule>
  </conditionalFormatting>
  <conditionalFormatting sqref="T157">
    <cfRule type="containsErrors" dxfId="129" priority="126" stopIfTrue="1">
      <formula>ISERROR(T157)</formula>
    </cfRule>
    <cfRule type="expression" dxfId="128" priority="127" stopIfTrue="1">
      <formula>OR(T158=0,T159=0)</formula>
    </cfRule>
    <cfRule type="cellIs" dxfId="127" priority="128" stopIfTrue="1" operator="equal">
      <formula>FALSE</formula>
    </cfRule>
    <cfRule type="cellIs" dxfId="126" priority="129" stopIfTrue="1" operator="equal">
      <formula>TRUE</formula>
    </cfRule>
    <cfRule type="containsText" dxfId="125" priority="130" stopIfTrue="1" operator="containsText" text="N/A">
      <formula>NOT(ISERROR(SEARCH("N/A",T157)))</formula>
    </cfRule>
  </conditionalFormatting>
  <conditionalFormatting sqref="T160">
    <cfRule type="containsErrors" dxfId="124" priority="121" stopIfTrue="1">
      <formula>ISERROR(T160)</formula>
    </cfRule>
    <cfRule type="expression" dxfId="123" priority="122" stopIfTrue="1">
      <formula>OR(T161=0,T162=0)</formula>
    </cfRule>
    <cfRule type="cellIs" dxfId="122" priority="123" stopIfTrue="1" operator="equal">
      <formula>FALSE</formula>
    </cfRule>
    <cfRule type="cellIs" dxfId="121" priority="124" stopIfTrue="1" operator="equal">
      <formula>TRUE</formula>
    </cfRule>
    <cfRule type="containsText" dxfId="120" priority="125" stopIfTrue="1" operator="containsText" text="N/A">
      <formula>NOT(ISERROR(SEARCH("N/A",T160)))</formula>
    </cfRule>
  </conditionalFormatting>
  <conditionalFormatting sqref="T163">
    <cfRule type="containsErrors" dxfId="119" priority="116" stopIfTrue="1">
      <formula>ISERROR(T163)</formula>
    </cfRule>
    <cfRule type="expression" dxfId="118" priority="117" stopIfTrue="1">
      <formula>(T164=0)</formula>
    </cfRule>
    <cfRule type="cellIs" dxfId="117" priority="118" stopIfTrue="1" operator="equal">
      <formula>FALSE</formula>
    </cfRule>
    <cfRule type="cellIs" dxfId="116" priority="119" stopIfTrue="1" operator="equal">
      <formula>TRUE</formula>
    </cfRule>
    <cfRule type="containsText" dxfId="115" priority="120" stopIfTrue="1" operator="containsText" text="N/A">
      <formula>NOT(ISERROR(SEARCH("N/A",T163)))</formula>
    </cfRule>
  </conditionalFormatting>
  <conditionalFormatting sqref="T166">
    <cfRule type="containsErrors" dxfId="114" priority="111" stopIfTrue="1">
      <formula>ISERROR(T166)</formula>
    </cfRule>
    <cfRule type="expression" dxfId="113" priority="112" stopIfTrue="1">
      <formula>OR(T167=0,T168=0)</formula>
    </cfRule>
    <cfRule type="cellIs" dxfId="112" priority="113" stopIfTrue="1" operator="equal">
      <formula>FALSE</formula>
    </cfRule>
    <cfRule type="cellIs" dxfId="111" priority="114" stopIfTrue="1" operator="equal">
      <formula>TRUE</formula>
    </cfRule>
    <cfRule type="containsText" dxfId="110" priority="115" stopIfTrue="1" operator="containsText" text="N/A">
      <formula>NOT(ISERROR(SEARCH("N/A",T166)))</formula>
    </cfRule>
  </conditionalFormatting>
  <conditionalFormatting sqref="T169">
    <cfRule type="containsErrors" dxfId="109" priority="106" stopIfTrue="1">
      <formula>ISERROR(T169)</formula>
    </cfRule>
    <cfRule type="cellIs" dxfId="108" priority="107" stopIfTrue="1" operator="equal">
      <formula>FALSE</formula>
    </cfRule>
    <cfRule type="expression" dxfId="107" priority="108" stopIfTrue="1">
      <formula>OR(T170=0,T171=0)</formula>
    </cfRule>
    <cfRule type="cellIs" dxfId="106" priority="109" stopIfTrue="1" operator="equal">
      <formula>TRUE</formula>
    </cfRule>
    <cfRule type="containsText" dxfId="105" priority="110" stopIfTrue="1" operator="containsText" text="N/A">
      <formula>NOT(ISERROR(SEARCH("N/A",T169)))</formula>
    </cfRule>
  </conditionalFormatting>
  <conditionalFormatting sqref="T172">
    <cfRule type="containsErrors" dxfId="104" priority="101" stopIfTrue="1">
      <formula>ISERROR(T172)</formula>
    </cfRule>
    <cfRule type="expression" dxfId="103" priority="102" stopIfTrue="1">
      <formula>OR(T173=0,T174=0)</formula>
    </cfRule>
    <cfRule type="cellIs" dxfId="102" priority="103" stopIfTrue="1" operator="equal">
      <formula>FALSE</formula>
    </cfRule>
    <cfRule type="cellIs" dxfId="101" priority="104" stopIfTrue="1" operator="equal">
      <formula>TRUE</formula>
    </cfRule>
    <cfRule type="containsText" dxfId="100" priority="105" stopIfTrue="1" operator="containsText" text="N/A">
      <formula>NOT(ISERROR(SEARCH("N/A",T172)))</formula>
    </cfRule>
  </conditionalFormatting>
  <conditionalFormatting sqref="T175">
    <cfRule type="containsErrors" dxfId="99" priority="96" stopIfTrue="1">
      <formula>ISERROR(T175)</formula>
    </cfRule>
    <cfRule type="expression" dxfId="98" priority="97" stopIfTrue="1">
      <formula>OR(T176=0,T177=0)</formula>
    </cfRule>
    <cfRule type="cellIs" dxfId="97" priority="98" stopIfTrue="1" operator="equal">
      <formula>FALSE</formula>
    </cfRule>
    <cfRule type="cellIs" dxfId="96" priority="99" stopIfTrue="1" operator="equal">
      <formula>TRUE</formula>
    </cfRule>
    <cfRule type="containsText" dxfId="95" priority="100" stopIfTrue="1" operator="containsText" text="N/A">
      <formula>NOT(ISERROR(SEARCH("N/A",T175)))</formula>
    </cfRule>
  </conditionalFormatting>
  <conditionalFormatting sqref="T179">
    <cfRule type="containsErrors" dxfId="94" priority="91" stopIfTrue="1">
      <formula>ISERROR(T179)</formula>
    </cfRule>
    <cfRule type="expression" dxfId="93" priority="92" stopIfTrue="1">
      <formula>OR(T180=0,T181=0)</formula>
    </cfRule>
    <cfRule type="cellIs" dxfId="92" priority="93" stopIfTrue="1" operator="equal">
      <formula>FALSE</formula>
    </cfRule>
    <cfRule type="cellIs" dxfId="91" priority="94" stopIfTrue="1" operator="equal">
      <formula>TRUE</formula>
    </cfRule>
    <cfRule type="containsText" dxfId="90" priority="95" stopIfTrue="1" operator="containsText" text="N/A">
      <formula>NOT(ISERROR(SEARCH("N/A",T179)))</formula>
    </cfRule>
  </conditionalFormatting>
  <conditionalFormatting sqref="T182">
    <cfRule type="containsErrors" dxfId="89" priority="86" stopIfTrue="1">
      <formula>ISERROR(T182)</formula>
    </cfRule>
    <cfRule type="expression" dxfId="88" priority="87" stopIfTrue="1">
      <formula>OR(T183=0,T184=0)</formula>
    </cfRule>
    <cfRule type="cellIs" dxfId="87" priority="88" stopIfTrue="1" operator="equal">
      <formula>FALSE</formula>
    </cfRule>
    <cfRule type="cellIs" dxfId="86" priority="89" stopIfTrue="1" operator="equal">
      <formula>TRUE</formula>
    </cfRule>
    <cfRule type="containsText" dxfId="85" priority="90" stopIfTrue="1" operator="containsText" text="N/A">
      <formula>NOT(ISERROR(SEARCH("N/A",T182)))</formula>
    </cfRule>
  </conditionalFormatting>
  <conditionalFormatting sqref="T185">
    <cfRule type="containsErrors" dxfId="84" priority="81" stopIfTrue="1">
      <formula>ISERROR(T185)</formula>
    </cfRule>
    <cfRule type="expression" dxfId="83" priority="82" stopIfTrue="1">
      <formula>OR(T186=0,T187=0)</formula>
    </cfRule>
    <cfRule type="cellIs" dxfId="82" priority="83" stopIfTrue="1" operator="equal">
      <formula>FALSE</formula>
    </cfRule>
    <cfRule type="cellIs" dxfId="81" priority="84" stopIfTrue="1" operator="equal">
      <formula>TRUE</formula>
    </cfRule>
    <cfRule type="containsText" dxfId="80" priority="85" stopIfTrue="1" operator="containsText" text="N/A">
      <formula>NOT(ISERROR(SEARCH("N/A",T185)))</formula>
    </cfRule>
  </conditionalFormatting>
  <conditionalFormatting sqref="T188">
    <cfRule type="containsErrors" dxfId="79" priority="76" stopIfTrue="1">
      <formula>ISERROR(T188)</formula>
    </cfRule>
    <cfRule type="expression" dxfId="78" priority="77" stopIfTrue="1">
      <formula>OR(T189=0,T190=0)</formula>
    </cfRule>
    <cfRule type="cellIs" dxfId="77" priority="78" stopIfTrue="1" operator="equal">
      <formula>FALSE</formula>
    </cfRule>
    <cfRule type="cellIs" dxfId="76" priority="79" stopIfTrue="1" operator="equal">
      <formula>TRUE</formula>
    </cfRule>
    <cfRule type="containsText" dxfId="75" priority="80" stopIfTrue="1" operator="containsText" text="N/A">
      <formula>NOT(ISERROR(SEARCH("N/A",T188)))</formula>
    </cfRule>
  </conditionalFormatting>
  <conditionalFormatting sqref="T191">
    <cfRule type="containsErrors" dxfId="74" priority="71" stopIfTrue="1">
      <formula>ISERROR(T191)</formula>
    </cfRule>
    <cfRule type="expression" dxfId="73" priority="72" stopIfTrue="1">
      <formula>OR(T192=0,T193=0)</formula>
    </cfRule>
    <cfRule type="cellIs" dxfId="72" priority="73" stopIfTrue="1" operator="equal">
      <formula>FALSE</formula>
    </cfRule>
    <cfRule type="cellIs" dxfId="71" priority="74" stopIfTrue="1" operator="equal">
      <formula>TRUE</formula>
    </cfRule>
    <cfRule type="containsText" dxfId="70" priority="75" stopIfTrue="1" operator="containsText" text="N/A">
      <formula>NOT(ISERROR(SEARCH("N/A",T191)))</formula>
    </cfRule>
  </conditionalFormatting>
  <conditionalFormatting sqref="T194">
    <cfRule type="containsErrors" dxfId="69" priority="66" stopIfTrue="1">
      <formula>ISERROR(T194)</formula>
    </cfRule>
    <cfRule type="expression" dxfId="68" priority="67" stopIfTrue="1">
      <formula>OR(T195=0,T196=0)</formula>
    </cfRule>
    <cfRule type="cellIs" dxfId="67" priority="68" stopIfTrue="1" operator="equal">
      <formula>FALSE</formula>
    </cfRule>
    <cfRule type="cellIs" dxfId="66" priority="69" stopIfTrue="1" operator="equal">
      <formula>TRUE</formula>
    </cfRule>
    <cfRule type="containsText" dxfId="65" priority="70" stopIfTrue="1" operator="containsText" text="N/A">
      <formula>NOT(ISERROR(SEARCH("N/A",T194)))</formula>
    </cfRule>
  </conditionalFormatting>
  <conditionalFormatting sqref="T197">
    <cfRule type="containsErrors" dxfId="64" priority="61" stopIfTrue="1">
      <formula>ISERROR(T197)</formula>
    </cfRule>
    <cfRule type="expression" dxfId="63" priority="62" stopIfTrue="1">
      <formula>OR(T198=0,T199=0)</formula>
    </cfRule>
    <cfRule type="cellIs" dxfId="62" priority="63" stopIfTrue="1" operator="equal">
      <formula>FALSE</formula>
    </cfRule>
    <cfRule type="cellIs" dxfId="61" priority="64" stopIfTrue="1" operator="equal">
      <formula>TRUE</formula>
    </cfRule>
    <cfRule type="containsText" dxfId="60" priority="65" stopIfTrue="1" operator="containsText" text="N/A">
      <formula>NOT(ISERROR(SEARCH("N/A",T197)))</formula>
    </cfRule>
  </conditionalFormatting>
  <conditionalFormatting sqref="T200">
    <cfRule type="containsErrors" dxfId="59" priority="56" stopIfTrue="1">
      <formula>ISERROR(T200)</formula>
    </cfRule>
    <cfRule type="expression" dxfId="58" priority="57" stopIfTrue="1">
      <formula>(T201=0)</formula>
    </cfRule>
    <cfRule type="cellIs" dxfId="57" priority="58" stopIfTrue="1" operator="equal">
      <formula>FALSE</formula>
    </cfRule>
    <cfRule type="cellIs" dxfId="56" priority="59" stopIfTrue="1" operator="equal">
      <formula>TRUE</formula>
    </cfRule>
    <cfRule type="containsText" dxfId="55" priority="60" stopIfTrue="1" operator="containsText" text="N/A">
      <formula>NOT(ISERROR(SEARCH("N/A",T200)))</formula>
    </cfRule>
  </conditionalFormatting>
  <conditionalFormatting sqref="T203">
    <cfRule type="containsErrors" dxfId="54" priority="51" stopIfTrue="1">
      <formula>ISERROR(T203)</formula>
    </cfRule>
    <cfRule type="expression" dxfId="53" priority="52" stopIfTrue="1">
      <formula>OR(T204=0,T205=0)</formula>
    </cfRule>
    <cfRule type="cellIs" dxfId="52" priority="53" stopIfTrue="1" operator="equal">
      <formula>FALSE</formula>
    </cfRule>
    <cfRule type="cellIs" dxfId="51" priority="54" stopIfTrue="1" operator="equal">
      <formula>TRUE</formula>
    </cfRule>
    <cfRule type="containsText" dxfId="50" priority="55" stopIfTrue="1" operator="containsText" text="N/A">
      <formula>NOT(ISERROR(SEARCH("N/A",T203)))</formula>
    </cfRule>
  </conditionalFormatting>
  <conditionalFormatting sqref="T206">
    <cfRule type="containsErrors" dxfId="49" priority="46" stopIfTrue="1">
      <formula>ISERROR(T206)</formula>
    </cfRule>
    <cfRule type="cellIs" dxfId="48" priority="47" stopIfTrue="1" operator="equal">
      <formula>FALSE</formula>
    </cfRule>
    <cfRule type="expression" dxfId="47" priority="48" stopIfTrue="1">
      <formula>OR(T207=0,T208=0)</formula>
    </cfRule>
    <cfRule type="cellIs" dxfId="46" priority="49" stopIfTrue="1" operator="equal">
      <formula>TRUE</formula>
    </cfRule>
    <cfRule type="containsText" dxfId="45" priority="50" stopIfTrue="1" operator="containsText" text="N/A">
      <formula>NOT(ISERROR(SEARCH("N/A",T206)))</formula>
    </cfRule>
  </conditionalFormatting>
  <conditionalFormatting sqref="T210">
    <cfRule type="containsErrors" dxfId="44" priority="41" stopIfTrue="1">
      <formula>ISERROR(T210)</formula>
    </cfRule>
    <cfRule type="expression" dxfId="43" priority="42" stopIfTrue="1">
      <formula>OR(T211=0,T212=0)</formula>
    </cfRule>
    <cfRule type="cellIs" dxfId="42" priority="43" stopIfTrue="1" operator="equal">
      <formula>FALSE</formula>
    </cfRule>
    <cfRule type="cellIs" dxfId="41" priority="44" stopIfTrue="1" operator="equal">
      <formula>TRUE</formula>
    </cfRule>
    <cfRule type="containsText" dxfId="40" priority="45" stopIfTrue="1" operator="containsText" text="N/A">
      <formula>NOT(ISERROR(SEARCH("N/A",T210)))</formula>
    </cfRule>
  </conditionalFormatting>
  <conditionalFormatting sqref="T213">
    <cfRule type="containsErrors" dxfId="39" priority="36" stopIfTrue="1">
      <formula>ISERROR(T213)</formula>
    </cfRule>
    <cfRule type="cellIs" dxfId="38" priority="37" stopIfTrue="1" operator="equal">
      <formula>FALSE</formula>
    </cfRule>
    <cfRule type="expression" dxfId="37" priority="38" stopIfTrue="1">
      <formula>OR(T214=0,T215=0)</formula>
    </cfRule>
    <cfRule type="cellIs" dxfId="36" priority="39" stopIfTrue="1" operator="equal">
      <formula>TRUE</formula>
    </cfRule>
    <cfRule type="containsText" dxfId="35" priority="40" stopIfTrue="1" operator="containsText" text="N/A">
      <formula>NOT(ISERROR(SEARCH("N/A",T213)))</formula>
    </cfRule>
  </conditionalFormatting>
  <conditionalFormatting sqref="T216">
    <cfRule type="containsErrors" dxfId="34" priority="31" stopIfTrue="1">
      <formula>ISERROR(T216)</formula>
    </cfRule>
    <cfRule type="expression" dxfId="33" priority="32" stopIfTrue="1">
      <formula>OR(T217=0,T218=0)</formula>
    </cfRule>
    <cfRule type="cellIs" dxfId="32" priority="33" stopIfTrue="1" operator="equal">
      <formula>FALSE</formula>
    </cfRule>
    <cfRule type="cellIs" dxfId="31" priority="34" stopIfTrue="1" operator="equal">
      <formula>TRUE</formula>
    </cfRule>
    <cfRule type="containsText" dxfId="30" priority="35" stopIfTrue="1" operator="containsText" text="N/A">
      <formula>NOT(ISERROR(SEARCH("N/A",T216)))</formula>
    </cfRule>
  </conditionalFormatting>
  <conditionalFormatting sqref="T219">
    <cfRule type="containsErrors" dxfId="29" priority="26" stopIfTrue="1">
      <formula>ISERROR(T219)</formula>
    </cfRule>
    <cfRule type="expression" dxfId="28" priority="27" stopIfTrue="1">
      <formula>OR(T220=0,T221=0)</formula>
    </cfRule>
    <cfRule type="cellIs" dxfId="27" priority="28" stopIfTrue="1" operator="equal">
      <formula>FALSE</formula>
    </cfRule>
    <cfRule type="cellIs" dxfId="26" priority="29" stopIfTrue="1" operator="equal">
      <formula>TRUE</formula>
    </cfRule>
    <cfRule type="containsText" dxfId="25" priority="30" stopIfTrue="1" operator="containsText" text="N/A">
      <formula>NOT(ISERROR(SEARCH("N/A",T219)))</formula>
    </cfRule>
  </conditionalFormatting>
  <conditionalFormatting sqref="T222">
    <cfRule type="containsErrors" dxfId="24" priority="21" stopIfTrue="1">
      <formula>ISERROR(T222)</formula>
    </cfRule>
    <cfRule type="expression" dxfId="23" priority="22" stopIfTrue="1">
      <formula>OR(T223=0,T224=0)</formula>
    </cfRule>
    <cfRule type="cellIs" dxfId="22" priority="23" stopIfTrue="1" operator="equal">
      <formula>FALSE</formula>
    </cfRule>
    <cfRule type="cellIs" dxfId="21" priority="24" stopIfTrue="1" operator="equal">
      <formula>TRUE</formula>
    </cfRule>
    <cfRule type="containsText" dxfId="20" priority="25" stopIfTrue="1" operator="containsText" text="N/A">
      <formula>NOT(ISERROR(SEARCH("N/A",T222)))</formula>
    </cfRule>
  </conditionalFormatting>
  <conditionalFormatting sqref="T225">
    <cfRule type="containsErrors" dxfId="19" priority="16" stopIfTrue="1">
      <formula>ISERROR(T225)</formula>
    </cfRule>
    <cfRule type="expression" dxfId="18" priority="17" stopIfTrue="1">
      <formula>OR(T226=0,T227=0)</formula>
    </cfRule>
    <cfRule type="cellIs" dxfId="17" priority="18" stopIfTrue="1" operator="equal">
      <formula>FALSE</formula>
    </cfRule>
    <cfRule type="cellIs" dxfId="16" priority="19" stopIfTrue="1" operator="equal">
      <formula>TRUE</formula>
    </cfRule>
    <cfRule type="containsText" dxfId="15" priority="20" stopIfTrue="1" operator="containsText" text="N/A">
      <formula>NOT(ISERROR(SEARCH("N/A",T225)))</formula>
    </cfRule>
  </conditionalFormatting>
  <conditionalFormatting sqref="T228">
    <cfRule type="containsErrors" dxfId="14" priority="11" stopIfTrue="1">
      <formula>ISERROR(T228)</formula>
    </cfRule>
    <cfRule type="expression" dxfId="13" priority="12" stopIfTrue="1">
      <formula>OR(T229=0,T230=0)</formula>
    </cfRule>
    <cfRule type="cellIs" dxfId="12" priority="13" stopIfTrue="1" operator="equal">
      <formula>FALSE</formula>
    </cfRule>
    <cfRule type="cellIs" dxfId="11" priority="14" stopIfTrue="1" operator="equal">
      <formula>TRUE</formula>
    </cfRule>
    <cfRule type="containsText" dxfId="10" priority="15" stopIfTrue="1" operator="containsText" text="N/A">
      <formula>NOT(ISERROR(SEARCH("N/A",T228)))</formula>
    </cfRule>
  </conditionalFormatting>
  <conditionalFormatting sqref="T231">
    <cfRule type="containsErrors" dxfId="9" priority="6" stopIfTrue="1">
      <formula>ISERROR(T231)</formula>
    </cfRule>
    <cfRule type="expression" dxfId="8" priority="7" stopIfTrue="1">
      <formula>OR(T232=0,T233=0)</formula>
    </cfRule>
    <cfRule type="cellIs" dxfId="7" priority="8" stopIfTrue="1" operator="equal">
      <formula>FALSE</formula>
    </cfRule>
    <cfRule type="cellIs" dxfId="6" priority="9" stopIfTrue="1" operator="equal">
      <formula>TRUE</formula>
    </cfRule>
    <cfRule type="containsText" dxfId="5" priority="10" stopIfTrue="1" operator="containsText" text="N/A">
      <formula>NOT(ISERROR(SEARCH("N/A",T231)))</formula>
    </cfRule>
  </conditionalFormatting>
  <conditionalFormatting sqref="T234">
    <cfRule type="containsErrors" dxfId="4" priority="1" stopIfTrue="1">
      <formula>ISERROR(T234)</formula>
    </cfRule>
    <cfRule type="cellIs" dxfId="3" priority="2" stopIfTrue="1" operator="equal">
      <formula>FALSE</formula>
    </cfRule>
    <cfRule type="expression" dxfId="2" priority="3" stopIfTrue="1">
      <formula>OR(T235=0,T236=0)</formula>
    </cfRule>
    <cfRule type="cellIs" dxfId="1" priority="4" stopIfTrue="1" operator="equal">
      <formula>TRUE</formula>
    </cfRule>
    <cfRule type="containsText" dxfId="0" priority="5" stopIfTrue="1" operator="containsText" text="N/A">
      <formula>NOT(ISERROR(SEARCH("N/A",T234)))</formula>
    </cfRule>
  </conditionalFormatting>
  <pageMargins left="0.70866141732283472" right="0.70866141732283472" top="0.43307086614173229" bottom="0.74803149606299213" header="0.31496062992125984" footer="0.31496062992125984"/>
  <pageSetup paperSize="8" scale="79" fitToHeight="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1:U104"/>
  <sheetViews>
    <sheetView showGridLines="0" topLeftCell="A12" zoomScaleNormal="100" workbookViewId="0">
      <selection activeCell="D26" sqref="D26"/>
    </sheetView>
  </sheetViews>
  <sheetFormatPr defaultColWidth="8.85546875" defaultRowHeight="12.75"/>
  <cols>
    <col min="1" max="1" width="24" style="120" customWidth="1"/>
    <col min="2" max="2" width="49.5703125" style="120" customWidth="1"/>
    <col min="3" max="6" width="12.5703125" style="120" customWidth="1"/>
    <col min="7" max="10" width="8.85546875" style="118"/>
    <col min="11" max="12" width="8.85546875" style="118" bestFit="1" customWidth="1"/>
    <col min="13" max="15" width="9.140625" style="118" bestFit="1" customWidth="1"/>
    <col min="16" max="16384" width="8.85546875" style="118"/>
  </cols>
  <sheetData>
    <row r="1" spans="1:6">
      <c r="A1" s="1242" t="s">
        <v>154</v>
      </c>
      <c r="B1" s="1242"/>
      <c r="C1" s="1247"/>
      <c r="D1" s="1247"/>
      <c r="E1" s="1247"/>
      <c r="F1" s="1242"/>
    </row>
    <row r="2" spans="1:6">
      <c r="A2" s="119"/>
      <c r="B2" s="119"/>
      <c r="C2" s="954"/>
      <c r="D2" s="954"/>
      <c r="E2" s="954"/>
      <c r="F2" s="121"/>
    </row>
    <row r="3" spans="1:6">
      <c r="A3" s="122" t="str">
        <f>'T1 MET'!A3</f>
        <v>Finland - TCZ</v>
      </c>
      <c r="C3" s="955"/>
      <c r="D3" s="956"/>
      <c r="E3" s="955"/>
      <c r="F3" s="118"/>
    </row>
    <row r="4" spans="1:6">
      <c r="A4" s="124" t="str">
        <f>'T1 MET'!A4</f>
        <v>Currency: Euro</v>
      </c>
      <c r="C4" s="955"/>
      <c r="D4" s="956"/>
      <c r="E4" s="955"/>
      <c r="F4" s="118"/>
    </row>
    <row r="5" spans="1:6">
      <c r="A5" s="125" t="str">
        <f>'T1 MET'!A5</f>
        <v>MET</v>
      </c>
      <c r="B5" s="382"/>
      <c r="C5" s="1248" t="s">
        <v>155</v>
      </c>
      <c r="D5" s="1248"/>
      <c r="E5" s="1248"/>
      <c r="F5" s="1244"/>
    </row>
    <row r="6" spans="1:6">
      <c r="C6" s="954"/>
      <c r="D6" s="954"/>
      <c r="E6" s="954"/>
    </row>
    <row r="7" spans="1:6" ht="12.75" customHeight="1">
      <c r="A7" s="1245" t="s">
        <v>156</v>
      </c>
      <c r="B7" s="1246"/>
      <c r="C7" s="957" t="s">
        <v>504</v>
      </c>
      <c r="D7" s="957">
        <v>2022</v>
      </c>
      <c r="E7" s="957">
        <v>2023</v>
      </c>
      <c r="F7" s="127">
        <v>2024</v>
      </c>
    </row>
    <row r="8" spans="1:6">
      <c r="C8" s="954"/>
      <c r="D8" s="954"/>
      <c r="E8" s="954"/>
    </row>
    <row r="9" spans="1:6">
      <c r="A9" s="128" t="s">
        <v>157</v>
      </c>
      <c r="B9" s="128"/>
      <c r="C9" s="958"/>
      <c r="D9" s="958"/>
      <c r="E9" s="958"/>
      <c r="F9" s="129"/>
    </row>
    <row r="10" spans="1:6" ht="3" customHeight="1">
      <c r="C10" s="954"/>
      <c r="D10" s="954"/>
      <c r="E10" s="954"/>
    </row>
    <row r="11" spans="1:6">
      <c r="A11" s="130" t="s">
        <v>158</v>
      </c>
      <c r="B11" s="131"/>
      <c r="C11" s="959"/>
      <c r="D11" s="959"/>
      <c r="E11" s="959"/>
      <c r="F11" s="133"/>
    </row>
    <row r="12" spans="1:6">
      <c r="A12" s="134" t="s">
        <v>159</v>
      </c>
      <c r="B12" s="135"/>
      <c r="C12" s="960">
        <f>+'T1 MET'!M61</f>
        <v>2279.0380903208015</v>
      </c>
      <c r="D12" s="960">
        <f>+'T1 MET'!N61</f>
        <v>1284.6715928565561</v>
      </c>
      <c r="E12" s="960">
        <f>+'T1 MET'!O61</f>
        <v>1285.9899885842331</v>
      </c>
      <c r="F12" s="235">
        <f>+'T1 MET'!P61</f>
        <v>1263.4373147970277</v>
      </c>
    </row>
    <row r="13" spans="1:6" ht="3" customHeight="1">
      <c r="C13" s="961"/>
      <c r="D13" s="961"/>
      <c r="E13" s="961"/>
      <c r="F13" s="200"/>
    </row>
    <row r="14" spans="1:6">
      <c r="A14" s="138" t="s">
        <v>160</v>
      </c>
      <c r="B14" s="139"/>
      <c r="C14" s="962"/>
      <c r="D14" s="962"/>
      <c r="E14" s="962"/>
      <c r="F14" s="236"/>
    </row>
    <row r="15" spans="1:6">
      <c r="A15" s="140" t="s">
        <v>161</v>
      </c>
      <c r="B15" s="141"/>
      <c r="C15" s="1016">
        <f>'T1 MET'!M61-'T1 MET'!M15-'T1 MET'!M16</f>
        <v>2279.0380903208015</v>
      </c>
      <c r="D15" s="1016">
        <f>'T1 MET'!N61-'T1 MET'!N15-'T1 MET'!N16</f>
        <v>1284.6715928565561</v>
      </c>
      <c r="E15" s="1016">
        <f>'T1 MET'!O61-'T1 MET'!O15-'T1 MET'!O16</f>
        <v>1285.9899885842331</v>
      </c>
      <c r="F15" s="245">
        <f>'T1 MET'!P61-'T1 MET'!P15-'T1 MET'!P16</f>
        <v>1263.4373147970277</v>
      </c>
    </row>
    <row r="16" spans="1:6">
      <c r="A16" s="144" t="s">
        <v>162</v>
      </c>
      <c r="B16" s="145"/>
      <c r="C16" s="964"/>
      <c r="D16" s="963">
        <f>+'T1 MET'!N65</f>
        <v>105.74382830420639</v>
      </c>
      <c r="E16" s="963">
        <f>+'T1 MET'!O65</f>
        <v>107.4357295570737</v>
      </c>
      <c r="F16" s="143">
        <f>+'T1 MET'!P65</f>
        <v>109.3265983972782</v>
      </c>
    </row>
    <row r="17" spans="1:6">
      <c r="A17" s="144" t="s">
        <v>163</v>
      </c>
      <c r="B17" s="145"/>
      <c r="C17" s="965"/>
      <c r="D17" s="966">
        <f>'T1 MET'!U65</f>
        <v>112.43095725903359</v>
      </c>
      <c r="E17" s="966"/>
      <c r="F17" s="237"/>
    </row>
    <row r="18" spans="1:6">
      <c r="A18" s="150" t="s">
        <v>164</v>
      </c>
      <c r="B18" s="151"/>
      <c r="C18" s="967"/>
      <c r="D18" s="968">
        <f>D17/D16-1</f>
        <v>6.3238952684685268E-2</v>
      </c>
      <c r="E18" s="969"/>
      <c r="F18" s="154"/>
    </row>
    <row r="19" spans="1:6">
      <c r="A19" s="134" t="s">
        <v>165</v>
      </c>
      <c r="B19" s="135"/>
      <c r="C19" s="970">
        <f>('T1 MET'!K61-'T1 MET'!K15-'T1 MET'!K16)*('T1 MET'!R65/'T1 MET'!K65-1)+('T1 MET'!L61-'T1 MET'!L15-'T1 MET'!L16)*('T1 MET'!S65/'T1 MET'!L65-1)</f>
        <v>7.9052051017366711</v>
      </c>
      <c r="D19" s="970">
        <f>D15*D18</f>
        <v>81.241286076015015</v>
      </c>
      <c r="E19" s="971"/>
      <c r="F19" s="156"/>
    </row>
    <row r="20" spans="1:6" ht="3" customHeight="1">
      <c r="C20" s="954"/>
      <c r="D20" s="954"/>
      <c r="E20" s="954"/>
    </row>
    <row r="21" spans="1:6">
      <c r="A21" s="130" t="s">
        <v>166</v>
      </c>
      <c r="B21" s="131"/>
      <c r="C21" s="959"/>
      <c r="D21" s="959"/>
      <c r="E21" s="959"/>
      <c r="F21" s="133"/>
    </row>
    <row r="22" spans="1:6">
      <c r="A22" s="157" t="s">
        <v>167</v>
      </c>
      <c r="B22" s="158"/>
      <c r="C22" s="972">
        <v>0</v>
      </c>
      <c r="D22" s="1002">
        <v>0</v>
      </c>
      <c r="E22" s="1009"/>
      <c r="F22" s="1010"/>
    </row>
    <row r="23" spans="1:6">
      <c r="A23" s="162" t="s">
        <v>168</v>
      </c>
      <c r="B23" s="163"/>
      <c r="C23" s="965"/>
      <c r="D23" s="1011"/>
      <c r="E23" s="1012"/>
      <c r="F23" s="1013"/>
    </row>
    <row r="24" spans="1:6">
      <c r="A24" s="162" t="s">
        <v>169</v>
      </c>
      <c r="B24" s="163"/>
      <c r="C24" s="965"/>
      <c r="D24" s="1011"/>
      <c r="E24" s="1012"/>
      <c r="F24" s="1013"/>
    </row>
    <row r="25" spans="1:6">
      <c r="A25" s="162" t="s">
        <v>170</v>
      </c>
      <c r="B25" s="163"/>
      <c r="C25" s="966">
        <v>6.0342000000000002</v>
      </c>
      <c r="D25" s="1004">
        <v>4.6566000000000098</v>
      </c>
      <c r="E25" s="1014"/>
      <c r="F25" s="1015"/>
    </row>
    <row r="26" spans="1:6">
      <c r="A26" s="162" t="s">
        <v>171</v>
      </c>
      <c r="B26" s="163"/>
      <c r="C26" s="966">
        <v>0</v>
      </c>
      <c r="D26" s="1004">
        <v>0</v>
      </c>
      <c r="E26" s="1014"/>
      <c r="F26" s="1015"/>
    </row>
    <row r="27" spans="1:6">
      <c r="A27" s="162" t="s">
        <v>172</v>
      </c>
      <c r="B27" s="163"/>
      <c r="C27" s="966">
        <v>0</v>
      </c>
      <c r="D27" s="1004">
        <v>0</v>
      </c>
      <c r="E27" s="1014"/>
      <c r="F27" s="1015"/>
    </row>
    <row r="28" spans="1:6">
      <c r="A28" s="167" t="s">
        <v>173</v>
      </c>
      <c r="B28" s="168"/>
      <c r="C28" s="970">
        <f>SUM(C22:C27)</f>
        <v>6.0342000000000002</v>
      </c>
      <c r="D28" s="970">
        <f>SUM(D22:D27)</f>
        <v>4.6566000000000098</v>
      </c>
      <c r="E28" s="971"/>
      <c r="F28" s="156"/>
    </row>
    <row r="29" spans="1:6" ht="11.1" customHeight="1">
      <c r="C29" s="954"/>
      <c r="D29" s="954"/>
      <c r="E29" s="954"/>
    </row>
    <row r="30" spans="1:6">
      <c r="A30" s="128" t="s">
        <v>174</v>
      </c>
      <c r="B30" s="128"/>
      <c r="C30" s="958"/>
      <c r="D30" s="958"/>
      <c r="E30" s="958"/>
      <c r="F30" s="129"/>
    </row>
    <row r="31" spans="1:6" ht="2.1" customHeight="1">
      <c r="C31" s="954"/>
      <c r="D31" s="954"/>
      <c r="E31" s="954"/>
    </row>
    <row r="32" spans="1:6">
      <c r="A32" s="130" t="s">
        <v>175</v>
      </c>
      <c r="B32" s="131"/>
      <c r="C32" s="959"/>
      <c r="D32" s="959"/>
      <c r="E32" s="959"/>
      <c r="F32" s="133"/>
    </row>
    <row r="33" spans="1:6">
      <c r="A33" s="144" t="s">
        <v>176</v>
      </c>
      <c r="B33" s="145"/>
      <c r="C33" s="964"/>
      <c r="D33" s="964"/>
      <c r="E33" s="1017"/>
      <c r="F33" s="247"/>
    </row>
    <row r="34" spans="1:6">
      <c r="A34" s="169" t="s">
        <v>177</v>
      </c>
      <c r="B34" s="170"/>
      <c r="C34" s="1018"/>
      <c r="D34" s="1018"/>
      <c r="E34" s="1019"/>
      <c r="F34" s="248"/>
    </row>
    <row r="35" spans="1:6">
      <c r="A35" s="169" t="s">
        <v>178</v>
      </c>
      <c r="B35" s="170"/>
      <c r="C35" s="1018"/>
      <c r="D35" s="1018"/>
      <c r="E35" s="1019"/>
      <c r="F35" s="248"/>
    </row>
    <row r="36" spans="1:6">
      <c r="A36" s="169" t="s">
        <v>179</v>
      </c>
      <c r="B36" s="170"/>
      <c r="C36" s="1018"/>
      <c r="D36" s="1018"/>
      <c r="E36" s="1019"/>
      <c r="F36" s="248"/>
    </row>
    <row r="37" spans="1:6">
      <c r="A37" s="169" t="s">
        <v>180</v>
      </c>
      <c r="B37" s="170"/>
      <c r="C37" s="1018"/>
      <c r="D37" s="1018"/>
      <c r="E37" s="1019"/>
      <c r="F37" s="248"/>
    </row>
    <row r="38" spans="1:6">
      <c r="A38" s="144" t="s">
        <v>181</v>
      </c>
      <c r="B38" s="145"/>
      <c r="C38" s="974">
        <f>'T1 MET'!M68</f>
        <v>81.088166873767591</v>
      </c>
      <c r="D38" s="974">
        <f>'T1 MET'!N68</f>
        <v>108</v>
      </c>
      <c r="E38" s="974">
        <f>'T1 MET'!O68</f>
        <v>121</v>
      </c>
      <c r="F38" s="174">
        <f>'T1 MET'!P68</f>
        <v>129</v>
      </c>
    </row>
    <row r="39" spans="1:6">
      <c r="A39" s="169" t="s">
        <v>182</v>
      </c>
      <c r="B39" s="170"/>
      <c r="C39" s="966">
        <f>'T1 MET'!T68</f>
        <v>84.9187094581618</v>
      </c>
      <c r="D39" s="966">
        <f>'T1 MET'!U68</f>
        <v>81.305000000000007</v>
      </c>
      <c r="E39" s="966"/>
      <c r="F39" s="174"/>
    </row>
    <row r="40" spans="1:6">
      <c r="A40" s="175" t="s">
        <v>183</v>
      </c>
      <c r="B40" s="176"/>
      <c r="C40" s="975">
        <f t="shared" ref="C40" si="0">+C39/C38-1</f>
        <v>4.723923023635912E-2</v>
      </c>
      <c r="D40" s="975">
        <f>D39/D38-1</f>
        <v>-0.24717592592592585</v>
      </c>
      <c r="E40" s="976"/>
      <c r="F40" s="179"/>
    </row>
    <row r="41" spans="1:6">
      <c r="A41" s="134" t="s">
        <v>184</v>
      </c>
      <c r="B41" s="135"/>
      <c r="C41" s="1008"/>
      <c r="D41" s="981"/>
      <c r="E41" s="987"/>
      <c r="F41" s="540"/>
    </row>
    <row r="42" spans="1:6" ht="3" customHeight="1">
      <c r="C42" s="954"/>
      <c r="D42" s="954"/>
      <c r="E42" s="954"/>
    </row>
    <row r="43" spans="1:6">
      <c r="A43" s="138" t="s">
        <v>185</v>
      </c>
      <c r="B43" s="139"/>
      <c r="C43" s="959"/>
      <c r="D43" s="959"/>
      <c r="E43" s="959"/>
      <c r="F43" s="133"/>
    </row>
    <row r="44" spans="1:6">
      <c r="A44" s="182" t="s">
        <v>186</v>
      </c>
      <c r="B44" s="183"/>
      <c r="C44" s="966">
        <f>-(C12-C33)*C40</f>
        <v>-107.66000506609656</v>
      </c>
      <c r="D44" s="966">
        <f>-(D12-D33)*D40</f>
        <v>317.53989047505331</v>
      </c>
      <c r="E44" s="978"/>
      <c r="F44" s="225"/>
    </row>
    <row r="45" spans="1:6">
      <c r="A45" s="186" t="s">
        <v>187</v>
      </c>
      <c r="B45" s="187"/>
      <c r="C45" s="966">
        <f>('T3 MET'!E17-'T3 MET'!E11+'T3 MET'!E28-'T3 MET'!E22+'T3 MET'!E35+'T3 MET'!E42+'T3 MET'!E49+'T3 MET'!E56+'T3 MET'!E63+'T3 MET'!E70+'T3 MET'!E86-'T3 MET'!E80+'T3 MET'!E97-'T3 MET'!E91+'T3 MET'!E114-'T3 MET'!E102-'T3 MET'!E108+'T3 MET'!E125-'T3 MET'!E119+'T3 MET'!E136-'T3 MET'!E130+'T3 MET'!E147-'T3 MET'!E141+'T3 MET'!E158-'T3 MET'!E152+'T3 MET'!E165+'T3 MET'!E172)*-('T1 MET'!R68/'T1 MET'!K68-1)+(('T3 MET'!F17-'T3 MET'!F11+'T3 MET'!F28-'T3 MET'!F22+'T3 MET'!F35+'T3 MET'!F42+'T3 MET'!F49+'T3 MET'!F56+'T3 MET'!F63+'T3 MET'!F70+'T3 MET'!F86-'T3 MET'!F80+'T3 MET'!F97-'T3 MET'!F91+'T3 MET'!F114-'T3 MET'!F102-'T3 MET'!F108+'T3 MET'!F125-'T3 MET'!F119+'T3 MET'!F136-'T3 MET'!F130+'T3 MET'!F147-'T3 MET'!F141+'T3 MET'!F158-'T3 MET'!F152+'T3 MET'!F165+'T3 MET'!F172)*-('T1 MET'!S68/'T1 MET'!L68-1))</f>
        <v>0</v>
      </c>
      <c r="D45" s="966">
        <f>('T3 MET'!G17-'T3 MET'!G11+'T3 MET'!G28-'T3 MET'!G22+'T3 MET'!G35+'T3 MET'!G42+'T3 MET'!G49+'T3 MET'!G56+'T3 MET'!G63+'T3 MET'!G70+'T3 MET'!G86-'T3 MET'!G80+'T3 MET'!G97-'T3 MET'!G91+'T3 MET'!G114-'T3 MET'!G102-'T3 MET'!G108+'T3 MET'!G125-'T3 MET'!G119+'T3 MET'!G136-'T3 MET'!G130+'T3 MET'!G147-'T3 MET'!G141+'T3 MET'!G158-'T3 MET'!G152+'T3 MET'!G165+'T3 MET'!G172)*-D40</f>
        <v>0</v>
      </c>
      <c r="E45" s="978"/>
      <c r="F45" s="225"/>
    </row>
    <row r="46" spans="1:6">
      <c r="A46" s="167" t="s">
        <v>188</v>
      </c>
      <c r="B46" s="168"/>
      <c r="C46" s="970">
        <f t="shared" ref="C46" si="1">SUM(C44:C45)</f>
        <v>-107.66000506609656</v>
      </c>
      <c r="D46" s="970">
        <f>SUM(D44:D45)</f>
        <v>317.53989047505331</v>
      </c>
      <c r="E46" s="971"/>
      <c r="F46" s="156"/>
    </row>
    <row r="47" spans="1:6" ht="11.1" customHeight="1">
      <c r="C47" s="954"/>
      <c r="D47" s="954"/>
      <c r="E47" s="954"/>
    </row>
    <row r="48" spans="1:6">
      <c r="A48" s="128" t="s">
        <v>189</v>
      </c>
      <c r="B48" s="128"/>
      <c r="C48" s="958"/>
      <c r="D48" s="958"/>
      <c r="E48" s="958"/>
      <c r="F48" s="129"/>
    </row>
    <row r="49" spans="1:10" ht="3.6" customHeight="1">
      <c r="C49" s="954"/>
      <c r="D49" s="954"/>
      <c r="E49" s="954"/>
    </row>
    <row r="50" spans="1:10">
      <c r="A50" s="130" t="s">
        <v>190</v>
      </c>
      <c r="B50" s="131"/>
      <c r="C50" s="959"/>
      <c r="D50" s="959"/>
      <c r="E50" s="959"/>
      <c r="F50" s="133"/>
    </row>
    <row r="51" spans="1:10">
      <c r="A51" s="169" t="s">
        <v>191</v>
      </c>
      <c r="B51" s="170"/>
      <c r="C51" s="965"/>
      <c r="D51" s="1007"/>
      <c r="E51" s="1019"/>
      <c r="F51" s="248"/>
    </row>
    <row r="52" spans="1:10">
      <c r="A52" s="169" t="s">
        <v>192</v>
      </c>
      <c r="B52" s="170"/>
      <c r="C52" s="965"/>
      <c r="D52" s="1007"/>
      <c r="E52" s="1019"/>
      <c r="F52" s="248"/>
    </row>
    <row r="53" spans="1:10">
      <c r="A53" s="144" t="s">
        <v>193</v>
      </c>
      <c r="B53" s="145"/>
      <c r="C53" s="965"/>
      <c r="D53" s="1007"/>
      <c r="E53" s="1017"/>
      <c r="F53" s="247"/>
    </row>
    <row r="54" spans="1:10" s="195" customFormat="1">
      <c r="A54" s="167" t="s">
        <v>194</v>
      </c>
      <c r="B54" s="168"/>
      <c r="C54" s="981"/>
      <c r="D54" s="1008"/>
      <c r="E54" s="1020"/>
      <c r="F54" s="338"/>
      <c r="G54" s="118"/>
      <c r="H54" s="118"/>
      <c r="I54" s="118"/>
      <c r="J54" s="118"/>
    </row>
    <row r="55" spans="1:10" ht="12" customHeight="1">
      <c r="C55" s="954"/>
      <c r="D55" s="954"/>
      <c r="E55" s="954"/>
    </row>
    <row r="56" spans="1:10">
      <c r="A56" s="128" t="s">
        <v>195</v>
      </c>
      <c r="B56" s="128"/>
      <c r="C56" s="982"/>
      <c r="D56" s="982"/>
      <c r="E56" s="958"/>
      <c r="F56" s="129"/>
    </row>
    <row r="57" spans="1:10" ht="3.6" customHeight="1">
      <c r="C57" s="954"/>
      <c r="D57" s="954"/>
      <c r="E57" s="954"/>
    </row>
    <row r="58" spans="1:10">
      <c r="A58" s="130" t="s">
        <v>196</v>
      </c>
      <c r="B58" s="131"/>
      <c r="C58" s="959"/>
      <c r="D58" s="959"/>
      <c r="E58" s="959"/>
      <c r="F58" s="133"/>
    </row>
    <row r="59" spans="1:10" s="199" customFormat="1">
      <c r="A59" s="167" t="s">
        <v>197</v>
      </c>
      <c r="B59" s="168"/>
      <c r="C59" s="971">
        <v>0</v>
      </c>
      <c r="D59" s="971">
        <v>0</v>
      </c>
      <c r="E59" s="983"/>
      <c r="F59" s="198"/>
    </row>
    <row r="60" spans="1:10" ht="3.6" customHeight="1">
      <c r="C60" s="954"/>
      <c r="D60" s="954"/>
      <c r="E60" s="954"/>
    </row>
    <row r="61" spans="1:10">
      <c r="A61" s="130" t="s">
        <v>198</v>
      </c>
      <c r="B61" s="131"/>
      <c r="C61" s="959"/>
      <c r="D61" s="959"/>
      <c r="E61" s="959"/>
      <c r="F61" s="133"/>
    </row>
    <row r="62" spans="1:10">
      <c r="A62" s="140" t="s">
        <v>199</v>
      </c>
      <c r="B62" s="141"/>
      <c r="C62" s="984" t="s">
        <v>534</v>
      </c>
      <c r="D62" s="1021"/>
      <c r="E62" s="1021"/>
      <c r="F62" s="203"/>
    </row>
    <row r="63" spans="1:10">
      <c r="A63" s="204" t="s">
        <v>200</v>
      </c>
      <c r="B63" s="205"/>
      <c r="C63" s="971">
        <f>C93*'T1 MET'!T68-(C100*'T1 MET'!R68+C101*'T1 MET'!S68) -'T3 MET'!D103-'T3 MET'!D104-(('T3 MET'!D103/-('T1'!R68/'T2'!C104-1)+'T3 MET'!D104/-('T1'!S68/'T2'!C105-1))*C40)</f>
        <v>1634.6489239994451</v>
      </c>
      <c r="D63" s="986"/>
      <c r="E63" s="986"/>
      <c r="F63" s="207"/>
      <c r="H63" s="695">
        <f>((C93-('T3 MET'!E11+'T3 MET'!E22+'T3 MET'!E75+'T3 MET'!E80+'T3 MET'!E91+'T3 MET'!E102+'T3 MET'!E108+'T3 MET'!E119+'T3 MET'!E130+'T3 MET'!E141+'T3 MET'!E152+'T3 MET'!F11+'T3 MET'!F22+'T3 MET'!F75+'T3 MET'!F80+'T3 MET'!F91+'T3 MET'!F102+'T3 MET'!F108+'T3 MET'!F119+'T3 MET'!F130+'T3 MET'!F141+'T3 MET'!F152)/C92)*'T1 MET'!T68)-((C100*'T2'!C104-('T3 MET'!E11+'T3 MET'!E22+'T3 MET'!E75+'T3 MET'!E80+'T3 MET'!E91+'T3 MET'!E102+'T3 MET'!E108+'T3 MET'!E119+'T3 MET'!E130+'T3 MET'!E141+'T3 MET'!E152))*'T1 MET'!R68/'T2'!C104)-((C101*'T2'!C105-('T3 MET'!F11+'T3 MET'!F22+'T3 MET'!F75+'T3 MET'!F80+'T3 MET'!F91+'T3 MET'!F102+'T3 MET'!F108+'T3 MET'!F119+'T3 MET'!F130+'T3 MET'!F141+'T3 MET'!F152))*'T1 MET'!S68/'T2'!C105)</f>
        <v>1634.6489239994444</v>
      </c>
      <c r="I63" s="695">
        <f>((C93-('T3 MET'!E183+'T3 MET'!F183)/C92)*'T1 MET'!T68)-((C100*'T2'!C104-('T3 MET'!E183))*'T1 MET'!R68/'T2'!C104)-((C101*'T2'!C105-('T3 MET'!F183))*'T1 MET'!S68/'T2'!C105)</f>
        <v>1634.6489239994444</v>
      </c>
    </row>
    <row r="64" spans="1:10" ht="3" customHeight="1">
      <c r="C64" s="954"/>
      <c r="D64" s="954"/>
      <c r="E64" s="954"/>
    </row>
    <row r="65" spans="1:6">
      <c r="A65" s="130" t="s">
        <v>201</v>
      </c>
      <c r="B65" s="131"/>
      <c r="C65" s="959"/>
      <c r="D65" s="959"/>
      <c r="E65" s="959"/>
      <c r="F65" s="133"/>
    </row>
    <row r="66" spans="1:6">
      <c r="A66" s="204" t="s">
        <v>202</v>
      </c>
      <c r="B66" s="205"/>
      <c r="C66" s="987"/>
      <c r="D66" s="987"/>
      <c r="E66" s="987"/>
      <c r="F66" s="664"/>
    </row>
    <row r="67" spans="1:6" ht="3" customHeight="1">
      <c r="C67" s="954"/>
      <c r="D67" s="954"/>
      <c r="E67" s="954"/>
    </row>
    <row r="68" spans="1:6">
      <c r="A68" s="130" t="s">
        <v>203</v>
      </c>
      <c r="B68" s="131"/>
      <c r="C68" s="988"/>
      <c r="D68" s="988"/>
      <c r="E68" s="988"/>
      <c r="F68" s="181"/>
    </row>
    <row r="69" spans="1:6">
      <c r="A69" s="209" t="s">
        <v>204</v>
      </c>
      <c r="B69" s="210"/>
      <c r="C69" s="972">
        <v>0</v>
      </c>
      <c r="D69" s="1002">
        <v>0</v>
      </c>
      <c r="E69" s="1002"/>
      <c r="F69" s="1003"/>
    </row>
    <row r="70" spans="1:6">
      <c r="A70" s="169" t="s">
        <v>205</v>
      </c>
      <c r="B70" s="170"/>
      <c r="C70" s="966">
        <v>0</v>
      </c>
      <c r="D70" s="1004">
        <v>0</v>
      </c>
      <c r="E70" s="1004"/>
      <c r="F70" s="1005"/>
    </row>
    <row r="71" spans="1:6">
      <c r="A71" s="169" t="s">
        <v>206</v>
      </c>
      <c r="B71" s="170"/>
      <c r="C71" s="544">
        <v>0</v>
      </c>
      <c r="D71" s="1194">
        <v>0</v>
      </c>
      <c r="E71" s="164"/>
      <c r="F71" s="542"/>
    </row>
    <row r="72" spans="1:6">
      <c r="A72" s="169" t="s">
        <v>207</v>
      </c>
      <c r="B72" s="170"/>
      <c r="C72" s="564">
        <v>0</v>
      </c>
      <c r="D72" s="1195">
        <v>0</v>
      </c>
      <c r="E72" s="565"/>
      <c r="F72" s="566"/>
    </row>
    <row r="73" spans="1:6">
      <c r="A73" s="211" t="s">
        <v>208</v>
      </c>
      <c r="B73" s="212"/>
      <c r="C73" s="970">
        <f>SUM(C69:C72)</f>
        <v>0</v>
      </c>
      <c r="D73" s="970">
        <f>SUM(D69:D72)</f>
        <v>0</v>
      </c>
      <c r="E73" s="970">
        <f t="shared" ref="E73:F73" si="2">SUM(E69:E72)</f>
        <v>0</v>
      </c>
      <c r="F73" s="137">
        <f t="shared" si="2"/>
        <v>0</v>
      </c>
    </row>
    <row r="74" spans="1:6" ht="3.95" customHeight="1">
      <c r="A74" s="214"/>
      <c r="B74" s="214"/>
      <c r="C74" s="989"/>
      <c r="D74" s="989"/>
      <c r="E74" s="989"/>
      <c r="F74" s="216"/>
    </row>
    <row r="75" spans="1:6">
      <c r="A75" s="130" t="s">
        <v>209</v>
      </c>
      <c r="B75" s="131"/>
      <c r="C75" s="990" t="s">
        <v>535</v>
      </c>
      <c r="D75" s="988"/>
      <c r="E75" s="988"/>
      <c r="F75" s="181"/>
    </row>
    <row r="76" spans="1:6" s="199" customFormat="1">
      <c r="A76" s="211" t="s">
        <v>210</v>
      </c>
      <c r="B76" s="212"/>
      <c r="C76" s="971">
        <f>(C102*'T1 MET'!R68)+(C103*'T1 MET'!S68)</f>
        <v>0</v>
      </c>
      <c r="D76" s="971">
        <f>D94*D39</f>
        <v>0</v>
      </c>
      <c r="E76" s="983"/>
      <c r="F76" s="213"/>
    </row>
    <row r="77" spans="1:6" ht="9.9499999999999993" customHeight="1">
      <c r="A77" s="214"/>
      <c r="B77" s="214"/>
      <c r="C77" s="991"/>
      <c r="D77" s="989"/>
      <c r="E77" s="989"/>
      <c r="F77" s="216"/>
    </row>
    <row r="78" spans="1:6">
      <c r="A78" s="217" t="s">
        <v>211</v>
      </c>
      <c r="B78" s="218"/>
      <c r="C78" s="992">
        <f>C19+C28+C41+C46+C54+C59+C63+C66+C73+C76</f>
        <v>1540.9283240350851</v>
      </c>
      <c r="D78" s="993">
        <f>D19+D28+D41+D46+D54+D59+D63+D66+D73+D76</f>
        <v>403.43777655106834</v>
      </c>
      <c r="E78" s="993">
        <f t="shared" ref="E78:F78" si="3">E19+E28+E41+E46+E54+E59+E63+E66+E73+E76</f>
        <v>0</v>
      </c>
      <c r="F78" s="545">
        <f t="shared" si="3"/>
        <v>0</v>
      </c>
    </row>
    <row r="79" spans="1:6" ht="26.1" customHeight="1">
      <c r="A79" s="220"/>
      <c r="C79" s="994"/>
      <c r="D79" s="994"/>
      <c r="E79" s="994"/>
      <c r="F79" s="221"/>
    </row>
    <row r="80" spans="1:6" ht="12.75" customHeight="1">
      <c r="A80" s="1245" t="s">
        <v>212</v>
      </c>
      <c r="B80" s="1246"/>
      <c r="C80" s="957" t="s">
        <v>504</v>
      </c>
      <c r="D80" s="957">
        <v>2022</v>
      </c>
      <c r="E80" s="957">
        <v>2023</v>
      </c>
      <c r="F80" s="127">
        <v>2024</v>
      </c>
    </row>
    <row r="81" spans="1:21">
      <c r="A81" s="157" t="s">
        <v>213</v>
      </c>
      <c r="B81" s="158"/>
      <c r="C81" s="995">
        <f>+C12</f>
        <v>2279.0380903208015</v>
      </c>
      <c r="D81" s="995">
        <f>+D12</f>
        <v>1284.6715928565561</v>
      </c>
      <c r="E81" s="995">
        <f>+E12</f>
        <v>1285.9899885842331</v>
      </c>
      <c r="F81" s="223">
        <f>+F12</f>
        <v>1263.4373147970277</v>
      </c>
      <c r="M81" s="249"/>
      <c r="N81" s="249"/>
      <c r="O81" s="249"/>
      <c r="P81" s="249"/>
      <c r="Q81" s="249"/>
    </row>
    <row r="82" spans="1:21" ht="12.75" customHeight="1">
      <c r="A82" s="144" t="s">
        <v>214</v>
      </c>
      <c r="B82" s="145"/>
      <c r="C82" s="978">
        <f>'T3 MET'!E17+'T3 MET'!F17</f>
        <v>-123.45132376545591</v>
      </c>
      <c r="D82" s="978">
        <f>'T3 MET'!G17</f>
        <v>0</v>
      </c>
      <c r="E82" s="978">
        <f>'T3 MET'!H17</f>
        <v>7.9052051017366711</v>
      </c>
      <c r="F82" s="225">
        <f>'T3 MET'!I17</f>
        <v>81.241286076015015</v>
      </c>
      <c r="M82" s="249"/>
      <c r="N82" s="249"/>
      <c r="O82" s="249"/>
      <c r="P82" s="249"/>
      <c r="Q82" s="249"/>
    </row>
    <row r="83" spans="1:21">
      <c r="A83" s="144" t="s">
        <v>215</v>
      </c>
      <c r="B83" s="145"/>
      <c r="C83" s="978">
        <f>'T3 MET'!E28+'T3 MET'!F28</f>
        <v>0</v>
      </c>
      <c r="D83" s="978">
        <f>'T3 MET'!G28</f>
        <v>0</v>
      </c>
      <c r="E83" s="978">
        <f>'T3 MET'!H28</f>
        <v>0</v>
      </c>
      <c r="F83" s="225">
        <f>'T3 MET'!I28</f>
        <v>0</v>
      </c>
      <c r="M83" s="249"/>
      <c r="N83" s="249"/>
      <c r="O83" s="249"/>
      <c r="P83" s="249"/>
      <c r="Q83" s="249"/>
    </row>
    <row r="84" spans="1:21">
      <c r="A84" s="169" t="s">
        <v>216</v>
      </c>
      <c r="B84" s="170"/>
      <c r="C84" s="978">
        <f>'T3 MET'!E35+'T3 MET'!E42+'T3 MET'!E49+'T3 MET'!E56+'T3 MET'!E63+'T3 MET'!E70+'T3 MET'!E75+'T3 MET'!F35+'T3 MET'!F42+'T3 MET'!F49+'T3 MET'!F56+'T3 MET'!F63+'T3 MET'!F70+'T3 MET'!F75</f>
        <v>0</v>
      </c>
      <c r="D84" s="978">
        <f>'T3 MET'!G35+'T3 MET'!G42+'T3 MET'!G49+'T3 MET'!G56+'T3 MET'!G63+'T3 MET'!G70+'T3 MET'!G75</f>
        <v>-103.2094</v>
      </c>
      <c r="E84" s="978">
        <f>'T3 MET'!H35+'T3 MET'!H42+'T3 MET'!H49+'T3 MET'!H56+'T3 MET'!H63+'T3 MET'!H70+'T3 MET'!H75</f>
        <v>0</v>
      </c>
      <c r="F84" s="225">
        <f>'T3 MET'!I35+'T3 MET'!I42+'T3 MET'!I49+'T3 MET'!I56+'T3 MET'!I63+'T3 MET'!I70+'T3 MET'!I75</f>
        <v>0</v>
      </c>
      <c r="M84" s="249"/>
      <c r="N84" s="249"/>
      <c r="O84" s="249"/>
      <c r="P84" s="249"/>
      <c r="Q84" s="249"/>
    </row>
    <row r="85" spans="1:21">
      <c r="A85" s="169" t="s">
        <v>217</v>
      </c>
      <c r="B85" s="170"/>
      <c r="C85" s="978">
        <f>'T3 MET'!E86+'T3 MET'!F86</f>
        <v>0</v>
      </c>
      <c r="D85" s="978">
        <f>'T3 MET'!G86</f>
        <v>0</v>
      </c>
      <c r="E85" s="978">
        <f>'T3 MET'!H86</f>
        <v>0</v>
      </c>
      <c r="F85" s="225">
        <f>'T3 MET'!I86</f>
        <v>0</v>
      </c>
      <c r="M85" s="249"/>
      <c r="N85" s="249"/>
      <c r="O85" s="249"/>
      <c r="P85" s="249"/>
      <c r="Q85" s="249"/>
    </row>
    <row r="86" spans="1:21">
      <c r="A86" s="169" t="s">
        <v>218</v>
      </c>
      <c r="B86" s="170"/>
      <c r="C86" s="978">
        <f>'T3 MET'!E97+'T3 MET'!F97</f>
        <v>0</v>
      </c>
      <c r="D86" s="978">
        <f>'T3 MET'!G97</f>
        <v>0</v>
      </c>
      <c r="E86" s="978">
        <f>'T3 MET'!H97</f>
        <v>0</v>
      </c>
      <c r="F86" s="225">
        <f>'T3 MET'!I97</f>
        <v>0</v>
      </c>
      <c r="M86" s="249"/>
      <c r="N86" s="249"/>
      <c r="O86" s="249"/>
      <c r="P86" s="249"/>
      <c r="Q86" s="249"/>
    </row>
    <row r="87" spans="1:21">
      <c r="A87" s="169" t="s">
        <v>219</v>
      </c>
      <c r="B87" s="170"/>
      <c r="C87" s="978">
        <f>'T3 MET'!E114+'T3 MET'!F114</f>
        <v>-307.237186738898</v>
      </c>
      <c r="D87" s="978">
        <f>'T3 MET'!G114</f>
        <v>-140.83976835903121</v>
      </c>
      <c r="E87" s="978">
        <f>'T3 MET'!H114</f>
        <v>-260.07745802701413</v>
      </c>
      <c r="F87" s="225">
        <f>'T3 MET'!I114</f>
        <v>257.21681131445757</v>
      </c>
      <c r="M87" s="249"/>
      <c r="N87" s="249"/>
      <c r="O87" s="249"/>
      <c r="P87" s="249"/>
      <c r="Q87" s="249"/>
    </row>
    <row r="88" spans="1:21">
      <c r="A88" s="144" t="s">
        <v>220</v>
      </c>
      <c r="B88" s="145"/>
      <c r="C88" s="978">
        <f>'T3 MET'!E125+'T3 MET'!E136+'T3 MET'!E147+'T3 MET'!E158+'T3 MET'!F125+'T3 MET'!F136+'T3 MET'!F147+'T3 MET'!F158</f>
        <v>0</v>
      </c>
      <c r="D88" s="978">
        <f>'T3 MET'!G125+'T3 MET'!G136+'T3 MET'!G147+'T3 MET'!G158</f>
        <v>0</v>
      </c>
      <c r="E88" s="978">
        <f>'T3 MET'!H125+'T3 MET'!H136+'T3 MET'!H147+'T3 MET'!H158</f>
        <v>0</v>
      </c>
      <c r="F88" s="225">
        <f>'T3 MET'!I125+'T3 MET'!I136+'T3 MET'!I147+'T3 MET'!I158</f>
        <v>0</v>
      </c>
      <c r="M88" s="249"/>
      <c r="N88" s="249"/>
      <c r="O88" s="249"/>
      <c r="P88" s="249"/>
      <c r="Q88" s="249"/>
    </row>
    <row r="89" spans="1:21">
      <c r="A89" s="144" t="s">
        <v>221</v>
      </c>
      <c r="B89" s="145"/>
      <c r="C89" s="978">
        <f>'T3 MET'!E172+'T3 MET'!F172</f>
        <v>0</v>
      </c>
      <c r="D89" s="978">
        <f>'T3 MET'!G172</f>
        <v>0</v>
      </c>
      <c r="E89" s="978">
        <f>'T3 MET'!H172</f>
        <v>0</v>
      </c>
      <c r="F89" s="225">
        <f>'T3 MET'!I172</f>
        <v>0</v>
      </c>
      <c r="M89" s="249"/>
      <c r="N89" s="249"/>
      <c r="O89" s="249"/>
      <c r="P89" s="249"/>
      <c r="Q89" s="249"/>
    </row>
    <row r="90" spans="1:21">
      <c r="A90" s="169" t="s">
        <v>222</v>
      </c>
      <c r="B90" s="170"/>
      <c r="C90" s="996">
        <f>'T3 MET'!E165+'T3 MET'!F165</f>
        <v>0</v>
      </c>
      <c r="D90" s="996">
        <f>'T3 MET'!G165</f>
        <v>0</v>
      </c>
      <c r="E90" s="996">
        <f>'T3 MET'!H165</f>
        <v>326.92978479988903</v>
      </c>
      <c r="F90" s="696">
        <f>'T3 MET'!I165</f>
        <v>326.92978479988903</v>
      </c>
      <c r="M90" s="249"/>
      <c r="N90" s="249"/>
      <c r="O90" s="249"/>
      <c r="P90" s="249"/>
      <c r="Q90" s="249"/>
    </row>
    <row r="91" spans="1:21">
      <c r="A91" s="227" t="s">
        <v>223</v>
      </c>
      <c r="B91" s="228"/>
      <c r="C91" s="997">
        <f t="shared" ref="C91" si="4">SUM(C81:C90)</f>
        <v>1848.3495798164477</v>
      </c>
      <c r="D91" s="997">
        <f>SUM(D81:D90)</f>
        <v>1040.6224244975249</v>
      </c>
      <c r="E91" s="997">
        <f>SUM(E81:E90)</f>
        <v>1360.747520458845</v>
      </c>
      <c r="F91" s="229">
        <f>SUM(F81:F90)</f>
        <v>1928.8251969873895</v>
      </c>
      <c r="M91" s="249"/>
      <c r="N91" s="249"/>
      <c r="O91" s="249"/>
      <c r="P91" s="249"/>
      <c r="Q91" s="249"/>
    </row>
    <row r="92" spans="1:21">
      <c r="A92" s="167" t="s">
        <v>224</v>
      </c>
      <c r="B92" s="168"/>
      <c r="C92" s="998">
        <f>'T1 MET'!M68</f>
        <v>81.088166873767591</v>
      </c>
      <c r="D92" s="998">
        <f>'T1 ANSP'!N68</f>
        <v>108</v>
      </c>
      <c r="E92" s="998">
        <f>'T1 ANSP'!O68</f>
        <v>121</v>
      </c>
      <c r="F92" s="194">
        <f>'T1 ANSP'!P68</f>
        <v>129</v>
      </c>
      <c r="K92" s="250"/>
      <c r="M92" s="249"/>
      <c r="N92" s="249"/>
      <c r="O92" s="249"/>
      <c r="P92" s="249"/>
      <c r="Q92" s="249"/>
    </row>
    <row r="93" spans="1:21">
      <c r="A93" s="167" t="s">
        <v>225</v>
      </c>
      <c r="B93" s="168"/>
      <c r="C93" s="999">
        <f t="shared" ref="C93:F93" si="5">C91/C92</f>
        <v>22.794319455930353</v>
      </c>
      <c r="D93" s="999">
        <f t="shared" si="5"/>
        <v>9.6353928194215275</v>
      </c>
      <c r="E93" s="999">
        <f t="shared" si="5"/>
        <v>11.245847276519379</v>
      </c>
      <c r="F93" s="230">
        <f t="shared" si="5"/>
        <v>14.952133309979764</v>
      </c>
      <c r="K93" s="250"/>
      <c r="M93" s="249"/>
      <c r="N93" s="249"/>
      <c r="O93" s="249"/>
      <c r="P93" s="249"/>
      <c r="Q93" s="249"/>
      <c r="U93" s="251"/>
    </row>
    <row r="94" spans="1:21">
      <c r="A94" s="167" t="s">
        <v>226</v>
      </c>
      <c r="B94" s="168"/>
      <c r="C94" s="1000">
        <f>(C102*'T1 MET'!R68+C103*'T1 MET'!S68)/C92</f>
        <v>0</v>
      </c>
      <c r="D94" s="999">
        <v>0</v>
      </c>
      <c r="E94" s="999">
        <v>0</v>
      </c>
      <c r="F94" s="1006">
        <v>0</v>
      </c>
      <c r="K94" s="250"/>
    </row>
    <row r="95" spans="1:21" ht="9.9499999999999993" customHeight="1">
      <c r="A95" s="214"/>
      <c r="B95" s="214"/>
      <c r="C95" s="991"/>
      <c r="D95" s="989"/>
      <c r="E95" s="989"/>
      <c r="F95" s="216"/>
    </row>
    <row r="96" spans="1:21">
      <c r="A96" s="231" t="s">
        <v>227</v>
      </c>
      <c r="B96" s="218"/>
      <c r="C96" s="1001">
        <f t="shared" ref="C96" si="6">C93+C94</f>
        <v>22.794319455930353</v>
      </c>
      <c r="D96" s="1001">
        <f t="shared" ref="D96:F96" si="7">+D93+D94</f>
        <v>9.6353928194215275</v>
      </c>
      <c r="E96" s="1001">
        <f t="shared" si="7"/>
        <v>11.245847276519379</v>
      </c>
      <c r="F96" s="340">
        <f t="shared" si="7"/>
        <v>14.952133309979764</v>
      </c>
    </row>
    <row r="97" spans="1:6">
      <c r="A97" s="220"/>
      <c r="C97" s="216"/>
      <c r="D97" s="216"/>
      <c r="E97" s="216"/>
      <c r="F97" s="216"/>
    </row>
    <row r="98" spans="1:6" ht="15">
      <c r="A98" s="120" t="s">
        <v>228</v>
      </c>
      <c r="B98" s="128"/>
      <c r="C98" s="232"/>
      <c r="D98" s="232"/>
      <c r="E98" s="697"/>
      <c r="F98" s="698"/>
    </row>
    <row r="99" spans="1:6" ht="12.95" customHeight="1">
      <c r="A99" s="233" t="s">
        <v>229</v>
      </c>
      <c r="B99" s="128"/>
      <c r="C99" s="234"/>
      <c r="D99" s="232"/>
      <c r="E99" s="697"/>
      <c r="F99" s="699"/>
    </row>
    <row r="100" spans="1:6" ht="12.95" customHeight="1">
      <c r="A100" s="233" t="s">
        <v>688</v>
      </c>
      <c r="B100" s="128"/>
      <c r="C100" s="693">
        <v>7.2776066316953862</v>
      </c>
      <c r="D100" s="232"/>
      <c r="E100" s="697"/>
      <c r="F100" s="699"/>
    </row>
    <row r="101" spans="1:6" ht="12.95" customHeight="1">
      <c r="A101" s="233" t="s">
        <v>691</v>
      </c>
      <c r="B101" s="128"/>
      <c r="C101" s="693">
        <v>7.1946520420598716</v>
      </c>
      <c r="D101" s="232"/>
      <c r="E101" s="697"/>
      <c r="F101" s="700"/>
    </row>
    <row r="102" spans="1:6">
      <c r="A102" s="233" t="s">
        <v>689</v>
      </c>
      <c r="C102" s="693">
        <v>0</v>
      </c>
      <c r="D102" s="234"/>
      <c r="E102" s="234"/>
    </row>
    <row r="103" spans="1:6">
      <c r="A103" s="233" t="s">
        <v>690</v>
      </c>
      <c r="C103" s="693">
        <v>0</v>
      </c>
    </row>
    <row r="104" spans="1:6">
      <c r="A104" s="120" t="s">
        <v>553</v>
      </c>
      <c r="B104" s="128"/>
      <c r="C104" s="232"/>
      <c r="D104" s="232"/>
      <c r="E104" s="232"/>
      <c r="F104" s="232"/>
    </row>
  </sheetData>
  <mergeCells count="4">
    <mergeCell ref="A1:F1"/>
    <mergeCell ref="C5:F5"/>
    <mergeCell ref="A7:B7"/>
    <mergeCell ref="A80:B80"/>
  </mergeCell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U104"/>
  <sheetViews>
    <sheetView showGridLines="0" zoomScaleNormal="100" workbookViewId="0">
      <selection activeCell="I63" sqref="I63"/>
    </sheetView>
  </sheetViews>
  <sheetFormatPr defaultColWidth="8.85546875" defaultRowHeight="12.75"/>
  <cols>
    <col min="1" max="1" width="24" style="120" customWidth="1"/>
    <col min="2" max="2" width="49.5703125" style="120" customWidth="1"/>
    <col min="3" max="6" width="12.5703125" style="120" customWidth="1"/>
    <col min="7" max="10" width="8.85546875" style="118"/>
    <col min="11" max="12" width="8.85546875" style="118" bestFit="1" customWidth="1"/>
    <col min="13" max="15" width="9.140625" style="118" bestFit="1" customWidth="1"/>
    <col min="16" max="16384" width="8.85546875" style="118"/>
  </cols>
  <sheetData>
    <row r="1" spans="1:6">
      <c r="A1" s="1242" t="s">
        <v>154</v>
      </c>
      <c r="B1" s="1242"/>
      <c r="C1" s="1247"/>
      <c r="D1" s="1247"/>
      <c r="E1" s="1247"/>
      <c r="F1" s="1242"/>
    </row>
    <row r="2" spans="1:6">
      <c r="A2" s="119"/>
      <c r="B2" s="119"/>
      <c r="C2" s="954"/>
      <c r="D2" s="954"/>
      <c r="E2" s="954"/>
      <c r="F2" s="121"/>
    </row>
    <row r="3" spans="1:6">
      <c r="A3" s="122" t="str">
        <f>'T1 NSA'!A3</f>
        <v>Finland - TCZ</v>
      </c>
      <c r="C3" s="955"/>
      <c r="D3" s="956"/>
      <c r="E3" s="955"/>
      <c r="F3" s="118"/>
    </row>
    <row r="4" spans="1:6">
      <c r="A4" s="124" t="str">
        <f>'T1 NSA'!A4</f>
        <v>Currency: Euro</v>
      </c>
      <c r="C4" s="955"/>
      <c r="D4" s="956"/>
      <c r="E4" s="955"/>
      <c r="F4" s="118"/>
    </row>
    <row r="5" spans="1:6">
      <c r="A5" s="125" t="str">
        <f>'T1 NSA'!A5</f>
        <v>NSA</v>
      </c>
      <c r="B5" s="382"/>
      <c r="C5" s="1248" t="s">
        <v>155</v>
      </c>
      <c r="D5" s="1248"/>
      <c r="E5" s="1248"/>
      <c r="F5" s="1244"/>
    </row>
    <row r="6" spans="1:6">
      <c r="C6" s="954"/>
      <c r="D6" s="954"/>
      <c r="E6" s="954"/>
    </row>
    <row r="7" spans="1:6" ht="12.75" customHeight="1">
      <c r="A7" s="1245" t="s">
        <v>156</v>
      </c>
      <c r="B7" s="1246"/>
      <c r="C7" s="957" t="s">
        <v>504</v>
      </c>
      <c r="D7" s="957">
        <v>2022</v>
      </c>
      <c r="E7" s="957">
        <v>2023</v>
      </c>
      <c r="F7" s="127">
        <v>2024</v>
      </c>
    </row>
    <row r="8" spans="1:6">
      <c r="C8" s="954"/>
      <c r="D8" s="954"/>
      <c r="E8" s="954"/>
    </row>
    <row r="9" spans="1:6">
      <c r="A9" s="128" t="s">
        <v>157</v>
      </c>
      <c r="B9" s="128"/>
      <c r="C9" s="958"/>
      <c r="D9" s="958"/>
      <c r="E9" s="958"/>
      <c r="F9" s="129"/>
    </row>
    <row r="10" spans="1:6" ht="3" customHeight="1">
      <c r="C10" s="954"/>
      <c r="D10" s="954"/>
      <c r="E10" s="954"/>
    </row>
    <row r="11" spans="1:6">
      <c r="A11" s="130" t="s">
        <v>158</v>
      </c>
      <c r="B11" s="131"/>
      <c r="C11" s="959"/>
      <c r="D11" s="959"/>
      <c r="E11" s="959"/>
      <c r="F11" s="133"/>
    </row>
    <row r="12" spans="1:6">
      <c r="A12" s="134" t="s">
        <v>159</v>
      </c>
      <c r="B12" s="135"/>
      <c r="C12" s="960">
        <f>+'T1 NSA'!M61</f>
        <v>144</v>
      </c>
      <c r="D12" s="960">
        <f>+'T1 NSA'!N61</f>
        <v>72</v>
      </c>
      <c r="E12" s="960">
        <f>+'T1 NSA'!O61</f>
        <v>72</v>
      </c>
      <c r="F12" s="235">
        <f>+'T1 NSA'!P61</f>
        <v>72</v>
      </c>
    </row>
    <row r="13" spans="1:6" ht="3" customHeight="1">
      <c r="C13" s="961"/>
      <c r="D13" s="954"/>
      <c r="E13" s="954"/>
    </row>
    <row r="14" spans="1:6">
      <c r="A14" s="138" t="s">
        <v>160</v>
      </c>
      <c r="B14" s="139"/>
      <c r="C14" s="962"/>
      <c r="D14" s="959"/>
      <c r="E14" s="959"/>
      <c r="F14" s="133"/>
    </row>
    <row r="15" spans="1:6">
      <c r="A15" s="140" t="s">
        <v>161</v>
      </c>
      <c r="B15" s="141"/>
      <c r="C15" s="964"/>
      <c r="D15" s="1022"/>
      <c r="E15" s="1022"/>
      <c r="F15" s="252"/>
    </row>
    <row r="16" spans="1:6">
      <c r="A16" s="144" t="s">
        <v>162</v>
      </c>
      <c r="B16" s="145"/>
      <c r="C16" s="964"/>
      <c r="D16" s="1023"/>
      <c r="E16" s="1023"/>
      <c r="F16" s="253"/>
    </row>
    <row r="17" spans="1:6">
      <c r="A17" s="144" t="s">
        <v>163</v>
      </c>
      <c r="B17" s="145"/>
      <c r="C17" s="965"/>
      <c r="D17" s="1024"/>
      <c r="E17" s="1024"/>
      <c r="F17" s="254"/>
    </row>
    <row r="18" spans="1:6">
      <c r="A18" s="150" t="s">
        <v>164</v>
      </c>
      <c r="B18" s="151"/>
      <c r="C18" s="967"/>
      <c r="D18" s="967"/>
      <c r="E18" s="1024"/>
      <c r="F18" s="254"/>
    </row>
    <row r="19" spans="1:6">
      <c r="A19" s="134" t="s">
        <v>165</v>
      </c>
      <c r="B19" s="135"/>
      <c r="C19" s="1025"/>
      <c r="D19" s="1025"/>
      <c r="E19" s="1025"/>
      <c r="F19" s="256"/>
    </row>
    <row r="20" spans="1:6" ht="3" customHeight="1">
      <c r="C20" s="954"/>
      <c r="D20" s="954"/>
      <c r="E20" s="954"/>
    </row>
    <row r="21" spans="1:6">
      <c r="A21" s="130" t="s">
        <v>166</v>
      </c>
      <c r="B21" s="131"/>
      <c r="C21" s="959"/>
      <c r="D21" s="959"/>
      <c r="E21" s="959"/>
      <c r="F21" s="133"/>
    </row>
    <row r="22" spans="1:6">
      <c r="A22" s="157" t="s">
        <v>167</v>
      </c>
      <c r="B22" s="158"/>
      <c r="C22" s="1026"/>
      <c r="D22" s="1026"/>
      <c r="E22" s="1026"/>
      <c r="F22" s="257"/>
    </row>
    <row r="23" spans="1:6">
      <c r="A23" s="162" t="s">
        <v>168</v>
      </c>
      <c r="B23" s="163"/>
      <c r="C23" s="966">
        <f>('T1 NSA'!T61-'T1 NSA'!T57)-('T1 NSA'!M61-'T1 NSA'!M57)</f>
        <v>0</v>
      </c>
      <c r="D23" s="978">
        <f>('T1 NSA'!U61-'T1 NSA'!U57)-('T1 NSA'!N61-'T1 NSA'!N57)</f>
        <v>0</v>
      </c>
      <c r="E23" s="978"/>
      <c r="F23" s="225"/>
    </row>
    <row r="24" spans="1:6">
      <c r="A24" s="162" t="s">
        <v>169</v>
      </c>
      <c r="B24" s="163"/>
      <c r="C24" s="1026"/>
      <c r="D24" s="1026"/>
      <c r="E24" s="1026"/>
      <c r="F24" s="257"/>
    </row>
    <row r="25" spans="1:6">
      <c r="A25" s="162" t="s">
        <v>170</v>
      </c>
      <c r="B25" s="163"/>
      <c r="C25" s="1026"/>
      <c r="D25" s="1026"/>
      <c r="E25" s="1026"/>
      <c r="F25" s="257"/>
    </row>
    <row r="26" spans="1:6">
      <c r="A26" s="162" t="s">
        <v>171</v>
      </c>
      <c r="B26" s="163"/>
      <c r="C26" s="1026"/>
      <c r="D26" s="1026"/>
      <c r="E26" s="1026"/>
      <c r="F26" s="257"/>
    </row>
    <row r="27" spans="1:6">
      <c r="A27" s="162" t="s">
        <v>172</v>
      </c>
      <c r="B27" s="163"/>
      <c r="C27" s="1026"/>
      <c r="D27" s="1026"/>
      <c r="E27" s="1026"/>
      <c r="F27" s="257"/>
    </row>
    <row r="28" spans="1:6">
      <c r="A28" s="167" t="s">
        <v>173</v>
      </c>
      <c r="B28" s="168"/>
      <c r="C28" s="970">
        <f>SUM(C22:C27)</f>
        <v>0</v>
      </c>
      <c r="D28" s="960">
        <f>SUM(D22:D27)</f>
        <v>0</v>
      </c>
      <c r="E28" s="960"/>
      <c r="F28" s="235"/>
    </row>
    <row r="29" spans="1:6" ht="11.1" customHeight="1">
      <c r="C29" s="954"/>
      <c r="D29" s="954"/>
      <c r="E29" s="954"/>
    </row>
    <row r="30" spans="1:6">
      <c r="A30" s="128" t="s">
        <v>174</v>
      </c>
      <c r="B30" s="128"/>
      <c r="C30" s="958"/>
      <c r="D30" s="958"/>
      <c r="E30" s="958"/>
      <c r="F30" s="129"/>
    </row>
    <row r="31" spans="1:6" ht="2.1" customHeight="1">
      <c r="C31" s="954"/>
      <c r="D31" s="954"/>
      <c r="E31" s="954"/>
    </row>
    <row r="32" spans="1:6">
      <c r="A32" s="130" t="s">
        <v>175</v>
      </c>
      <c r="B32" s="131"/>
      <c r="C32" s="959"/>
      <c r="D32" s="959"/>
      <c r="E32" s="959"/>
      <c r="F32" s="133"/>
    </row>
    <row r="33" spans="1:6">
      <c r="A33" s="144" t="s">
        <v>176</v>
      </c>
      <c r="B33" s="145"/>
      <c r="C33" s="964"/>
      <c r="D33" s="964"/>
      <c r="E33" s="1017"/>
      <c r="F33" s="247"/>
    </row>
    <row r="34" spans="1:6">
      <c r="A34" s="169" t="s">
        <v>177</v>
      </c>
      <c r="B34" s="170"/>
      <c r="C34" s="1018"/>
      <c r="D34" s="1018"/>
      <c r="E34" s="1019"/>
      <c r="F34" s="248"/>
    </row>
    <row r="35" spans="1:6">
      <c r="A35" s="169" t="s">
        <v>178</v>
      </c>
      <c r="B35" s="170"/>
      <c r="C35" s="1018"/>
      <c r="D35" s="1018"/>
      <c r="E35" s="1019"/>
      <c r="F35" s="248"/>
    </row>
    <row r="36" spans="1:6">
      <c r="A36" s="169" t="s">
        <v>179</v>
      </c>
      <c r="B36" s="170"/>
      <c r="C36" s="1018"/>
      <c r="D36" s="1018"/>
      <c r="E36" s="1019"/>
      <c r="F36" s="248"/>
    </row>
    <row r="37" spans="1:6">
      <c r="A37" s="169" t="s">
        <v>180</v>
      </c>
      <c r="B37" s="170"/>
      <c r="C37" s="1018"/>
      <c r="D37" s="1018"/>
      <c r="E37" s="1019"/>
      <c r="F37" s="248"/>
    </row>
    <row r="38" spans="1:6">
      <c r="A38" s="144" t="s">
        <v>181</v>
      </c>
      <c r="B38" s="145"/>
      <c r="C38" s="974">
        <f>'T1 NSA'!M68</f>
        <v>81.088166873767591</v>
      </c>
      <c r="D38" s="974">
        <f>'T1 NSA'!N68</f>
        <v>108</v>
      </c>
      <c r="E38" s="974">
        <f>'T1 NSA'!O68</f>
        <v>121</v>
      </c>
      <c r="F38" s="174">
        <f>'T1 NSA'!P68</f>
        <v>129</v>
      </c>
    </row>
    <row r="39" spans="1:6">
      <c r="A39" s="169" t="s">
        <v>182</v>
      </c>
      <c r="B39" s="170"/>
      <c r="C39" s="966">
        <f>'T1 NSA'!T68</f>
        <v>84.9187094581618</v>
      </c>
      <c r="D39" s="966">
        <f>'T1 NSA'!U68</f>
        <v>81.305000000000007</v>
      </c>
      <c r="E39" s="966"/>
      <c r="F39" s="174"/>
    </row>
    <row r="40" spans="1:6">
      <c r="A40" s="175" t="s">
        <v>183</v>
      </c>
      <c r="B40" s="176"/>
      <c r="C40" s="975">
        <f>C39/C38-1</f>
        <v>4.723923023635912E-2</v>
      </c>
      <c r="D40" s="975">
        <f>D39/D38-1</f>
        <v>-0.24717592592592585</v>
      </c>
      <c r="E40" s="976"/>
      <c r="F40" s="179"/>
    </row>
    <row r="41" spans="1:6">
      <c r="A41" s="134" t="s">
        <v>184</v>
      </c>
      <c r="B41" s="135"/>
      <c r="C41" s="981"/>
      <c r="D41" s="981"/>
      <c r="E41" s="987"/>
      <c r="F41" s="540"/>
    </row>
    <row r="42" spans="1:6" ht="3" customHeight="1">
      <c r="C42" s="954"/>
      <c r="D42" s="954"/>
      <c r="E42" s="954"/>
    </row>
    <row r="43" spans="1:6">
      <c r="A43" s="138" t="s">
        <v>185</v>
      </c>
      <c r="B43" s="139"/>
      <c r="C43" s="959"/>
      <c r="D43" s="959"/>
      <c r="E43" s="959"/>
      <c r="F43" s="133"/>
    </row>
    <row r="44" spans="1:6">
      <c r="A44" s="182" t="s">
        <v>186</v>
      </c>
      <c r="B44" s="183"/>
      <c r="C44" s="966">
        <f>-(C12-C33)*C40</f>
        <v>-6.8024491540357133</v>
      </c>
      <c r="D44" s="966">
        <f>-(D12-D33)*D40</f>
        <v>17.79666666666666</v>
      </c>
      <c r="E44" s="978"/>
      <c r="F44" s="225"/>
    </row>
    <row r="45" spans="1:6">
      <c r="A45" s="186" t="s">
        <v>187</v>
      </c>
      <c r="B45" s="187"/>
      <c r="C45" s="966">
        <f>('T3 NSA'!E17-'T3 NSA'!E11+'T3 NSA'!E28-'T3 NSA'!E22+'T3 NSA'!E35+'T3 NSA'!E42+'T3 NSA'!E49+'T3 NSA'!E56+'T3 NSA'!E63+'T3 NSA'!E70+'T3 NSA'!E86-'T3 NSA'!E80+'T3 NSA'!E97-'T3 NSA'!E91+'T3 NSA'!E114-'T3 NSA'!E102-'T3 NSA'!E108+'T3 NSA'!E125-'T3 NSA'!E119+'T3 NSA'!E136-'T3 NSA'!E130+'T3 NSA'!E147-'T3 NSA'!E141+'T3 NSA'!E158-'T3 NSA'!E152+'T3 NSA'!E165+'T3 NSA'!E172)*-('T1 NSA'!R68/'T1 NSA'!K68-1)+(('T3 NSA'!F17-'T3 NSA'!F11+'T3 NSA'!F28-'T3 NSA'!F22+'T3 NSA'!F35+'T3 NSA'!F42+'T3 NSA'!F49+'T3 NSA'!F56+'T3 NSA'!F63+'T3 NSA'!F70+'T3 NSA'!F86-'T3 NSA'!F80+'T3 NSA'!F97-'T3 NSA'!F91+'T3 NSA'!F114-'T3 NSA'!F102-'T3 NSA'!F108+'T3 NSA'!F125-'T3 NSA'!F119+'T3 NSA'!F136-'T3 NSA'!F130+'T3 NSA'!F147-'T3 NSA'!F141+'T3 NSA'!F158-'T3 NSA'!F152+'T3 NSA'!F165+'T3 NSA'!F172)*-('T1 NSA'!S68/'T1 NSA'!L68-1))</f>
        <v>0</v>
      </c>
      <c r="D45" s="966">
        <f>('T3 NSA'!G17-'T3 NSA'!G11+'T3 NSA'!G28-'T3 NSA'!G22+'T3 NSA'!G35+'T3 NSA'!G42+'T3 NSA'!G49+'T3 NSA'!G56+'T3 NSA'!G63+'T3 NSA'!G70+'T3 NSA'!G86-'T3 NSA'!G80+'T3 NSA'!G97-'T3 NSA'!G91+'T3 NSA'!G114-'T3 NSA'!G102-'T3 NSA'!G108+'T3 NSA'!G125-'T3 NSA'!G119+'T3 NSA'!G136-'T3 NSA'!G130+'T3 NSA'!G147-'T3 NSA'!G141+'T3 NSA'!G158-'T3 NSA'!G152+'T3 NSA'!G165+'T3 NSA'!G172)*-D40</f>
        <v>0</v>
      </c>
      <c r="E45" s="978"/>
      <c r="F45" s="225"/>
    </row>
    <row r="46" spans="1:6">
      <c r="A46" s="167" t="s">
        <v>188</v>
      </c>
      <c r="B46" s="168"/>
      <c r="C46" s="970">
        <f>SUM(C44:C45)</f>
        <v>-6.8024491540357133</v>
      </c>
      <c r="D46" s="970">
        <f>SUM(D44:D45)</f>
        <v>17.79666666666666</v>
      </c>
      <c r="E46" s="971"/>
      <c r="F46" s="156"/>
    </row>
    <row r="47" spans="1:6" ht="11.1" customHeight="1">
      <c r="C47" s="954"/>
      <c r="D47" s="954"/>
      <c r="E47" s="954"/>
    </row>
    <row r="48" spans="1:6">
      <c r="A48" s="128" t="s">
        <v>189</v>
      </c>
      <c r="B48" s="128"/>
      <c r="C48" s="958"/>
      <c r="D48" s="958"/>
      <c r="E48" s="958"/>
      <c r="F48" s="129"/>
    </row>
    <row r="49" spans="1:10" ht="3.6" customHeight="1">
      <c r="C49" s="954"/>
      <c r="D49" s="954"/>
      <c r="E49" s="954"/>
    </row>
    <row r="50" spans="1:10">
      <c r="A50" s="130" t="s">
        <v>190</v>
      </c>
      <c r="B50" s="131"/>
      <c r="C50" s="959"/>
      <c r="D50" s="959"/>
      <c r="E50" s="959"/>
      <c r="F50" s="133"/>
    </row>
    <row r="51" spans="1:10">
      <c r="A51" s="169" t="s">
        <v>191</v>
      </c>
      <c r="B51" s="170"/>
      <c r="C51" s="965"/>
      <c r="D51" s="1029"/>
      <c r="E51" s="1019"/>
      <c r="F51" s="248"/>
    </row>
    <row r="52" spans="1:10">
      <c r="A52" s="169" t="s">
        <v>192</v>
      </c>
      <c r="B52" s="170"/>
      <c r="C52" s="965"/>
      <c r="D52" s="1029"/>
      <c r="E52" s="1019"/>
      <c r="F52" s="248"/>
    </row>
    <row r="53" spans="1:10">
      <c r="A53" s="144" t="s">
        <v>193</v>
      </c>
      <c r="B53" s="145"/>
      <c r="C53" s="965"/>
      <c r="D53" s="1029"/>
      <c r="E53" s="1017"/>
      <c r="F53" s="247"/>
    </row>
    <row r="54" spans="1:10" s="195" customFormat="1">
      <c r="A54" s="167" t="s">
        <v>194</v>
      </c>
      <c r="B54" s="168"/>
      <c r="C54" s="981"/>
      <c r="D54" s="1030"/>
      <c r="E54" s="1020"/>
      <c r="F54" s="338"/>
      <c r="H54" s="118"/>
      <c r="I54" s="118"/>
      <c r="J54" s="118"/>
    </row>
    <row r="55" spans="1:10" ht="12" customHeight="1">
      <c r="C55" s="954"/>
      <c r="D55" s="954"/>
      <c r="E55" s="954"/>
    </row>
    <row r="56" spans="1:10">
      <c r="A56" s="128" t="s">
        <v>195</v>
      </c>
      <c r="B56" s="128"/>
      <c r="C56" s="982"/>
      <c r="D56" s="982"/>
      <c r="E56" s="958"/>
      <c r="F56" s="129"/>
    </row>
    <row r="57" spans="1:10" ht="3.6" customHeight="1">
      <c r="C57" s="954"/>
      <c r="D57" s="954"/>
      <c r="E57" s="954"/>
    </row>
    <row r="58" spans="1:10">
      <c r="A58" s="130" t="s">
        <v>196</v>
      </c>
      <c r="B58" s="131"/>
      <c r="C58" s="959"/>
      <c r="D58" s="959"/>
      <c r="E58" s="959"/>
      <c r="F58" s="133"/>
    </row>
    <row r="59" spans="1:10" s="199" customFormat="1">
      <c r="A59" s="167" t="s">
        <v>197</v>
      </c>
      <c r="B59" s="168"/>
      <c r="C59" s="971">
        <v>0</v>
      </c>
      <c r="D59" s="971">
        <v>0</v>
      </c>
      <c r="E59" s="983"/>
      <c r="F59" s="198"/>
    </row>
    <row r="60" spans="1:10" ht="3.6" customHeight="1">
      <c r="C60" s="954"/>
      <c r="D60" s="954"/>
      <c r="E60" s="954"/>
    </row>
    <row r="61" spans="1:10">
      <c r="A61" s="130" t="s">
        <v>198</v>
      </c>
      <c r="B61" s="131"/>
      <c r="C61" s="959"/>
      <c r="D61" s="959"/>
      <c r="E61" s="959"/>
      <c r="F61" s="133"/>
    </row>
    <row r="62" spans="1:10">
      <c r="A62" s="140" t="s">
        <v>199</v>
      </c>
      <c r="B62" s="141"/>
      <c r="C62" s="984" t="s">
        <v>534</v>
      </c>
      <c r="D62" s="1021"/>
      <c r="E62" s="1021"/>
      <c r="F62" s="203"/>
    </row>
    <row r="63" spans="1:10">
      <c r="A63" s="204" t="s">
        <v>200</v>
      </c>
      <c r="B63" s="205"/>
      <c r="C63" s="971">
        <f>C93*'T1 NSA'!T68-(C100*'T1 NSA'!R68+C101*'T1 NSA'!S68) -'T3 NSA'!D103-'T3 NSA'!D104-(('T3 NSA'!D103/-('T1'!R68/'T2'!C104-1)+'T3 NSA'!D104/-('T1'!S68/'T2'!C105-1))*C40)</f>
        <v>104.81431851162326</v>
      </c>
      <c r="D63" s="986"/>
      <c r="E63" s="986"/>
      <c r="F63" s="207"/>
      <c r="H63" s="701">
        <f>((C93-('T3 NSA'!E11+'T3 NSA'!E22+'T3 NSA'!E75+'T3 NSA'!E80+'T3 NSA'!E91+'T3 NSA'!E102+'T3 NSA'!E108+'T3 NSA'!E119+'T3 NSA'!E130+'T3 NSA'!E141+'T3 NSA'!E152+'T3 NSA'!F11+'T3 NSA'!F22+'T3 NSA'!F75+'T3 NSA'!F80+'T3 NSA'!F91+'T3 NSA'!F102+'T3 NSA'!F108+'T3 NSA'!F119+'T3 NSA'!F130+'T3 NSA'!F141+'T3 NSA'!F152)/C92)*'T1 NSA'!T68)-((C100*'T2'!C104-('T3 NSA'!E11+'T3 NSA'!E22+'T3 NSA'!E75+'T3 NSA'!E80+'T3 NSA'!E91+'T3 NSA'!E102+'T3 NSA'!E108+'T3 NSA'!E119+'T3 NSA'!E130+'T3 NSA'!E141+'T3 NSA'!E152))*'T1 NSA'!R68/'T2'!C104)-((C101*'T2'!C105-('T3 NSA'!F11+'T3 NSA'!F22+'T3 NSA'!F75+'T3 NSA'!F80+'T3 NSA'!F91+'T3 NSA'!F102+'T3 NSA'!F108+'T3 NSA'!F119+'T3 NSA'!F130+'T3 NSA'!F141+'T3 NSA'!F152))*'T1 NSA'!S68/'T2'!C105)</f>
        <v>104.81431851162324</v>
      </c>
      <c r="I63" s="701">
        <f>((C93-('T3 NSA'!E183+'T3 NSA'!F183)/C92)*'T1 NSA'!T68)-((C100*'T2'!C104-('T3 NSA'!E183))*'T1 NSA'!R68/'T2'!C104)-((C101*'T2'!C105-('T3 NSA'!F183))*'T1 NSA'!S68/'T2'!C105)</f>
        <v>104.81431851162324</v>
      </c>
    </row>
    <row r="64" spans="1:10" ht="3" customHeight="1">
      <c r="C64" s="954"/>
      <c r="D64" s="954"/>
      <c r="E64" s="954"/>
    </row>
    <row r="65" spans="1:8">
      <c r="A65" s="130" t="s">
        <v>201</v>
      </c>
      <c r="B65" s="131"/>
      <c r="C65" s="959"/>
      <c r="D65" s="959"/>
      <c r="E65" s="959"/>
      <c r="F65" s="133"/>
    </row>
    <row r="66" spans="1:8">
      <c r="A66" s="204" t="s">
        <v>202</v>
      </c>
      <c r="B66" s="205"/>
      <c r="C66" s="987"/>
      <c r="D66" s="1027"/>
      <c r="E66" s="987"/>
      <c r="F66" s="664"/>
    </row>
    <row r="67" spans="1:8" ht="3" customHeight="1">
      <c r="C67" s="954"/>
      <c r="D67" s="954"/>
      <c r="E67" s="954"/>
    </row>
    <row r="68" spans="1:8">
      <c r="A68" s="130" t="s">
        <v>203</v>
      </c>
      <c r="B68" s="131"/>
      <c r="C68" s="988"/>
      <c r="D68" s="988"/>
      <c r="E68" s="988"/>
      <c r="F68" s="181"/>
    </row>
    <row r="69" spans="1:8">
      <c r="A69" s="209" t="s">
        <v>204</v>
      </c>
      <c r="B69" s="210"/>
      <c r="C69" s="972">
        <v>0</v>
      </c>
      <c r="D69" s="1002">
        <v>0</v>
      </c>
      <c r="E69" s="1002"/>
      <c r="F69" s="1003"/>
      <c r="H69" s="585"/>
    </row>
    <row r="70" spans="1:8">
      <c r="A70" s="169" t="s">
        <v>205</v>
      </c>
      <c r="B70" s="170"/>
      <c r="C70" s="966">
        <v>0</v>
      </c>
      <c r="D70" s="1004">
        <v>0</v>
      </c>
      <c r="E70" s="1004"/>
      <c r="F70" s="1005"/>
    </row>
    <row r="71" spans="1:8">
      <c r="A71" s="169" t="s">
        <v>206</v>
      </c>
      <c r="B71" s="170"/>
      <c r="C71" s="544">
        <v>0</v>
      </c>
      <c r="D71" s="1194">
        <v>0</v>
      </c>
      <c r="E71" s="164"/>
      <c r="F71" s="542"/>
    </row>
    <row r="72" spans="1:8">
      <c r="A72" s="169" t="s">
        <v>207</v>
      </c>
      <c r="B72" s="170"/>
      <c r="C72" s="564">
        <v>0</v>
      </c>
      <c r="D72" s="1195">
        <v>0</v>
      </c>
      <c r="E72" s="565"/>
      <c r="F72" s="566"/>
    </row>
    <row r="73" spans="1:8">
      <c r="A73" s="211" t="s">
        <v>208</v>
      </c>
      <c r="B73" s="212"/>
      <c r="C73" s="1028">
        <f>SUM(C69:C72)</f>
        <v>0</v>
      </c>
      <c r="D73" s="970">
        <f>SUM(D69:D72)</f>
        <v>0</v>
      </c>
      <c r="E73" s="970">
        <f t="shared" ref="E73:F73" si="0">SUM(E69:E72)</f>
        <v>0</v>
      </c>
      <c r="F73" s="137">
        <f t="shared" si="0"/>
        <v>0</v>
      </c>
    </row>
    <row r="74" spans="1:8" ht="3.95" customHeight="1">
      <c r="A74" s="214"/>
      <c r="B74" s="214"/>
      <c r="C74" s="989"/>
      <c r="D74" s="989"/>
      <c r="E74" s="989"/>
      <c r="F74" s="216"/>
    </row>
    <row r="75" spans="1:8">
      <c r="A75" s="130" t="s">
        <v>209</v>
      </c>
      <c r="B75" s="131"/>
      <c r="C75" s="990" t="s">
        <v>535</v>
      </c>
      <c r="D75" s="988"/>
      <c r="E75" s="988"/>
      <c r="F75" s="181"/>
    </row>
    <row r="76" spans="1:8" s="199" customFormat="1">
      <c r="A76" s="211" t="s">
        <v>210</v>
      </c>
      <c r="B76" s="212"/>
      <c r="C76" s="971">
        <f>(C102*'T1 NSA'!R68)+(C103*'T1 NSA'!S68)</f>
        <v>0</v>
      </c>
      <c r="D76" s="971">
        <f>D94*D39</f>
        <v>0</v>
      </c>
      <c r="E76" s="983"/>
      <c r="F76" s="213"/>
    </row>
    <row r="77" spans="1:8" ht="9.9499999999999993" customHeight="1">
      <c r="A77" s="214"/>
      <c r="B77" s="214"/>
      <c r="C77" s="991"/>
      <c r="D77" s="989"/>
      <c r="E77" s="989"/>
      <c r="F77" s="216"/>
    </row>
    <row r="78" spans="1:8">
      <c r="A78" s="217" t="s">
        <v>211</v>
      </c>
      <c r="B78" s="218"/>
      <c r="C78" s="992">
        <f>C19+C28+C41+C46+C54+C59+C63+C66+C73+C76</f>
        <v>98.011869357587543</v>
      </c>
      <c r="D78" s="993">
        <f>D19+D28+D41+D46+D54+D59+D63+D66+D73+D76</f>
        <v>17.79666666666666</v>
      </c>
      <c r="E78" s="993">
        <f t="shared" ref="E78:F78" si="1">E19+E28+E41+E46+E54+E59+E63+E66+E73+E76</f>
        <v>0</v>
      </c>
      <c r="F78" s="545">
        <f t="shared" si="1"/>
        <v>0</v>
      </c>
    </row>
    <row r="79" spans="1:8" ht="26.1" customHeight="1">
      <c r="A79" s="220"/>
      <c r="C79" s="994"/>
      <c r="D79" s="994"/>
      <c r="E79" s="994"/>
      <c r="F79" s="221"/>
    </row>
    <row r="80" spans="1:8" ht="12.75" customHeight="1">
      <c r="A80" s="1245" t="s">
        <v>212</v>
      </c>
      <c r="B80" s="1246"/>
      <c r="C80" s="957" t="s">
        <v>504</v>
      </c>
      <c r="D80" s="957">
        <v>2022</v>
      </c>
      <c r="E80" s="957">
        <v>2023</v>
      </c>
      <c r="F80" s="127">
        <v>2024</v>
      </c>
    </row>
    <row r="81" spans="1:21">
      <c r="A81" s="157" t="s">
        <v>213</v>
      </c>
      <c r="B81" s="158"/>
      <c r="C81" s="995">
        <f>+C12</f>
        <v>144</v>
      </c>
      <c r="D81" s="995">
        <f>+D12</f>
        <v>72</v>
      </c>
      <c r="E81" s="995">
        <f>+E12</f>
        <v>72</v>
      </c>
      <c r="F81" s="223">
        <f>+F12</f>
        <v>72</v>
      </c>
    </row>
    <row r="82" spans="1:21">
      <c r="A82" s="144" t="s">
        <v>214</v>
      </c>
      <c r="B82" s="145"/>
      <c r="C82" s="978">
        <f>'T3 NSA'!E17+'T3 NSA'!F17</f>
        <v>-15.927705330757968</v>
      </c>
      <c r="D82" s="978">
        <f>'T3 NSA'!G17</f>
        <v>0</v>
      </c>
      <c r="E82" s="978">
        <f>'T3 NSA'!H17</f>
        <v>0</v>
      </c>
      <c r="F82" s="225">
        <f>'T3 NSA'!I17</f>
        <v>0</v>
      </c>
    </row>
    <row r="83" spans="1:21">
      <c r="A83" s="144" t="s">
        <v>215</v>
      </c>
      <c r="B83" s="145"/>
      <c r="C83" s="978">
        <f>'T3 NSA'!E28+'T3 NSA'!F28</f>
        <v>0</v>
      </c>
      <c r="D83" s="978">
        <f>'T3 NSA'!G28</f>
        <v>0</v>
      </c>
      <c r="E83" s="978">
        <f>'T3 NSA'!H28</f>
        <v>0</v>
      </c>
      <c r="F83" s="225">
        <f>'T3 NSA'!I28</f>
        <v>0</v>
      </c>
    </row>
    <row r="84" spans="1:21">
      <c r="A84" s="169" t="s">
        <v>216</v>
      </c>
      <c r="B84" s="170"/>
      <c r="C84" s="978">
        <f>'T3 NSA'!E35+'T3 NSA'!E42+'T3 NSA'!E49+'T3 NSA'!E56+'T3 NSA'!E63+'T3 NSA'!E70+'T3 NSA'!E75+'T3 NSA'!F35+'T3 NSA'!F42+'T3 NSA'!F49+'T3 NSA'!F56+'T3 NSA'!F63+'T3 NSA'!F70+'T3 NSA'!F75</f>
        <v>0</v>
      </c>
      <c r="D84" s="978">
        <f>'T3 NSA'!G35+'T3 NSA'!G42+'T3 NSA'!G49+'T3 NSA'!G56+'T3 NSA'!G63+'T3 NSA'!G70+'T3 NSA'!G75</f>
        <v>0</v>
      </c>
      <c r="E84" s="978">
        <f>'T3 NSA'!H35+'T3 NSA'!H42+'T3 NSA'!H49+'T3 NSA'!H56+'T3 NSA'!H63+'T3 NSA'!H70+'T3 NSA'!H75</f>
        <v>0</v>
      </c>
      <c r="F84" s="225">
        <f>'T3 NSA'!I35+'T3 NSA'!I42+'T3 NSA'!I49+'T3 NSA'!I56+'T3 NSA'!I63+'T3 NSA'!I70+'T3 NSA'!I75</f>
        <v>0</v>
      </c>
    </row>
    <row r="85" spans="1:21">
      <c r="A85" s="169" t="s">
        <v>217</v>
      </c>
      <c r="B85" s="170"/>
      <c r="C85" s="978">
        <f>'T3 NSA'!E86+'T3 NSA'!F86</f>
        <v>0</v>
      </c>
      <c r="D85" s="978">
        <f>'T3 NSA'!G86</f>
        <v>0</v>
      </c>
      <c r="E85" s="978">
        <f>'T3 NSA'!H86</f>
        <v>0</v>
      </c>
      <c r="F85" s="225">
        <f>'T3 NSA'!I86</f>
        <v>0</v>
      </c>
    </row>
    <row r="86" spans="1:21">
      <c r="A86" s="169" t="s">
        <v>218</v>
      </c>
      <c r="B86" s="170"/>
      <c r="C86" s="978">
        <f>'T3 NSA'!E97+'T3 NSA'!F97</f>
        <v>0</v>
      </c>
      <c r="D86" s="978">
        <f>'T3 NSA'!G97</f>
        <v>0</v>
      </c>
      <c r="E86" s="978">
        <f>'T3 NSA'!H97</f>
        <v>0</v>
      </c>
      <c r="F86" s="225">
        <f>'T3 NSA'!I97</f>
        <v>0</v>
      </c>
    </row>
    <row r="87" spans="1:21">
      <c r="A87" s="169" t="s">
        <v>219</v>
      </c>
      <c r="B87" s="170"/>
      <c r="C87" s="978">
        <f>'T3 NSA'!E114+'T3 NSA'!F114</f>
        <v>-39.623432558047476</v>
      </c>
      <c r="D87" s="978">
        <f>'T3 NSA'!G114</f>
        <v>-18.161621187497655</v>
      </c>
      <c r="E87" s="978">
        <f>'T3 NSA'!H114</f>
        <v>-26.46594563082288</v>
      </c>
      <c r="F87" s="225">
        <f>'T3 NSA'!I114</f>
        <v>13.307551133331014</v>
      </c>
    </row>
    <row r="88" spans="1:21">
      <c r="A88" s="144" t="s">
        <v>220</v>
      </c>
      <c r="B88" s="145"/>
      <c r="C88" s="978">
        <f>'T3 NSA'!E125+'T3 NSA'!E136+'T3 NSA'!E147+'T3 NSA'!E158+'T3 NSA'!F125+'T3 NSA'!F136+'T3 NSA'!F147+'T3 NSA'!F158</f>
        <v>0</v>
      </c>
      <c r="D88" s="978">
        <f>'T3 NSA'!G125+'T3 NSA'!G136+'T3 NSA'!G147+'T3 NSA'!G158</f>
        <v>0</v>
      </c>
      <c r="E88" s="978">
        <f>'T3 NSA'!H125+'T3 NSA'!H136+'T3 NSA'!H147+'T3 NSA'!H158</f>
        <v>0</v>
      </c>
      <c r="F88" s="225">
        <f>'T3 NSA'!I125+'T3 NSA'!I136+'T3 NSA'!I147+'T3 NSA'!I158</f>
        <v>0</v>
      </c>
    </row>
    <row r="89" spans="1:21">
      <c r="A89" s="144" t="s">
        <v>221</v>
      </c>
      <c r="B89" s="145"/>
      <c r="C89" s="978">
        <f>'T3 NSA'!E172+'T3 NSA'!F172</f>
        <v>0</v>
      </c>
      <c r="D89" s="978">
        <f>'T3 NSA'!G172</f>
        <v>0</v>
      </c>
      <c r="E89" s="978">
        <f>'T3 NSA'!H172</f>
        <v>0</v>
      </c>
      <c r="F89" s="225">
        <f>'T3 NSA'!I172</f>
        <v>0</v>
      </c>
    </row>
    <row r="90" spans="1:21">
      <c r="A90" s="169" t="s">
        <v>222</v>
      </c>
      <c r="B90" s="170"/>
      <c r="C90" s="996">
        <f>'T3 NSA'!E165+'T3 NSA'!F165</f>
        <v>0</v>
      </c>
      <c r="D90" s="996">
        <f>'T3 NSA'!G165</f>
        <v>0</v>
      </c>
      <c r="E90" s="996">
        <f>'T3 NSA'!H165</f>
        <v>20.96286370232465</v>
      </c>
      <c r="F90" s="696">
        <f>'T3 NSA'!I165</f>
        <v>20.96286370232465</v>
      </c>
    </row>
    <row r="91" spans="1:21">
      <c r="A91" s="227" t="s">
        <v>223</v>
      </c>
      <c r="B91" s="228"/>
      <c r="C91" s="997">
        <f t="shared" ref="C91" si="2">SUM(C81:C90)</f>
        <v>88.448862111194558</v>
      </c>
      <c r="D91" s="997">
        <f>SUM(D81:D90)</f>
        <v>53.838378812502341</v>
      </c>
      <c r="E91" s="997">
        <f>SUM(E81:E90)</f>
        <v>66.496918071501767</v>
      </c>
      <c r="F91" s="229">
        <f>SUM(F81:F90)</f>
        <v>106.27041483565567</v>
      </c>
    </row>
    <row r="92" spans="1:21">
      <c r="A92" s="167" t="s">
        <v>224</v>
      </c>
      <c r="B92" s="168"/>
      <c r="C92" s="998">
        <f>'T1 NSA'!M68</f>
        <v>81.088166873767591</v>
      </c>
      <c r="D92" s="998">
        <f>'T1 NSA'!N68</f>
        <v>108</v>
      </c>
      <c r="E92" s="998">
        <f>'T1 NSA'!O68</f>
        <v>121</v>
      </c>
      <c r="F92" s="194">
        <f>'T1 NSA'!P68</f>
        <v>129</v>
      </c>
    </row>
    <row r="93" spans="1:21">
      <c r="A93" s="167" t="s">
        <v>225</v>
      </c>
      <c r="B93" s="168"/>
      <c r="C93" s="999">
        <f t="shared" ref="C93:F93" si="3">C91/C92</f>
        <v>1.0907739750595864</v>
      </c>
      <c r="D93" s="999">
        <f t="shared" si="3"/>
        <v>0.49850350752316985</v>
      </c>
      <c r="E93" s="999">
        <f t="shared" si="3"/>
        <v>0.54956130637604761</v>
      </c>
      <c r="F93" s="230">
        <f t="shared" si="3"/>
        <v>0.82380166539267963</v>
      </c>
      <c r="U93" s="251"/>
    </row>
    <row r="94" spans="1:21">
      <c r="A94" s="167" t="s">
        <v>226</v>
      </c>
      <c r="B94" s="168"/>
      <c r="C94" s="1000">
        <f>(C102*'T1 NSA'!R68+C103*'T1 NSA'!S68)/C92</f>
        <v>0</v>
      </c>
      <c r="D94" s="999">
        <v>0</v>
      </c>
      <c r="E94" s="999">
        <v>0</v>
      </c>
      <c r="F94" s="1006">
        <v>0</v>
      </c>
    </row>
    <row r="95" spans="1:21" ht="9.9499999999999993" customHeight="1">
      <c r="A95" s="214"/>
      <c r="B95" s="214"/>
      <c r="C95" s="991"/>
      <c r="D95" s="989"/>
      <c r="E95" s="989"/>
      <c r="F95" s="216"/>
    </row>
    <row r="96" spans="1:21">
      <c r="A96" s="231" t="s">
        <v>227</v>
      </c>
      <c r="B96" s="218"/>
      <c r="C96" s="1001">
        <f t="shared" ref="C96" si="4">C93+C94</f>
        <v>1.0907739750595864</v>
      </c>
      <c r="D96" s="1001">
        <f t="shared" ref="D96:F96" si="5">+D93+D94</f>
        <v>0.49850350752316985</v>
      </c>
      <c r="E96" s="1001">
        <f t="shared" si="5"/>
        <v>0.54956130637604761</v>
      </c>
      <c r="F96" s="340">
        <f t="shared" si="5"/>
        <v>0.82380166539267963</v>
      </c>
    </row>
    <row r="97" spans="1:6">
      <c r="A97" s="220"/>
      <c r="C97" s="216"/>
      <c r="D97" s="216"/>
      <c r="E97" s="216"/>
      <c r="F97" s="216"/>
    </row>
    <row r="98" spans="1:6" ht="15">
      <c r="A98" s="120" t="s">
        <v>228</v>
      </c>
      <c r="B98" s="128"/>
      <c r="C98" s="232"/>
      <c r="D98" s="232"/>
      <c r="E98" s="697"/>
      <c r="F98" s="698"/>
    </row>
    <row r="99" spans="1:6" ht="12.95" customHeight="1">
      <c r="A99" s="233" t="s">
        <v>229</v>
      </c>
      <c r="B99" s="128"/>
      <c r="C99" s="234"/>
      <c r="D99" s="232"/>
      <c r="E99" s="697"/>
      <c r="F99" s="699"/>
    </row>
    <row r="100" spans="1:6" ht="12.95" customHeight="1">
      <c r="A100" s="233" t="s">
        <v>688</v>
      </c>
      <c r="B100" s="128"/>
      <c r="C100" s="693">
        <v>0.33781568728662204</v>
      </c>
      <c r="D100" s="232"/>
      <c r="E100" s="697"/>
      <c r="F100" s="699"/>
    </row>
    <row r="101" spans="1:6" ht="12.95" customHeight="1">
      <c r="A101" s="233" t="s">
        <v>691</v>
      </c>
      <c r="B101" s="128"/>
      <c r="C101" s="693">
        <v>0.32741264695640576</v>
      </c>
      <c r="D101" s="232"/>
      <c r="E101" s="697"/>
      <c r="F101" s="700"/>
    </row>
    <row r="102" spans="1:6">
      <c r="A102" s="233" t="s">
        <v>689</v>
      </c>
      <c r="C102" s="693">
        <v>0</v>
      </c>
      <c r="D102" s="234"/>
      <c r="E102" s="234"/>
    </row>
    <row r="103" spans="1:6">
      <c r="A103" s="233" t="s">
        <v>690</v>
      </c>
      <c r="C103" s="693">
        <v>0</v>
      </c>
    </row>
    <row r="104" spans="1:6">
      <c r="A104" s="120" t="s">
        <v>553</v>
      </c>
      <c r="B104" s="128"/>
      <c r="C104" s="232"/>
      <c r="D104" s="232"/>
      <c r="E104" s="232"/>
      <c r="F104" s="232"/>
    </row>
  </sheetData>
  <mergeCells count="4">
    <mergeCell ref="A1:F1"/>
    <mergeCell ref="C5:F5"/>
    <mergeCell ref="A7:B7"/>
    <mergeCell ref="A80:B80"/>
  </mergeCells>
  <pageMargins left="0.7" right="0.7" top="0.75" bottom="0.75" header="0.3" footer="0.3"/>
  <pageSetup paperSize="9" scale="6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1"/>
    <pageSetUpPr fitToPage="1"/>
  </sheetPr>
  <dimension ref="A1:W185"/>
  <sheetViews>
    <sheetView showGridLines="0" topLeftCell="A82" zoomScaleNormal="100" workbookViewId="0">
      <selection activeCell="J91" sqref="J91"/>
    </sheetView>
  </sheetViews>
  <sheetFormatPr defaultColWidth="12.5703125" defaultRowHeight="15"/>
  <cols>
    <col min="1" max="1" width="12.5703125" style="289" customWidth="1"/>
    <col min="2" max="2" width="2.140625" style="258" customWidth="1"/>
    <col min="3" max="3" width="52.5703125" style="258" customWidth="1"/>
    <col min="4" max="4" width="7.85546875" style="258" customWidth="1"/>
    <col min="5" max="5" width="10" style="258" customWidth="1"/>
    <col min="6" max="6" width="10" style="90" customWidth="1"/>
    <col min="7" max="10" width="10" style="258" customWidth="1"/>
    <col min="11" max="11" width="3.42578125" style="258" customWidth="1"/>
    <col min="12" max="12" width="13.5703125" style="258" customWidth="1"/>
    <col min="13" max="13" width="7.85546875" style="258" customWidth="1"/>
    <col min="14" max="14" width="8.42578125" style="258" bestFit="1" customWidth="1"/>
    <col min="15" max="15" width="7.85546875" style="258" customWidth="1"/>
    <col min="16" max="16" width="16.42578125" style="258" customWidth="1"/>
    <col min="17" max="24" width="7.85546875" style="258" customWidth="1"/>
    <col min="25" max="16384" width="12.5703125" style="258"/>
  </cols>
  <sheetData>
    <row r="1" spans="1:23" ht="12" customHeight="1">
      <c r="A1" s="1031"/>
      <c r="B1" s="1032"/>
      <c r="C1" s="1249" t="s">
        <v>230</v>
      </c>
      <c r="D1" s="1249"/>
      <c r="E1" s="1249"/>
      <c r="F1" s="1249"/>
      <c r="G1" s="1249"/>
      <c r="H1" s="1249"/>
      <c r="I1" s="1250"/>
      <c r="J1" s="1250"/>
      <c r="K1" s="259"/>
      <c r="L1" s="259"/>
      <c r="M1" s="259"/>
      <c r="N1" s="259"/>
      <c r="O1" s="259"/>
      <c r="P1" s="259"/>
      <c r="Q1" s="259"/>
      <c r="R1" s="259"/>
      <c r="S1" s="259"/>
      <c r="T1" s="259"/>
      <c r="U1" s="259"/>
      <c r="V1" s="259"/>
      <c r="W1" s="259"/>
    </row>
    <row r="2" spans="1:23" ht="12" customHeight="1">
      <c r="A2" s="1031"/>
      <c r="B2" s="1032"/>
      <c r="C2" s="1033"/>
      <c r="D2" s="1033"/>
      <c r="E2" s="1033"/>
      <c r="F2" s="1034"/>
      <c r="G2" s="1033"/>
      <c r="H2" s="1033"/>
      <c r="I2" s="260"/>
      <c r="J2" s="260"/>
      <c r="K2" s="260"/>
    </row>
    <row r="3" spans="1:23" ht="12" customHeight="1">
      <c r="A3" s="1031"/>
      <c r="B3" s="1032"/>
      <c r="C3" s="918" t="str">
        <f>'T2'!A3</f>
        <v>Finland - TCZ</v>
      </c>
      <c r="D3" s="1033"/>
      <c r="E3" s="1033"/>
      <c r="F3" s="1034"/>
      <c r="G3" s="1033"/>
      <c r="H3" s="1033"/>
      <c r="I3" s="260"/>
      <c r="J3" s="260"/>
      <c r="K3" s="260"/>
    </row>
    <row r="4" spans="1:23" ht="12" customHeight="1">
      <c r="A4" s="1031"/>
      <c r="B4" s="1032"/>
      <c r="C4" s="857" t="str">
        <f>'T2'!A4</f>
        <v>Currency: Euro</v>
      </c>
      <c r="D4" s="1033"/>
      <c r="E4" s="1033"/>
      <c r="F4" s="1034"/>
      <c r="G4" s="1033"/>
      <c r="H4" s="1033"/>
      <c r="I4" s="260"/>
      <c r="J4" s="260"/>
      <c r="K4" s="260"/>
    </row>
    <row r="5" spans="1:23" ht="12" customHeight="1">
      <c r="A5" s="1031"/>
      <c r="B5" s="1032"/>
      <c r="C5" s="843" t="str">
        <f>'T2'!A5</f>
        <v>All Entities</v>
      </c>
      <c r="D5" s="1033"/>
      <c r="E5" s="1035"/>
      <c r="F5" s="1034"/>
      <c r="G5" s="1035"/>
      <c r="H5" s="1033"/>
      <c r="I5" s="260"/>
      <c r="J5" s="260"/>
      <c r="K5" s="260"/>
    </row>
    <row r="6" spans="1:23" ht="12" customHeight="1">
      <c r="A6" s="1031"/>
      <c r="B6" s="1032"/>
      <c r="C6" s="1035"/>
      <c r="D6" s="1035"/>
      <c r="E6" s="1035"/>
      <c r="F6" s="1035"/>
      <c r="G6" s="1035"/>
      <c r="H6" s="1035"/>
      <c r="I6" s="261"/>
      <c r="J6" s="261"/>
      <c r="K6" s="261"/>
    </row>
    <row r="7" spans="1:23" ht="12" customHeight="1">
      <c r="A7" s="1031" t="s">
        <v>231</v>
      </c>
      <c r="B7" s="1031"/>
      <c r="C7" s="1036" t="s">
        <v>232</v>
      </c>
      <c r="D7" s="1037" t="s">
        <v>233</v>
      </c>
      <c r="E7" s="1038">
        <v>2020</v>
      </c>
      <c r="F7" s="1039">
        <v>2021</v>
      </c>
      <c r="G7" s="1039">
        <v>2022</v>
      </c>
      <c r="H7" s="1039">
        <v>2023</v>
      </c>
      <c r="I7" s="383">
        <v>2024</v>
      </c>
      <c r="J7" s="262" t="s">
        <v>234</v>
      </c>
      <c r="K7" s="260"/>
    </row>
    <row r="8" spans="1:23" ht="12" customHeight="1">
      <c r="A8" s="1031"/>
      <c r="B8" s="1031"/>
      <c r="C8" s="1040"/>
      <c r="D8" s="1041"/>
      <c r="E8" s="1041"/>
      <c r="F8" s="1041"/>
      <c r="G8" s="1041"/>
      <c r="H8" s="1041"/>
      <c r="I8" s="385"/>
      <c r="J8" s="384"/>
      <c r="K8" s="260"/>
    </row>
    <row r="9" spans="1:23" ht="12" customHeight="1">
      <c r="A9" s="1031">
        <v>2018</v>
      </c>
      <c r="B9" s="1031"/>
      <c r="C9" s="1042" t="s">
        <v>235</v>
      </c>
      <c r="D9" s="1043">
        <f>'T3 ANSP'!D9+'T3 MET'!D9+'T3 NSA'!D9</f>
        <v>-826.84625247317103</v>
      </c>
      <c r="E9" s="1044">
        <f>'T3 ANSP'!E9+'T3 MET'!E9+'T3 NSA'!E9</f>
        <v>-826.84625247317103</v>
      </c>
      <c r="F9" s="1045">
        <f>'T3 ANSP'!F9+'T3 MET'!F9+'T3 NSA'!F9</f>
        <v>0</v>
      </c>
      <c r="G9" s="1046">
        <f>'T3 ANSP'!G9+'T3 MET'!G9+'T3 NSA'!G9</f>
        <v>0</v>
      </c>
      <c r="H9" s="1046">
        <f>'T3 ANSP'!H9+'T3 MET'!H9+'T3 NSA'!H9</f>
        <v>0</v>
      </c>
      <c r="I9" s="389">
        <f>'T3 ANSP'!I9+'T3 MET'!I9+'T3 NSA'!I9</f>
        <v>0</v>
      </c>
      <c r="J9" s="390">
        <f>'T3 ANSP'!J9+'T3 MET'!J9+'T3 NSA'!J9</f>
        <v>0</v>
      </c>
      <c r="L9" s="272"/>
    </row>
    <row r="10" spans="1:23" ht="12" customHeight="1">
      <c r="A10" s="1031">
        <v>2019</v>
      </c>
      <c r="B10" s="1031"/>
      <c r="C10" s="1047" t="s">
        <v>236</v>
      </c>
      <c r="D10" s="1048">
        <f>'T3 ANSP'!D10+'T3 MET'!D10+'T3 NSA'!D10</f>
        <v>-977.91700265480301</v>
      </c>
      <c r="E10" s="1049">
        <f>'T3 ANSP'!E10+'T3 MET'!E10+'T3 NSA'!E10</f>
        <v>0</v>
      </c>
      <c r="F10" s="1050">
        <f>'T3 ANSP'!F10+'T3 MET'!F10+'T3 NSA'!F10</f>
        <v>-977.91700265480301</v>
      </c>
      <c r="G10" s="1051">
        <f>'T3 ANSP'!G10+'T3 MET'!G10+'T3 NSA'!G10</f>
        <v>0</v>
      </c>
      <c r="H10" s="1051">
        <f>'T3 ANSP'!H10+'T3 MET'!H10+'T3 NSA'!H10</f>
        <v>0</v>
      </c>
      <c r="I10" s="394">
        <f>'T3 ANSP'!I10+'T3 MET'!I10+'T3 NSA'!I10</f>
        <v>0</v>
      </c>
      <c r="J10" s="395">
        <f>'T3 ANSP'!J10+'T3 MET'!J10+'T3 NSA'!J10</f>
        <v>0</v>
      </c>
      <c r="L10" s="272"/>
    </row>
    <row r="11" spans="1:23" ht="12" customHeight="1">
      <c r="A11" s="1031" t="s">
        <v>237</v>
      </c>
      <c r="B11" s="1031"/>
      <c r="C11" s="1052" t="s">
        <v>238</v>
      </c>
      <c r="D11" s="1053">
        <f>'T3 ANSP'!D11+'T3 MET'!D11+'T3 NSA'!D11</f>
        <v>-1804.7632551279742</v>
      </c>
      <c r="E11" s="1054">
        <f>'T3 ANSP'!E11+'T3 MET'!E11+'T3 NSA'!E11</f>
        <v>-826.84625247317103</v>
      </c>
      <c r="F11" s="1055">
        <f>'T3 ANSP'!F11+'T3 MET'!F11+'T3 NSA'!F11</f>
        <v>-977.91700265480301</v>
      </c>
      <c r="G11" s="1056">
        <f>'T3 ANSP'!G11+'T3 MET'!G11+'T3 NSA'!G11</f>
        <v>0</v>
      </c>
      <c r="H11" s="1056">
        <f>'T3 ANSP'!H11+'T3 MET'!H11+'T3 NSA'!H11</f>
        <v>0</v>
      </c>
      <c r="I11" s="400">
        <f>'T3 ANSP'!I11+'T3 MET'!I11+'T3 NSA'!I11</f>
        <v>0</v>
      </c>
      <c r="J11" s="401">
        <f>'T3 ANSP'!J11+'T3 MET'!J11+'T3 NSA'!J11</f>
        <v>0</v>
      </c>
      <c r="L11" s="272"/>
    </row>
    <row r="12" spans="1:23" ht="12" customHeight="1">
      <c r="A12" s="1031" t="s">
        <v>506</v>
      </c>
      <c r="B12" s="1031"/>
      <c r="C12" s="1057"/>
      <c r="D12" s="1057"/>
      <c r="E12" s="1057"/>
      <c r="F12" s="1057"/>
      <c r="G12" s="1057"/>
      <c r="H12" s="1057"/>
      <c r="I12" s="537"/>
      <c r="J12" s="537"/>
      <c r="K12" s="289"/>
      <c r="L12" s="272"/>
    </row>
    <row r="13" spans="1:23" ht="12" customHeight="1">
      <c r="A13" s="1031" t="s">
        <v>507</v>
      </c>
      <c r="B13" s="1031"/>
      <c r="C13" s="1047" t="s">
        <v>516</v>
      </c>
      <c r="D13" s="1048">
        <f>'T3 ANSP'!D13+'T3 MET'!D13+'T3 NSA'!D13</f>
        <v>98.165133367137756</v>
      </c>
      <c r="E13" s="1049">
        <f>'T3 ANSP'!E13+'T3 MET'!E13+'T3 NSA'!E13</f>
        <v>0</v>
      </c>
      <c r="F13" s="1058">
        <f>'T3 ANSP'!F13+'T3 MET'!F13+'T3 NSA'!F13</f>
        <v>0</v>
      </c>
      <c r="G13" s="1051">
        <f>'T3 ANSP'!G13+'T3 MET'!G13+'T3 NSA'!G13</f>
        <v>0</v>
      </c>
      <c r="H13" s="1059">
        <f>'T3 ANSP'!H13+'T3 MET'!H13+'T3 NSA'!H13</f>
        <v>98.165133367137756</v>
      </c>
      <c r="I13" s="394">
        <f>'T3 ANSP'!I13+'T3 MET'!I13+'T3 NSA'!I13</f>
        <v>0</v>
      </c>
      <c r="J13" s="395">
        <f>'T3 ANSP'!J13+'T3 MET'!J13+'T3 NSA'!J13</f>
        <v>0</v>
      </c>
      <c r="L13" s="272"/>
    </row>
    <row r="14" spans="1:23" ht="12" customHeight="1">
      <c r="A14" s="1031">
        <v>2022</v>
      </c>
      <c r="B14" s="1031"/>
      <c r="C14" s="1047" t="s">
        <v>239</v>
      </c>
      <c r="D14" s="1048">
        <f>'T3 ANSP'!D14+'T3 MET'!D14+'T3 NSA'!D14</f>
        <v>1100.3344239272285</v>
      </c>
      <c r="E14" s="1049">
        <f>'T3 ANSP'!E14+'T3 MET'!E14+'T3 NSA'!E14</f>
        <v>0</v>
      </c>
      <c r="F14" s="1058">
        <f>'T3 ANSP'!F14+'T3 MET'!F14+'T3 NSA'!F14</f>
        <v>0</v>
      </c>
      <c r="G14" s="1051">
        <f>'T3 ANSP'!G14+'T3 MET'!G14+'T3 NSA'!G14</f>
        <v>0</v>
      </c>
      <c r="H14" s="1051">
        <f>'T3 ANSP'!H14+'T3 MET'!H14+'T3 NSA'!H14</f>
        <v>0</v>
      </c>
      <c r="I14" s="406">
        <f>'T3 ANSP'!I14+'T3 MET'!I14+'T3 NSA'!I14</f>
        <v>1100.3344239272285</v>
      </c>
      <c r="J14" s="395">
        <f>'T3 ANSP'!J14+'T3 MET'!J14+'T3 NSA'!J14</f>
        <v>0</v>
      </c>
      <c r="L14" s="272"/>
    </row>
    <row r="15" spans="1:23" ht="12" customHeight="1">
      <c r="A15" s="1031">
        <v>2023</v>
      </c>
      <c r="B15" s="1031"/>
      <c r="C15" s="1047" t="s">
        <v>240</v>
      </c>
      <c r="D15" s="1048">
        <f>'T3 ANSP'!D15+'T3 MET'!D15+'T3 NSA'!D15</f>
        <v>0</v>
      </c>
      <c r="E15" s="1049">
        <f>'T3 ANSP'!E15+'T3 MET'!E15+'T3 NSA'!E15</f>
        <v>0</v>
      </c>
      <c r="F15" s="1058">
        <f>'T3 ANSP'!F15+'T3 MET'!F15+'T3 NSA'!F15</f>
        <v>0</v>
      </c>
      <c r="G15" s="1051">
        <f>'T3 ANSP'!G15+'T3 MET'!G15+'T3 NSA'!G15</f>
        <v>0</v>
      </c>
      <c r="H15" s="1051">
        <f>'T3 ANSP'!H15+'T3 MET'!H15+'T3 NSA'!H15</f>
        <v>0</v>
      </c>
      <c r="I15" s="394">
        <f>'T3 ANSP'!I15+'T3 MET'!I15+'T3 NSA'!I15</f>
        <v>0</v>
      </c>
      <c r="J15" s="407">
        <f>'T3 ANSP'!J15+'T3 MET'!J15+'T3 NSA'!J15</f>
        <v>0</v>
      </c>
      <c r="L15" s="272"/>
    </row>
    <row r="16" spans="1:23" ht="12" customHeight="1">
      <c r="A16" s="1031">
        <v>2024</v>
      </c>
      <c r="B16" s="1031"/>
      <c r="C16" s="1060" t="s">
        <v>241</v>
      </c>
      <c r="D16" s="1061">
        <f>'T3 ANSP'!D16+'T3 MET'!D16+'T3 NSA'!D16</f>
        <v>0</v>
      </c>
      <c r="E16" s="1062">
        <f>'T3 ANSP'!E16+'T3 MET'!E16+'T3 NSA'!E16</f>
        <v>0</v>
      </c>
      <c r="F16" s="1063">
        <f>'T3 ANSP'!F16+'T3 MET'!F16+'T3 NSA'!F16</f>
        <v>0</v>
      </c>
      <c r="G16" s="1063">
        <f>'T3 ANSP'!G16+'T3 MET'!G16+'T3 NSA'!G16</f>
        <v>0</v>
      </c>
      <c r="H16" s="1063">
        <f>'T3 ANSP'!H16+'T3 MET'!H16+'T3 NSA'!H16</f>
        <v>0</v>
      </c>
      <c r="I16" s="411">
        <f>'T3 ANSP'!I16+'T3 MET'!I16+'T3 NSA'!I16</f>
        <v>0</v>
      </c>
      <c r="J16" s="412">
        <f>'T3 ANSP'!J16+'T3 MET'!J16+'T3 NSA'!J16</f>
        <v>0</v>
      </c>
      <c r="L16" s="272"/>
    </row>
    <row r="17" spans="1:12" ht="12" customHeight="1">
      <c r="A17" s="1031" t="s">
        <v>242</v>
      </c>
      <c r="B17" s="1031"/>
      <c r="C17" s="1064" t="s">
        <v>243</v>
      </c>
      <c r="D17" s="1065">
        <f>'T3 ANSP'!D17+'T3 MET'!D17+'T3 NSA'!D17</f>
        <v>-606.26369783360758</v>
      </c>
      <c r="E17" s="1066">
        <f>'T3 ANSP'!E17+'T3 MET'!E17+'T3 NSA'!E17</f>
        <v>-826.84625247317103</v>
      </c>
      <c r="F17" s="1067">
        <f>'T3 ANSP'!F17+'T3 MET'!F17+'T3 NSA'!F17</f>
        <v>-977.91700265480301</v>
      </c>
      <c r="G17" s="1067">
        <f>'T3 ANSP'!G17+'T3 MET'!G17+'T3 NSA'!G17</f>
        <v>0</v>
      </c>
      <c r="H17" s="1067">
        <f>'T3 ANSP'!H17+'T3 MET'!H17+'T3 NSA'!H17</f>
        <v>98.165133367137756</v>
      </c>
      <c r="I17" s="416">
        <f>'T3 ANSP'!I17+'T3 MET'!I17+'T3 NSA'!I17</f>
        <v>1100.3344239272285</v>
      </c>
      <c r="J17" s="413">
        <f>'T3 ANSP'!J17+'T3 MET'!J17+'T3 NSA'!J17</f>
        <v>0</v>
      </c>
      <c r="L17" s="272"/>
    </row>
    <row r="18" spans="1:12" ht="4.3499999999999996" customHeight="1">
      <c r="A18" s="1068"/>
      <c r="B18" s="1068"/>
      <c r="C18" s="1069"/>
      <c r="D18" s="1070"/>
      <c r="E18" s="1071"/>
      <c r="F18" s="1071"/>
      <c r="G18" s="1071"/>
      <c r="H18" s="1071"/>
      <c r="I18" s="418"/>
      <c r="J18" s="418"/>
      <c r="L18" s="272"/>
    </row>
    <row r="19" spans="1:12" ht="12" customHeight="1">
      <c r="A19" s="1031">
        <v>2017</v>
      </c>
      <c r="B19" s="1031"/>
      <c r="C19" s="1042" t="s">
        <v>244</v>
      </c>
      <c r="D19" s="1043">
        <f>'T3 ANSP'!D19+'T3 MET'!D19+'T3 NSA'!D19</f>
        <v>0</v>
      </c>
      <c r="E19" s="1072">
        <f>'T3 ANSP'!E19+'T3 MET'!E19+'T3 NSA'!E19</f>
        <v>0</v>
      </c>
      <c r="F19" s="1073">
        <f>'T3 ANSP'!F19+'T3 MET'!F19+'T3 NSA'!F19</f>
        <v>0</v>
      </c>
      <c r="G19" s="1073">
        <f>'T3 ANSP'!G19+'T3 MET'!G19+'T3 NSA'!G19</f>
        <v>0</v>
      </c>
      <c r="H19" s="1073">
        <f>'T3 ANSP'!H19+'T3 MET'!H19+'T3 NSA'!H19</f>
        <v>0</v>
      </c>
      <c r="I19" s="421">
        <f>'T3 ANSP'!I19+'T3 MET'!I19+'T3 NSA'!I19</f>
        <v>0</v>
      </c>
      <c r="J19" s="422">
        <f>'T3 ANSP'!J19+'T3 MET'!J19+'T3 NSA'!J19</f>
        <v>0</v>
      </c>
      <c r="L19" s="272"/>
    </row>
    <row r="20" spans="1:12" ht="12" customHeight="1">
      <c r="A20" s="1031">
        <v>2018</v>
      </c>
      <c r="B20" s="1031"/>
      <c r="C20" s="1047" t="s">
        <v>245</v>
      </c>
      <c r="D20" s="1048">
        <f>'T3 ANSP'!D20+'T3 MET'!D20+'T3 NSA'!D20</f>
        <v>-1548.5687307850001</v>
      </c>
      <c r="E20" s="1074">
        <f>'T3 ANSP'!E20+'T3 MET'!E20+'T3 NSA'!E20</f>
        <v>-1548.5687307850001</v>
      </c>
      <c r="F20" s="1059">
        <f>'T3 ANSP'!F20+'T3 MET'!F20+'T3 NSA'!F20</f>
        <v>0</v>
      </c>
      <c r="G20" s="1059">
        <f>'T3 ANSP'!G20+'T3 MET'!G20+'T3 NSA'!G20</f>
        <v>0</v>
      </c>
      <c r="H20" s="1059">
        <f>'T3 ANSP'!H20+'T3 MET'!H20+'T3 NSA'!H20</f>
        <v>0</v>
      </c>
      <c r="I20" s="406">
        <f>'T3 ANSP'!I20+'T3 MET'!I20+'T3 NSA'!I20</f>
        <v>0</v>
      </c>
      <c r="J20" s="405">
        <f>'T3 ANSP'!J20+'T3 MET'!J20+'T3 NSA'!J20</f>
        <v>0</v>
      </c>
      <c r="L20" s="272"/>
    </row>
    <row r="21" spans="1:12" ht="12" customHeight="1">
      <c r="A21" s="1031">
        <v>2019</v>
      </c>
      <c r="B21" s="1031"/>
      <c r="C21" s="1047" t="s">
        <v>246</v>
      </c>
      <c r="D21" s="1061">
        <f>'T3 ANSP'!D21+'T3 MET'!D21+'T3 NSA'!D21</f>
        <v>-1625.0948929307845</v>
      </c>
      <c r="E21" s="1062">
        <f>'T3 ANSP'!E21+'T3 MET'!E21+'T3 NSA'!E21</f>
        <v>0</v>
      </c>
      <c r="F21" s="1075">
        <f>'T3 ANSP'!F21+'T3 MET'!F21+'T3 NSA'!F21</f>
        <v>-1625.0948929307845</v>
      </c>
      <c r="G21" s="1075">
        <f>'T3 ANSP'!G21+'T3 MET'!G21+'T3 NSA'!G21</f>
        <v>0</v>
      </c>
      <c r="H21" s="1075">
        <f>'T3 ANSP'!H21+'T3 MET'!H21+'T3 NSA'!H21</f>
        <v>0</v>
      </c>
      <c r="I21" s="425">
        <f>'T3 ANSP'!I21+'T3 MET'!I21+'T3 NSA'!I21</f>
        <v>0</v>
      </c>
      <c r="J21" s="408">
        <f>'T3 ANSP'!J21+'T3 MET'!J21+'T3 NSA'!J21</f>
        <v>0</v>
      </c>
      <c r="L21" s="272"/>
    </row>
    <row r="22" spans="1:12" ht="12" customHeight="1">
      <c r="A22" s="1031" t="s">
        <v>237</v>
      </c>
      <c r="B22" s="1031"/>
      <c r="C22" s="1052" t="s">
        <v>247</v>
      </c>
      <c r="D22" s="1053">
        <f>'T3 ANSP'!D22+'T3 MET'!D22+'T3 NSA'!D22</f>
        <v>-3173.6636237157845</v>
      </c>
      <c r="E22" s="1076">
        <f>'T3 ANSP'!E22+'T3 MET'!E22+'T3 NSA'!E22</f>
        <v>-1548.5687307850001</v>
      </c>
      <c r="F22" s="1055">
        <f>'T3 ANSP'!F22+'T3 MET'!F22+'T3 NSA'!F22</f>
        <v>-1625.0948929307845</v>
      </c>
      <c r="G22" s="1055">
        <f>'T3 ANSP'!G22+'T3 MET'!G22+'T3 NSA'!G22</f>
        <v>0</v>
      </c>
      <c r="H22" s="1055">
        <f>'T3 ANSP'!H22+'T3 MET'!H22+'T3 NSA'!H22</f>
        <v>0</v>
      </c>
      <c r="I22" s="427">
        <f>'T3 ANSP'!I22+'T3 MET'!I22+'T3 NSA'!I22</f>
        <v>0</v>
      </c>
      <c r="J22" s="396">
        <f>'T3 ANSP'!J22+'T3 MET'!J22+'T3 NSA'!J22</f>
        <v>0</v>
      </c>
      <c r="L22" s="272"/>
    </row>
    <row r="23" spans="1:12" ht="12" customHeight="1">
      <c r="A23" s="1031" t="s">
        <v>506</v>
      </c>
      <c r="B23" s="1031"/>
      <c r="C23" s="1057"/>
      <c r="D23" s="1057"/>
      <c r="E23" s="1057"/>
      <c r="F23" s="1057"/>
      <c r="G23" s="1057"/>
      <c r="H23" s="1057"/>
      <c r="I23" s="537"/>
      <c r="J23" s="537"/>
      <c r="K23" s="289"/>
      <c r="L23" s="272"/>
    </row>
    <row r="24" spans="1:12" ht="12" customHeight="1">
      <c r="A24" s="1031" t="s">
        <v>507</v>
      </c>
      <c r="B24" s="1031"/>
      <c r="C24" s="1047" t="s">
        <v>508</v>
      </c>
      <c r="D24" s="1048">
        <f>'T3 ANSP'!D24+'T3 MET'!D24+'T3 NSA'!D24</f>
        <v>-539.82790407755317</v>
      </c>
      <c r="E24" s="1049">
        <f>'T3 ANSP'!E24+'T3 MET'!E24+'T3 NSA'!E24</f>
        <v>0</v>
      </c>
      <c r="F24" s="1058">
        <f>'T3 ANSP'!F24+'T3 MET'!F24+'T3 NSA'!F24</f>
        <v>0</v>
      </c>
      <c r="G24" s="1051">
        <f>'T3 ANSP'!G24+'T3 MET'!G24+'T3 NSA'!G24</f>
        <v>0</v>
      </c>
      <c r="H24" s="1059">
        <f>'T3 ANSP'!H24+'T3 MET'!H24+'T3 NSA'!H24</f>
        <v>-539.82790407755317</v>
      </c>
      <c r="I24" s="404">
        <f>'T3 ANSP'!I24+'T3 MET'!I24+'T3 NSA'!I24</f>
        <v>0</v>
      </c>
      <c r="J24" s="395">
        <f>'T3 ANSP'!J24+'T3 MET'!J24+'T3 NSA'!J24</f>
        <v>0</v>
      </c>
      <c r="L24" s="272"/>
    </row>
    <row r="25" spans="1:12" ht="12" customHeight="1">
      <c r="A25" s="1031">
        <v>2022</v>
      </c>
      <c r="B25" s="1031"/>
      <c r="C25" s="1047" t="s">
        <v>248</v>
      </c>
      <c r="D25" s="1048">
        <f>'T3 ANSP'!D25+'T3 MET'!D25+'T3 NSA'!D25</f>
        <v>3362.2747306550928</v>
      </c>
      <c r="E25" s="1049">
        <f>'T3 ANSP'!E25+'T3 MET'!E25+'T3 NSA'!E25</f>
        <v>0</v>
      </c>
      <c r="F25" s="1058">
        <f>'T3 ANSP'!F25+'T3 MET'!F25+'T3 NSA'!F25</f>
        <v>0</v>
      </c>
      <c r="G25" s="1051">
        <f>'T3 ANSP'!G25+'T3 MET'!G25+'T3 NSA'!G25</f>
        <v>0</v>
      </c>
      <c r="H25" s="1051">
        <f>'T3 ANSP'!H25+'T3 MET'!H25+'T3 NSA'!H25</f>
        <v>0</v>
      </c>
      <c r="I25" s="406">
        <f>'T3 ANSP'!I25+'T3 MET'!I25+'T3 NSA'!I25</f>
        <v>3362.2747306550928</v>
      </c>
      <c r="J25" s="395">
        <f>'T3 ANSP'!J25+'T3 MET'!J25+'T3 NSA'!J25</f>
        <v>0</v>
      </c>
      <c r="L25" s="272"/>
    </row>
    <row r="26" spans="1:12" ht="12" customHeight="1">
      <c r="A26" s="1031">
        <v>2023</v>
      </c>
      <c r="B26" s="1031"/>
      <c r="C26" s="1047" t="s">
        <v>249</v>
      </c>
      <c r="D26" s="1048">
        <f>'T3 ANSP'!D26+'T3 MET'!D26+'T3 NSA'!D26</f>
        <v>0</v>
      </c>
      <c r="E26" s="1049">
        <f>'T3 ANSP'!E26+'T3 MET'!E26+'T3 NSA'!E26</f>
        <v>0</v>
      </c>
      <c r="F26" s="1058">
        <f>'T3 ANSP'!F26+'T3 MET'!F26+'T3 NSA'!F26</f>
        <v>0</v>
      </c>
      <c r="G26" s="1051">
        <f>'T3 ANSP'!G26+'T3 MET'!G26+'T3 NSA'!G26</f>
        <v>0</v>
      </c>
      <c r="H26" s="1051">
        <f>'T3 ANSP'!H26+'T3 MET'!H26+'T3 NSA'!H26</f>
        <v>0</v>
      </c>
      <c r="I26" s="394">
        <f>'T3 ANSP'!I26+'T3 MET'!I26+'T3 NSA'!I26</f>
        <v>0</v>
      </c>
      <c r="J26" s="407">
        <f>'T3 ANSP'!J26+'T3 MET'!J26+'T3 NSA'!J26</f>
        <v>0</v>
      </c>
      <c r="L26" s="272"/>
    </row>
    <row r="27" spans="1:12" ht="12" customHeight="1">
      <c r="A27" s="1031">
        <v>2024</v>
      </c>
      <c r="B27" s="1031"/>
      <c r="C27" s="1060" t="s">
        <v>250</v>
      </c>
      <c r="D27" s="1061">
        <f>'T3 ANSP'!D27+'T3 MET'!D27+'T3 NSA'!D27</f>
        <v>0</v>
      </c>
      <c r="E27" s="1062">
        <f>'T3 ANSP'!E27+'T3 MET'!E27+'T3 NSA'!E27</f>
        <v>0</v>
      </c>
      <c r="F27" s="1063">
        <f>'T3 ANSP'!F27+'T3 MET'!F27+'T3 NSA'!F27</f>
        <v>0</v>
      </c>
      <c r="G27" s="1063">
        <f>'T3 ANSP'!G27+'T3 MET'!G27+'T3 NSA'!G27</f>
        <v>0</v>
      </c>
      <c r="H27" s="1063">
        <f>'T3 ANSP'!H27+'T3 MET'!H27+'T3 NSA'!H27</f>
        <v>0</v>
      </c>
      <c r="I27" s="411">
        <f>'T3 ANSP'!I27+'T3 MET'!I27+'T3 NSA'!I27</f>
        <v>0</v>
      </c>
      <c r="J27" s="412">
        <f>'T3 ANSP'!J27+'T3 MET'!J27+'T3 NSA'!J27</f>
        <v>0</v>
      </c>
      <c r="L27" s="272"/>
    </row>
    <row r="28" spans="1:12" ht="12" customHeight="1">
      <c r="A28" s="1031" t="s">
        <v>242</v>
      </c>
      <c r="B28" s="1031"/>
      <c r="C28" s="1064" t="s">
        <v>251</v>
      </c>
      <c r="D28" s="1065">
        <f>'T3 ANSP'!D28+'T3 MET'!D28+'T3 NSA'!D28</f>
        <v>-351.21679713824506</v>
      </c>
      <c r="E28" s="1066">
        <f>'T3 ANSP'!E28+'T3 MET'!E28+'T3 NSA'!E28</f>
        <v>-1548.5687307850001</v>
      </c>
      <c r="F28" s="1067">
        <f>'T3 ANSP'!F28+'T3 MET'!F28+'T3 NSA'!F28</f>
        <v>-1625.0948929307845</v>
      </c>
      <c r="G28" s="1067">
        <f>'T3 ANSP'!G28+'T3 MET'!G28+'T3 NSA'!G28</f>
        <v>0</v>
      </c>
      <c r="H28" s="1067">
        <f>'T3 ANSP'!H28+'T3 MET'!H28+'T3 NSA'!H28</f>
        <v>-539.82790407755317</v>
      </c>
      <c r="I28" s="416">
        <f>'T3 ANSP'!I28+'T3 MET'!I28+'T3 NSA'!I28</f>
        <v>3362.2747306550928</v>
      </c>
      <c r="J28" s="413">
        <f>'T3 ANSP'!J28+'T3 MET'!J28+'T3 NSA'!J28</f>
        <v>0</v>
      </c>
      <c r="L28" s="272"/>
    </row>
    <row r="29" spans="1:12" ht="4.3499999999999996" customHeight="1">
      <c r="A29" s="1068"/>
      <c r="B29" s="1068"/>
      <c r="C29" s="1077"/>
      <c r="D29" s="1078"/>
      <c r="E29" s="1079"/>
      <c r="F29" s="1079"/>
      <c r="G29" s="1079"/>
      <c r="H29" s="1079"/>
      <c r="I29" s="569"/>
      <c r="J29" s="569"/>
      <c r="L29" s="272"/>
    </row>
    <row r="30" spans="1:12" ht="12" customHeight="1">
      <c r="A30" s="1031" t="s">
        <v>506</v>
      </c>
      <c r="B30" s="1031"/>
      <c r="C30" s="1080"/>
      <c r="D30" s="1080"/>
      <c r="E30" s="1080"/>
      <c r="F30" s="1080"/>
      <c r="G30" s="1080"/>
      <c r="H30" s="1080"/>
      <c r="I30" s="538"/>
      <c r="J30" s="538"/>
      <c r="K30" s="289"/>
      <c r="L30" s="272"/>
    </row>
    <row r="31" spans="1:12" ht="12" customHeight="1">
      <c r="A31" s="1031" t="s">
        <v>507</v>
      </c>
      <c r="B31" s="1031"/>
      <c r="C31" s="1047" t="s">
        <v>509</v>
      </c>
      <c r="D31" s="1048">
        <f>'T3 ANSP'!D31+'T3 MET'!D31+'T3 NSA'!D31</f>
        <v>10.045386328265067</v>
      </c>
      <c r="E31" s="1049">
        <f>'T3 ANSP'!E31+'T3 MET'!E31+'T3 NSA'!E31</f>
        <v>0</v>
      </c>
      <c r="F31" s="1058">
        <f>'T3 ANSP'!F31+'T3 MET'!F31+'T3 NSA'!F31</f>
        <v>0</v>
      </c>
      <c r="G31" s="1051">
        <f>'T3 ANSP'!G31+'T3 MET'!G31+'T3 NSA'!G31</f>
        <v>0</v>
      </c>
      <c r="H31" s="1059">
        <f>'T3 ANSP'!H31+'T3 MET'!H31+'T3 NSA'!H31</f>
        <v>0</v>
      </c>
      <c r="I31" s="394">
        <f>'T3 ANSP'!I31+'T3 MET'!I31+'T3 NSA'!I31</f>
        <v>0</v>
      </c>
      <c r="J31" s="405">
        <f>'T3 ANSP'!J31+'T3 MET'!J31+'T3 NSA'!J31</f>
        <v>10.045386328265067</v>
      </c>
      <c r="L31" s="272"/>
    </row>
    <row r="32" spans="1:12" ht="12" customHeight="1">
      <c r="A32" s="1031">
        <v>2022</v>
      </c>
      <c r="B32" s="1031"/>
      <c r="C32" s="1047" t="s">
        <v>252</v>
      </c>
      <c r="D32" s="1048">
        <f>'T3 ANSP'!D32+'T3 MET'!D32+'T3 NSA'!D32</f>
        <v>137.17176309245497</v>
      </c>
      <c r="E32" s="1049">
        <f>'T3 ANSP'!E32+'T3 MET'!E32+'T3 NSA'!E32</f>
        <v>0</v>
      </c>
      <c r="F32" s="1058">
        <f>'T3 ANSP'!F32+'T3 MET'!F32+'T3 NSA'!F32</f>
        <v>0</v>
      </c>
      <c r="G32" s="1051">
        <f>'T3 ANSP'!G32+'T3 MET'!G32+'T3 NSA'!G32</f>
        <v>0</v>
      </c>
      <c r="H32" s="1051">
        <f>'T3 ANSP'!H32+'T3 MET'!H32+'T3 NSA'!H32</f>
        <v>0</v>
      </c>
      <c r="I32" s="406">
        <f>'T3 ANSP'!I32+'T3 MET'!I32+'T3 NSA'!I32</f>
        <v>0</v>
      </c>
      <c r="J32" s="405">
        <f>'T3 ANSP'!J32+'T3 MET'!J32+'T3 NSA'!J32</f>
        <v>137.17176309245497</v>
      </c>
      <c r="L32" s="272"/>
    </row>
    <row r="33" spans="1:12" ht="12" customHeight="1">
      <c r="A33" s="1031">
        <v>2023</v>
      </c>
      <c r="B33" s="1031"/>
      <c r="C33" s="1047" t="s">
        <v>253</v>
      </c>
      <c r="D33" s="1048">
        <f>'T3 ANSP'!D33+'T3 MET'!D33+'T3 NSA'!D33</f>
        <v>0</v>
      </c>
      <c r="E33" s="1049">
        <f>'T3 ANSP'!E33+'T3 MET'!E33+'T3 NSA'!E33</f>
        <v>0</v>
      </c>
      <c r="F33" s="1058">
        <f>'T3 ANSP'!F33+'T3 MET'!F33+'T3 NSA'!F33</f>
        <v>0</v>
      </c>
      <c r="G33" s="1051">
        <f>'T3 ANSP'!G33+'T3 MET'!G33+'T3 NSA'!G33</f>
        <v>0</v>
      </c>
      <c r="H33" s="1051">
        <f>'T3 ANSP'!H33+'T3 MET'!H33+'T3 NSA'!H33</f>
        <v>0</v>
      </c>
      <c r="I33" s="394">
        <f>'T3 ANSP'!I33+'T3 MET'!I33+'T3 NSA'!I33</f>
        <v>0</v>
      </c>
      <c r="J33" s="405">
        <f>'T3 ANSP'!J33+'T3 MET'!J33+'T3 NSA'!J33</f>
        <v>0</v>
      </c>
      <c r="L33" s="272"/>
    </row>
    <row r="34" spans="1:12" ht="12" customHeight="1">
      <c r="A34" s="1031">
        <v>2024</v>
      </c>
      <c r="B34" s="1031"/>
      <c r="C34" s="1060" t="s">
        <v>254</v>
      </c>
      <c r="D34" s="1061">
        <f>'T3 ANSP'!D34+'T3 MET'!D34+'T3 NSA'!D34</f>
        <v>0</v>
      </c>
      <c r="E34" s="1062">
        <f>'T3 ANSP'!E34+'T3 MET'!E34+'T3 NSA'!E34</f>
        <v>0</v>
      </c>
      <c r="F34" s="1063">
        <f>'T3 ANSP'!F34+'T3 MET'!F34+'T3 NSA'!F34</f>
        <v>0</v>
      </c>
      <c r="G34" s="1063">
        <f>'T3 ANSP'!G34+'T3 MET'!G34+'T3 NSA'!G34</f>
        <v>0</v>
      </c>
      <c r="H34" s="1063">
        <f>'T3 ANSP'!H34+'T3 MET'!H34+'T3 NSA'!H34</f>
        <v>0</v>
      </c>
      <c r="I34" s="411">
        <f>'T3 ANSP'!I34+'T3 MET'!I34+'T3 NSA'!I34</f>
        <v>0</v>
      </c>
      <c r="J34" s="408">
        <f>'T3 ANSP'!J34+'T3 MET'!J34+'T3 NSA'!J34</f>
        <v>0</v>
      </c>
      <c r="L34" s="272"/>
    </row>
    <row r="35" spans="1:12" ht="12" customHeight="1">
      <c r="A35" s="1031" t="s">
        <v>242</v>
      </c>
      <c r="B35" s="1031"/>
      <c r="C35" s="1064" t="s">
        <v>255</v>
      </c>
      <c r="D35" s="1065">
        <f>'T3 ANSP'!D35+'T3 MET'!D35+'T3 NSA'!D35</f>
        <v>147.21714942072003</v>
      </c>
      <c r="E35" s="1081">
        <f>'T3 ANSP'!E35+'T3 MET'!E35+'T3 NSA'!E35</f>
        <v>0</v>
      </c>
      <c r="F35" s="1082">
        <f>'T3 ANSP'!F35+'T3 MET'!F35+'T3 NSA'!F35</f>
        <v>0</v>
      </c>
      <c r="G35" s="1082">
        <f>'T3 ANSP'!G35+'T3 MET'!G35+'T3 NSA'!G35</f>
        <v>0</v>
      </c>
      <c r="H35" s="1067">
        <f>'T3 ANSP'!H35+'T3 MET'!H35+'T3 NSA'!H35</f>
        <v>0</v>
      </c>
      <c r="I35" s="416">
        <f>'T3 ANSP'!I35+'T3 MET'!I35+'T3 NSA'!I35</f>
        <v>0</v>
      </c>
      <c r="J35" s="413">
        <f>'T3 ANSP'!J35+'T3 MET'!J35+'T3 NSA'!J35</f>
        <v>147.21714942072003</v>
      </c>
      <c r="L35" s="272"/>
    </row>
    <row r="36" spans="1:12" ht="4.3499999999999996" customHeight="1">
      <c r="A36" s="1068"/>
      <c r="B36" s="1068"/>
      <c r="C36" s="1077"/>
      <c r="D36" s="1078"/>
      <c r="E36" s="1079"/>
      <c r="F36" s="1079"/>
      <c r="G36" s="1079"/>
      <c r="H36" s="1079"/>
      <c r="I36" s="569"/>
      <c r="J36" s="569"/>
      <c r="L36" s="272"/>
    </row>
    <row r="37" spans="1:12" ht="12" customHeight="1">
      <c r="A37" s="1031" t="s">
        <v>506</v>
      </c>
      <c r="B37" s="1031"/>
      <c r="C37" s="1080"/>
      <c r="D37" s="1080"/>
      <c r="E37" s="1080"/>
      <c r="F37" s="1080"/>
      <c r="G37" s="1080"/>
      <c r="H37" s="1080"/>
      <c r="I37" s="538"/>
      <c r="J37" s="538"/>
      <c r="K37" s="289"/>
      <c r="L37" s="272"/>
    </row>
    <row r="38" spans="1:12" ht="12" customHeight="1">
      <c r="A38" s="1031" t="s">
        <v>507</v>
      </c>
      <c r="B38" s="1031"/>
      <c r="C38" s="1047" t="s">
        <v>510</v>
      </c>
      <c r="D38" s="1048">
        <f>'T3 ANSP'!D38+'T3 MET'!D38+'T3 NSA'!D38</f>
        <v>0</v>
      </c>
      <c r="E38" s="1049">
        <f>'T3 ANSP'!E38+'T3 MET'!E38+'T3 NSA'!E38</f>
        <v>0</v>
      </c>
      <c r="F38" s="1058">
        <f>'T3 ANSP'!F38+'T3 MET'!F38+'T3 NSA'!F38</f>
        <v>0</v>
      </c>
      <c r="G38" s="1051">
        <f>'T3 ANSP'!G38+'T3 MET'!G38+'T3 NSA'!G38</f>
        <v>0</v>
      </c>
      <c r="H38" s="1059">
        <f>'T3 ANSP'!H38+'T3 MET'!H38+'T3 NSA'!H38</f>
        <v>0</v>
      </c>
      <c r="I38" s="394">
        <f>'T3 ANSP'!I38+'T3 MET'!I38+'T3 NSA'!I38</f>
        <v>0</v>
      </c>
      <c r="J38" s="395">
        <f>'T3 ANSP'!J38+'T3 MET'!J38+'T3 NSA'!J38</f>
        <v>0</v>
      </c>
      <c r="L38" s="272"/>
    </row>
    <row r="39" spans="1:12" ht="12" customHeight="1">
      <c r="A39" s="1031">
        <v>2022</v>
      </c>
      <c r="B39" s="1031"/>
      <c r="C39" s="1047" t="s">
        <v>256</v>
      </c>
      <c r="D39" s="1048">
        <f>'T3 ANSP'!D39+'T3 MET'!D39+'T3 NSA'!D39</f>
        <v>0</v>
      </c>
      <c r="E39" s="1049">
        <f>'T3 ANSP'!E39+'T3 MET'!E39+'T3 NSA'!E39</f>
        <v>0</v>
      </c>
      <c r="F39" s="1058">
        <f>'T3 ANSP'!F39+'T3 MET'!F39+'T3 NSA'!F39</f>
        <v>0</v>
      </c>
      <c r="G39" s="1051">
        <f>'T3 ANSP'!G39+'T3 MET'!G39+'T3 NSA'!G39</f>
        <v>0</v>
      </c>
      <c r="H39" s="1051">
        <f>'T3 ANSP'!H39+'T3 MET'!H39+'T3 NSA'!H39</f>
        <v>0</v>
      </c>
      <c r="I39" s="406">
        <f>'T3 ANSP'!I39+'T3 MET'!I39+'T3 NSA'!I39</f>
        <v>0</v>
      </c>
      <c r="J39" s="395">
        <f>'T3 ANSP'!J39+'T3 MET'!J39+'T3 NSA'!J39</f>
        <v>0</v>
      </c>
      <c r="L39" s="272"/>
    </row>
    <row r="40" spans="1:12" ht="12" customHeight="1">
      <c r="A40" s="1031">
        <v>2023</v>
      </c>
      <c r="B40" s="1031"/>
      <c r="C40" s="1047" t="s">
        <v>257</v>
      </c>
      <c r="D40" s="1048">
        <f>'T3 ANSP'!D40+'T3 MET'!D40+'T3 NSA'!D40</f>
        <v>0</v>
      </c>
      <c r="E40" s="1049">
        <f>'T3 ANSP'!E40+'T3 MET'!E40+'T3 NSA'!E40</f>
        <v>0</v>
      </c>
      <c r="F40" s="1058">
        <f>'T3 ANSP'!F40+'T3 MET'!F40+'T3 NSA'!F40</f>
        <v>0</v>
      </c>
      <c r="G40" s="1051">
        <f>'T3 ANSP'!G40+'T3 MET'!G40+'T3 NSA'!G40</f>
        <v>0</v>
      </c>
      <c r="H40" s="1051">
        <f>'T3 ANSP'!H40+'T3 MET'!H40+'T3 NSA'!H40</f>
        <v>0</v>
      </c>
      <c r="I40" s="394">
        <f>'T3 ANSP'!I40+'T3 MET'!I40+'T3 NSA'!I40</f>
        <v>0</v>
      </c>
      <c r="J40" s="405">
        <f>'T3 ANSP'!J40+'T3 MET'!J40+'T3 NSA'!J40</f>
        <v>0</v>
      </c>
      <c r="L40" s="272"/>
    </row>
    <row r="41" spans="1:12" ht="12" customHeight="1">
      <c r="A41" s="1031">
        <v>2024</v>
      </c>
      <c r="B41" s="1031"/>
      <c r="C41" s="1060" t="s">
        <v>258</v>
      </c>
      <c r="D41" s="1048">
        <f>'T3 ANSP'!D41+'T3 MET'!D41+'T3 NSA'!D41</f>
        <v>0</v>
      </c>
      <c r="E41" s="1062">
        <f>'T3 ANSP'!E41+'T3 MET'!E41+'T3 NSA'!E41</f>
        <v>0</v>
      </c>
      <c r="F41" s="1063">
        <f>'T3 ANSP'!F41+'T3 MET'!F41+'T3 NSA'!F41</f>
        <v>0</v>
      </c>
      <c r="G41" s="1063">
        <f>'T3 ANSP'!G41+'T3 MET'!G41+'T3 NSA'!G41</f>
        <v>0</v>
      </c>
      <c r="H41" s="1063">
        <f>'T3 ANSP'!H41+'T3 MET'!H41+'T3 NSA'!H41</f>
        <v>0</v>
      </c>
      <c r="I41" s="411">
        <f>'T3 ANSP'!I41+'T3 MET'!I41+'T3 NSA'!I41</f>
        <v>0</v>
      </c>
      <c r="J41" s="408">
        <f>'T3 ANSP'!J41+'T3 MET'!J41+'T3 NSA'!J41</f>
        <v>0</v>
      </c>
      <c r="L41" s="272"/>
    </row>
    <row r="42" spans="1:12" ht="12" customHeight="1">
      <c r="A42" s="1031" t="s">
        <v>242</v>
      </c>
      <c r="B42" s="1031"/>
      <c r="C42" s="1064" t="s">
        <v>259</v>
      </c>
      <c r="D42" s="1065">
        <f>'T3 ANSP'!D42+'T3 MET'!D42+'T3 NSA'!D42</f>
        <v>0</v>
      </c>
      <c r="E42" s="1081">
        <f>'T3 ANSP'!E42+'T3 MET'!E42+'T3 NSA'!E42</f>
        <v>0</v>
      </c>
      <c r="F42" s="1082">
        <f>'T3 ANSP'!F42+'T3 MET'!F42+'T3 NSA'!F42</f>
        <v>0</v>
      </c>
      <c r="G42" s="1082">
        <f>'T3 ANSP'!G42+'T3 MET'!G42+'T3 NSA'!G42</f>
        <v>0</v>
      </c>
      <c r="H42" s="1067">
        <f>'T3 ANSP'!H42+'T3 MET'!H42+'T3 NSA'!H42</f>
        <v>0</v>
      </c>
      <c r="I42" s="416">
        <f>'T3 ANSP'!I42+'T3 MET'!I42+'T3 NSA'!I42</f>
        <v>0</v>
      </c>
      <c r="J42" s="413">
        <f>'T3 ANSP'!J42+'T3 MET'!J42+'T3 NSA'!J42</f>
        <v>0</v>
      </c>
      <c r="L42" s="272"/>
    </row>
    <row r="43" spans="1:12" ht="4.3499999999999996" customHeight="1">
      <c r="A43" s="1068"/>
      <c r="B43" s="1068"/>
      <c r="C43" s="1069"/>
      <c r="D43" s="1083"/>
      <c r="E43" s="1084"/>
      <c r="F43" s="1084"/>
      <c r="G43" s="1084"/>
      <c r="H43" s="1084"/>
      <c r="I43" s="434"/>
      <c r="J43" s="434"/>
      <c r="L43" s="272"/>
    </row>
    <row r="44" spans="1:12" ht="12" customHeight="1">
      <c r="A44" s="1031" t="s">
        <v>506</v>
      </c>
      <c r="B44" s="1031"/>
      <c r="C44" s="1080"/>
      <c r="D44" s="1080"/>
      <c r="E44" s="1080"/>
      <c r="F44" s="1080"/>
      <c r="G44" s="1080"/>
      <c r="H44" s="1080"/>
      <c r="I44" s="538"/>
      <c r="J44" s="538"/>
      <c r="K44" s="289"/>
      <c r="L44" s="272"/>
    </row>
    <row r="45" spans="1:12" ht="12" customHeight="1">
      <c r="A45" s="1031" t="s">
        <v>507</v>
      </c>
      <c r="B45" s="1031"/>
      <c r="C45" s="1042" t="s">
        <v>511</v>
      </c>
      <c r="D45" s="1085">
        <f>'T3 ANSP'!D45+'T3 MET'!D45+'T3 NSA'!D45</f>
        <v>0</v>
      </c>
      <c r="E45" s="1086">
        <f>'T3 ANSP'!E45+'T3 MET'!E45+'T3 NSA'!E45</f>
        <v>0</v>
      </c>
      <c r="F45" s="1046">
        <f>'T3 ANSP'!F45+'T3 MET'!F45+'T3 NSA'!F45</f>
        <v>0</v>
      </c>
      <c r="G45" s="1046">
        <f>'T3 ANSP'!G45+'T3 MET'!G45+'T3 NSA'!G45</f>
        <v>0</v>
      </c>
      <c r="H45" s="1046">
        <f>'T3 ANSP'!H45+'T3 MET'!H45+'T3 NSA'!H45</f>
        <v>0</v>
      </c>
      <c r="I45" s="389">
        <f>'T3 ANSP'!I45+'T3 MET'!I45+'T3 NSA'!I45</f>
        <v>0</v>
      </c>
      <c r="J45" s="390">
        <f>'T3 ANSP'!J45+'T3 MET'!J45+'T3 NSA'!J45</f>
        <v>0</v>
      </c>
      <c r="L45" s="272"/>
    </row>
    <row r="46" spans="1:12" ht="12" customHeight="1">
      <c r="A46" s="1031">
        <v>2022</v>
      </c>
      <c r="B46" s="1031"/>
      <c r="C46" s="1047" t="s">
        <v>260</v>
      </c>
      <c r="D46" s="1087">
        <f>'T3 ANSP'!D46+'T3 MET'!D46+'T3 NSA'!D46</f>
        <v>0</v>
      </c>
      <c r="E46" s="1088">
        <f>'T3 ANSP'!E46+'T3 MET'!E46+'T3 NSA'!E46</f>
        <v>0</v>
      </c>
      <c r="F46" s="1051">
        <f>'T3 ANSP'!F46+'T3 MET'!F46+'T3 NSA'!F46</f>
        <v>0</v>
      </c>
      <c r="G46" s="1051">
        <f>'T3 ANSP'!G46+'T3 MET'!G46+'T3 NSA'!G46</f>
        <v>0</v>
      </c>
      <c r="H46" s="1051">
        <f>'T3 ANSP'!H46+'T3 MET'!H46+'T3 NSA'!H46</f>
        <v>0</v>
      </c>
      <c r="I46" s="394">
        <f>'T3 ANSP'!I46+'T3 MET'!I46+'T3 NSA'!I46</f>
        <v>0</v>
      </c>
      <c r="J46" s="395">
        <f>'T3 ANSP'!J46+'T3 MET'!J46+'T3 NSA'!J46</f>
        <v>0</v>
      </c>
      <c r="L46" s="272"/>
    </row>
    <row r="47" spans="1:12" ht="12" customHeight="1">
      <c r="A47" s="1031">
        <v>2023</v>
      </c>
      <c r="B47" s="1031"/>
      <c r="C47" s="1047" t="s">
        <v>261</v>
      </c>
      <c r="D47" s="1087">
        <f>'T3 ANSP'!D47+'T3 MET'!D47+'T3 NSA'!D47</f>
        <v>0</v>
      </c>
      <c r="E47" s="1088">
        <f>'T3 ANSP'!E47+'T3 MET'!E47+'T3 NSA'!E47</f>
        <v>0</v>
      </c>
      <c r="F47" s="1051">
        <f>'T3 ANSP'!F47+'T3 MET'!F47+'T3 NSA'!F47</f>
        <v>0</v>
      </c>
      <c r="G47" s="1051">
        <f>'T3 ANSP'!G47+'T3 MET'!G47+'T3 NSA'!G47</f>
        <v>0</v>
      </c>
      <c r="H47" s="1051">
        <f>'T3 ANSP'!H47+'T3 MET'!H47+'T3 NSA'!H47</f>
        <v>0</v>
      </c>
      <c r="I47" s="394">
        <f>'T3 ANSP'!I47+'T3 MET'!I47+'T3 NSA'!I47</f>
        <v>0</v>
      </c>
      <c r="J47" s="395">
        <f>'T3 ANSP'!J47+'T3 MET'!J47+'T3 NSA'!J47</f>
        <v>0</v>
      </c>
      <c r="L47" s="272"/>
    </row>
    <row r="48" spans="1:12" ht="12" customHeight="1">
      <c r="A48" s="1031">
        <v>2024</v>
      </c>
      <c r="B48" s="1031"/>
      <c r="C48" s="1089" t="s">
        <v>262</v>
      </c>
      <c r="D48" s="1090">
        <f>'T3 ANSP'!D48+'T3 MET'!D48+'T3 NSA'!D48</f>
        <v>0</v>
      </c>
      <c r="E48" s="1091">
        <f>'T3 ANSP'!E48+'T3 MET'!E48+'T3 NSA'!E48</f>
        <v>0</v>
      </c>
      <c r="F48" s="1092">
        <f>'T3 ANSP'!F48+'T3 MET'!F48+'T3 NSA'!F48</f>
        <v>0</v>
      </c>
      <c r="G48" s="1092">
        <f>'T3 ANSP'!G48+'T3 MET'!G48+'T3 NSA'!G48</f>
        <v>0</v>
      </c>
      <c r="H48" s="1092">
        <f>'T3 ANSP'!H48+'T3 MET'!H48+'T3 NSA'!H48</f>
        <v>0</v>
      </c>
      <c r="I48" s="470">
        <f>'T3 ANSP'!I48+'T3 MET'!I48+'T3 NSA'!I48</f>
        <v>0</v>
      </c>
      <c r="J48" s="574">
        <f>'T3 ANSP'!J48+'T3 MET'!J48+'T3 NSA'!J48</f>
        <v>0</v>
      </c>
      <c r="L48" s="272"/>
    </row>
    <row r="49" spans="1:12" ht="12" customHeight="1">
      <c r="A49" s="1031" t="s">
        <v>242</v>
      </c>
      <c r="B49" s="1031"/>
      <c r="C49" s="1064" t="s">
        <v>263</v>
      </c>
      <c r="D49" s="1093">
        <f>'T3 ANSP'!D49+'T3 MET'!D49+'T3 NSA'!D49</f>
        <v>0</v>
      </c>
      <c r="E49" s="1081">
        <f>'T3 ANSP'!E49+'T3 MET'!E49+'T3 NSA'!E49</f>
        <v>0</v>
      </c>
      <c r="F49" s="1082">
        <f>'T3 ANSP'!F49+'T3 MET'!F49+'T3 NSA'!F49</f>
        <v>0</v>
      </c>
      <c r="G49" s="1082">
        <f>'T3 ANSP'!G49+'T3 MET'!G49+'T3 NSA'!G49</f>
        <v>0</v>
      </c>
      <c r="H49" s="1082">
        <f>'T3 ANSP'!H49+'T3 MET'!H49+'T3 NSA'!H49</f>
        <v>0</v>
      </c>
      <c r="I49" s="444">
        <f>'T3 ANSP'!I49+'T3 MET'!I49+'T3 NSA'!I49</f>
        <v>0</v>
      </c>
      <c r="J49" s="432">
        <f>'T3 ANSP'!J49+'T3 MET'!J49+'T3 NSA'!J49</f>
        <v>0</v>
      </c>
      <c r="L49" s="272"/>
    </row>
    <row r="50" spans="1:12" ht="4.3499999999999996" customHeight="1">
      <c r="A50" s="1068"/>
      <c r="B50" s="1068"/>
      <c r="C50" s="1069"/>
      <c r="D50" s="1083"/>
      <c r="E50" s="1084"/>
      <c r="F50" s="1084"/>
      <c r="G50" s="1084"/>
      <c r="H50" s="1084"/>
      <c r="I50" s="434"/>
      <c r="J50" s="434"/>
      <c r="L50" s="272"/>
    </row>
    <row r="51" spans="1:12" ht="12" customHeight="1">
      <c r="A51" s="1031" t="s">
        <v>506</v>
      </c>
      <c r="B51" s="1031"/>
      <c r="C51" s="1080"/>
      <c r="D51" s="1080"/>
      <c r="E51" s="1080"/>
      <c r="F51" s="1080"/>
      <c r="G51" s="1080"/>
      <c r="H51" s="1080"/>
      <c r="I51" s="538"/>
      <c r="J51" s="538"/>
      <c r="K51" s="289"/>
      <c r="L51" s="272"/>
    </row>
    <row r="52" spans="1:12" ht="12" customHeight="1">
      <c r="A52" s="1031" t="s">
        <v>507</v>
      </c>
      <c r="B52" s="1031"/>
      <c r="C52" s="1042" t="s">
        <v>512</v>
      </c>
      <c r="D52" s="1043">
        <f>'T3 ANSP'!D52+'T3 MET'!D52+'T3 NSA'!D52</f>
        <v>-37.379327744363465</v>
      </c>
      <c r="E52" s="1094">
        <f>'T3 ANSP'!E52+'T3 MET'!E52+'T3 NSA'!E52</f>
        <v>0</v>
      </c>
      <c r="F52" s="1045">
        <f>'T3 ANSP'!F52+'T3 MET'!F52+'T3 NSA'!F52</f>
        <v>0</v>
      </c>
      <c r="G52" s="1046">
        <f>'T3 ANSP'!G52+'T3 MET'!G52+'T3 NSA'!G52</f>
        <v>0</v>
      </c>
      <c r="H52" s="1073">
        <f>'T3 ANSP'!H52+'T3 MET'!H52+'T3 NSA'!H52</f>
        <v>0</v>
      </c>
      <c r="I52" s="389">
        <f>'T3 ANSP'!I52+'T3 MET'!I52+'T3 NSA'!I52</f>
        <v>0</v>
      </c>
      <c r="J52" s="422">
        <f>'T3 ANSP'!J52+'T3 MET'!J52+'T3 NSA'!J52</f>
        <v>-37.379327744363465</v>
      </c>
      <c r="L52" s="272"/>
    </row>
    <row r="53" spans="1:12" ht="12" customHeight="1">
      <c r="A53" s="1031">
        <v>2022</v>
      </c>
      <c r="B53" s="1031"/>
      <c r="C53" s="1047" t="s">
        <v>264</v>
      </c>
      <c r="D53" s="1048">
        <f>'T3 ANSP'!D53+'T3 MET'!D53+'T3 NSA'!D53</f>
        <v>-4.0633505223543001</v>
      </c>
      <c r="E53" s="1049">
        <f>'T3 ANSP'!E53+'T3 MET'!E53+'T3 NSA'!E53</f>
        <v>0</v>
      </c>
      <c r="F53" s="1058">
        <f>'T3 ANSP'!F53+'T3 MET'!F53+'T3 NSA'!F53</f>
        <v>0</v>
      </c>
      <c r="G53" s="1051">
        <f>'T3 ANSP'!G53+'T3 MET'!G53+'T3 NSA'!G53</f>
        <v>0</v>
      </c>
      <c r="H53" s="1051">
        <f>'T3 ANSP'!H53+'T3 MET'!H53+'T3 NSA'!H53</f>
        <v>0</v>
      </c>
      <c r="I53" s="406">
        <f>'T3 ANSP'!I53+'T3 MET'!I53+'T3 NSA'!I53</f>
        <v>0</v>
      </c>
      <c r="J53" s="405">
        <f>'T3 ANSP'!J53+'T3 MET'!J53+'T3 NSA'!J53</f>
        <v>-4.0633505223543001</v>
      </c>
      <c r="L53" s="272"/>
    </row>
    <row r="54" spans="1:12" ht="12" customHeight="1">
      <c r="A54" s="1031">
        <v>2023</v>
      </c>
      <c r="B54" s="1031"/>
      <c r="C54" s="1047" t="s">
        <v>265</v>
      </c>
      <c r="D54" s="1048">
        <f>'T3 ANSP'!D54+'T3 MET'!D54+'T3 NSA'!D54</f>
        <v>0</v>
      </c>
      <c r="E54" s="1049">
        <f>'T3 ANSP'!E54+'T3 MET'!E54+'T3 NSA'!E54</f>
        <v>0</v>
      </c>
      <c r="F54" s="1058">
        <f>'T3 ANSP'!F54+'T3 MET'!F54+'T3 NSA'!F54</f>
        <v>0</v>
      </c>
      <c r="G54" s="1051">
        <f>'T3 ANSP'!G54+'T3 MET'!G54+'T3 NSA'!G54</f>
        <v>0</v>
      </c>
      <c r="H54" s="1051">
        <f>'T3 ANSP'!H54+'T3 MET'!H54+'T3 NSA'!H54</f>
        <v>0</v>
      </c>
      <c r="I54" s="394">
        <f>'T3 ANSP'!I54+'T3 MET'!I54+'T3 NSA'!I54</f>
        <v>0</v>
      </c>
      <c r="J54" s="405">
        <f>'T3 ANSP'!J54+'T3 MET'!J54+'T3 NSA'!J54</f>
        <v>0</v>
      </c>
      <c r="L54" s="272"/>
    </row>
    <row r="55" spans="1:12" ht="12" customHeight="1">
      <c r="A55" s="1031">
        <v>2024</v>
      </c>
      <c r="B55" s="1031"/>
      <c r="C55" s="1089" t="s">
        <v>266</v>
      </c>
      <c r="D55" s="1095">
        <f>'T3 ANSP'!D55+'T3 MET'!D55+'T3 NSA'!D55</f>
        <v>0</v>
      </c>
      <c r="E55" s="1062">
        <f>'T3 ANSP'!E55+'T3 MET'!E55+'T3 NSA'!E55</f>
        <v>0</v>
      </c>
      <c r="F55" s="1063">
        <f>'T3 ANSP'!F55+'T3 MET'!F55+'T3 NSA'!F55</f>
        <v>0</v>
      </c>
      <c r="G55" s="1063">
        <f>'T3 ANSP'!G55+'T3 MET'!G55+'T3 NSA'!G55</f>
        <v>0</v>
      </c>
      <c r="H55" s="1063">
        <f>'T3 ANSP'!H55+'T3 MET'!H55+'T3 NSA'!H55</f>
        <v>0</v>
      </c>
      <c r="I55" s="411">
        <f>'T3 ANSP'!I55+'T3 MET'!I55+'T3 NSA'!I55</f>
        <v>0</v>
      </c>
      <c r="J55" s="536">
        <f>'T3 ANSP'!J55+'T3 MET'!J55+'T3 NSA'!J55</f>
        <v>0</v>
      </c>
      <c r="L55" s="272"/>
    </row>
    <row r="56" spans="1:12" ht="12" customHeight="1">
      <c r="A56" s="1031" t="s">
        <v>242</v>
      </c>
      <c r="B56" s="1031"/>
      <c r="C56" s="1064" t="s">
        <v>267</v>
      </c>
      <c r="D56" s="1065">
        <f>'T3 ANSP'!D56+'T3 MET'!D56+'T3 NSA'!D56</f>
        <v>-41.442678266717763</v>
      </c>
      <c r="E56" s="1081">
        <f>'T3 ANSP'!E56+'T3 MET'!E56+'T3 NSA'!E56</f>
        <v>0</v>
      </c>
      <c r="F56" s="1082">
        <f>'T3 ANSP'!F56+'T3 MET'!F56+'T3 NSA'!F56</f>
        <v>0</v>
      </c>
      <c r="G56" s="1082">
        <f>'T3 ANSP'!G56+'T3 MET'!G56+'T3 NSA'!G56</f>
        <v>0</v>
      </c>
      <c r="H56" s="1067">
        <f>'T3 ANSP'!H56+'T3 MET'!H56+'T3 NSA'!H56</f>
        <v>0</v>
      </c>
      <c r="I56" s="416">
        <f>'T3 ANSP'!I56+'T3 MET'!I56+'T3 NSA'!I56</f>
        <v>0</v>
      </c>
      <c r="J56" s="413">
        <f>'T3 ANSP'!J56+'T3 MET'!J56+'T3 NSA'!J56</f>
        <v>-41.442678266717763</v>
      </c>
      <c r="L56" s="272"/>
    </row>
    <row r="57" spans="1:12" ht="4.3499999999999996" customHeight="1">
      <c r="A57" s="1068"/>
      <c r="B57" s="1068"/>
      <c r="C57" s="1069"/>
      <c r="D57" s="1083"/>
      <c r="E57" s="1084"/>
      <c r="F57" s="1084"/>
      <c r="G57" s="1084"/>
      <c r="H57" s="1084"/>
      <c r="I57" s="434"/>
      <c r="J57" s="434"/>
      <c r="L57" s="272"/>
    </row>
    <row r="58" spans="1:12" ht="12" customHeight="1">
      <c r="A58" s="1031" t="s">
        <v>506</v>
      </c>
      <c r="B58" s="1031"/>
      <c r="C58" s="1080"/>
      <c r="D58" s="1080"/>
      <c r="E58" s="1080"/>
      <c r="F58" s="1080"/>
      <c r="G58" s="1080"/>
      <c r="H58" s="1080"/>
      <c r="I58" s="538"/>
      <c r="J58" s="538"/>
      <c r="K58" s="289"/>
      <c r="L58" s="272"/>
    </row>
    <row r="59" spans="1:12" ht="12" customHeight="1">
      <c r="A59" s="1031" t="s">
        <v>507</v>
      </c>
      <c r="B59" s="1031"/>
      <c r="C59" s="1042" t="s">
        <v>513</v>
      </c>
      <c r="D59" s="1043">
        <f>'T3 ANSP'!D59+'T3 MET'!D59+'T3 NSA'!D59</f>
        <v>0</v>
      </c>
      <c r="E59" s="1094">
        <f>'T3 ANSP'!E59+'T3 MET'!E59+'T3 NSA'!E59</f>
        <v>0</v>
      </c>
      <c r="F59" s="1045">
        <f>'T3 ANSP'!F59+'T3 MET'!F59+'T3 NSA'!F59</f>
        <v>0</v>
      </c>
      <c r="G59" s="1046">
        <f>'T3 ANSP'!G59+'T3 MET'!G59+'T3 NSA'!G59</f>
        <v>0</v>
      </c>
      <c r="H59" s="1073">
        <f>'T3 ANSP'!H59+'T3 MET'!H59+'T3 NSA'!H59</f>
        <v>0</v>
      </c>
      <c r="I59" s="389">
        <f>'T3 ANSP'!I59+'T3 MET'!I59+'T3 NSA'!I59</f>
        <v>0</v>
      </c>
      <c r="J59" s="422">
        <f>'T3 ANSP'!J59+'T3 MET'!J59+'T3 NSA'!J59</f>
        <v>0</v>
      </c>
      <c r="L59" s="272"/>
    </row>
    <row r="60" spans="1:12" ht="12" customHeight="1">
      <c r="A60" s="1031">
        <v>2022</v>
      </c>
      <c r="B60" s="1031"/>
      <c r="C60" s="1047" t="s">
        <v>268</v>
      </c>
      <c r="D60" s="1048">
        <f>'T3 ANSP'!D60+'T3 MET'!D60+'T3 NSA'!D60</f>
        <v>0</v>
      </c>
      <c r="E60" s="1049">
        <f>'T3 ANSP'!E60+'T3 MET'!E60+'T3 NSA'!E60</f>
        <v>0</v>
      </c>
      <c r="F60" s="1058">
        <f>'T3 ANSP'!F60+'T3 MET'!F60+'T3 NSA'!F60</f>
        <v>0</v>
      </c>
      <c r="G60" s="1051">
        <f>'T3 ANSP'!G60+'T3 MET'!G60+'T3 NSA'!G60</f>
        <v>0</v>
      </c>
      <c r="H60" s="1051">
        <f>'T3 ANSP'!H60+'T3 MET'!H60+'T3 NSA'!H60</f>
        <v>0</v>
      </c>
      <c r="I60" s="406">
        <f>'T3 ANSP'!I60+'T3 MET'!I60+'T3 NSA'!I60</f>
        <v>0</v>
      </c>
      <c r="J60" s="405">
        <f>'T3 ANSP'!J60+'T3 MET'!J60+'T3 NSA'!J60</f>
        <v>0</v>
      </c>
      <c r="L60" s="272"/>
    </row>
    <row r="61" spans="1:12" ht="12" customHeight="1">
      <c r="A61" s="1031">
        <v>2023</v>
      </c>
      <c r="B61" s="1031"/>
      <c r="C61" s="1047" t="s">
        <v>269</v>
      </c>
      <c r="D61" s="1048">
        <f>'T3 ANSP'!D61+'T3 MET'!D61+'T3 NSA'!D61</f>
        <v>0</v>
      </c>
      <c r="E61" s="1049">
        <f>'T3 ANSP'!E61+'T3 MET'!E61+'T3 NSA'!E61</f>
        <v>0</v>
      </c>
      <c r="F61" s="1058">
        <f>'T3 ANSP'!F61+'T3 MET'!F61+'T3 NSA'!F61</f>
        <v>0</v>
      </c>
      <c r="G61" s="1051">
        <f>'T3 ANSP'!G61+'T3 MET'!G61+'T3 NSA'!G61</f>
        <v>0</v>
      </c>
      <c r="H61" s="1051">
        <f>'T3 ANSP'!H61+'T3 MET'!H61+'T3 NSA'!H61</f>
        <v>0</v>
      </c>
      <c r="I61" s="394">
        <f>'T3 ANSP'!I61+'T3 MET'!I61+'T3 NSA'!I61</f>
        <v>0</v>
      </c>
      <c r="J61" s="405">
        <f>'T3 ANSP'!J61+'T3 MET'!J61+'T3 NSA'!J61</f>
        <v>0</v>
      </c>
      <c r="L61" s="272"/>
    </row>
    <row r="62" spans="1:12" ht="12" customHeight="1">
      <c r="A62" s="1031">
        <v>2024</v>
      </c>
      <c r="B62" s="1031"/>
      <c r="C62" s="1089" t="s">
        <v>270</v>
      </c>
      <c r="D62" s="1095">
        <f>'T3 ANSP'!D62+'T3 MET'!D62+'T3 NSA'!D62</f>
        <v>0</v>
      </c>
      <c r="E62" s="1062">
        <f>'T3 ANSP'!E62+'T3 MET'!E62+'T3 NSA'!E62</f>
        <v>0</v>
      </c>
      <c r="F62" s="1063">
        <f>'T3 ANSP'!F62+'T3 MET'!F62+'T3 NSA'!F62</f>
        <v>0</v>
      </c>
      <c r="G62" s="1063">
        <f>'T3 ANSP'!G62+'T3 MET'!G62+'T3 NSA'!G62</f>
        <v>0</v>
      </c>
      <c r="H62" s="1063">
        <f>'T3 ANSP'!H62+'T3 MET'!H62+'T3 NSA'!H62</f>
        <v>0</v>
      </c>
      <c r="I62" s="411">
        <f>'T3 ANSP'!I62+'T3 MET'!I62+'T3 NSA'!I62</f>
        <v>0</v>
      </c>
      <c r="J62" s="536">
        <f>'T3 ANSP'!J62+'T3 MET'!J62+'T3 NSA'!J62</f>
        <v>0</v>
      </c>
      <c r="L62" s="272"/>
    </row>
    <row r="63" spans="1:12" ht="12" customHeight="1">
      <c r="A63" s="1031" t="s">
        <v>242</v>
      </c>
      <c r="B63" s="1031"/>
      <c r="C63" s="1064" t="s">
        <v>271</v>
      </c>
      <c r="D63" s="1065">
        <f>'T3 ANSP'!D63+'T3 MET'!D63+'T3 NSA'!D63</f>
        <v>0</v>
      </c>
      <c r="E63" s="1081">
        <f>'T3 ANSP'!E63+'T3 MET'!E63+'T3 NSA'!E63</f>
        <v>0</v>
      </c>
      <c r="F63" s="1082">
        <f>'T3 ANSP'!F63+'T3 MET'!F63+'T3 NSA'!F63</f>
        <v>0</v>
      </c>
      <c r="G63" s="1082">
        <f>'T3 ANSP'!G63+'T3 MET'!G63+'T3 NSA'!G63</f>
        <v>0</v>
      </c>
      <c r="H63" s="1067">
        <f>'T3 ANSP'!H63+'T3 MET'!H63+'T3 NSA'!H63</f>
        <v>0</v>
      </c>
      <c r="I63" s="416">
        <f>'T3 ANSP'!I63+'T3 MET'!I63+'T3 NSA'!I63</f>
        <v>0</v>
      </c>
      <c r="J63" s="413">
        <f>'T3 ANSP'!J63+'T3 MET'!J63+'T3 NSA'!J63</f>
        <v>0</v>
      </c>
      <c r="L63" s="272"/>
    </row>
    <row r="64" spans="1:12" ht="4.3499999999999996" customHeight="1">
      <c r="A64" s="1068"/>
      <c r="B64" s="1068"/>
      <c r="C64" s="1069"/>
      <c r="D64" s="1083"/>
      <c r="E64" s="1084"/>
      <c r="F64" s="1084"/>
      <c r="G64" s="1084"/>
      <c r="H64" s="1084"/>
      <c r="I64" s="434"/>
      <c r="J64" s="434"/>
      <c r="L64" s="272"/>
    </row>
    <row r="65" spans="1:12" ht="12" customHeight="1">
      <c r="A65" s="1031" t="s">
        <v>506</v>
      </c>
      <c r="B65" s="1031"/>
      <c r="C65" s="1080"/>
      <c r="D65" s="1080"/>
      <c r="E65" s="1080"/>
      <c r="F65" s="1080"/>
      <c r="G65" s="1080"/>
      <c r="H65" s="1080"/>
      <c r="I65" s="538"/>
      <c r="J65" s="538"/>
      <c r="K65" s="289"/>
      <c r="L65" s="272"/>
    </row>
    <row r="66" spans="1:12" ht="12" customHeight="1">
      <c r="A66" s="1031" t="s">
        <v>507</v>
      </c>
      <c r="B66" s="1031"/>
      <c r="C66" s="1042" t="s">
        <v>514</v>
      </c>
      <c r="D66" s="1043">
        <f>'T3 ANSP'!D66+'T3 MET'!D66+'T3 NSA'!D66</f>
        <v>0</v>
      </c>
      <c r="E66" s="1094">
        <f>'T3 ANSP'!E66+'T3 MET'!E66+'T3 NSA'!E66</f>
        <v>0</v>
      </c>
      <c r="F66" s="1045">
        <f>'T3 ANSP'!F66+'T3 MET'!F66+'T3 NSA'!F66</f>
        <v>0</v>
      </c>
      <c r="G66" s="1046">
        <f>'T3 ANSP'!G66+'T3 MET'!G66+'T3 NSA'!G66</f>
        <v>0</v>
      </c>
      <c r="H66" s="1073">
        <f>'T3 ANSP'!H66+'T3 MET'!H66+'T3 NSA'!H66</f>
        <v>0</v>
      </c>
      <c r="I66" s="389">
        <f>'T3 ANSP'!I66+'T3 MET'!I66+'T3 NSA'!I66</f>
        <v>0</v>
      </c>
      <c r="J66" s="422">
        <f>'T3 ANSP'!J66+'T3 MET'!J66+'T3 NSA'!J66</f>
        <v>0</v>
      </c>
      <c r="L66" s="272"/>
    </row>
    <row r="67" spans="1:12" ht="12" customHeight="1">
      <c r="A67" s="1031">
        <v>2022</v>
      </c>
      <c r="B67" s="1031"/>
      <c r="C67" s="1047" t="s">
        <v>272</v>
      </c>
      <c r="D67" s="1048">
        <f>'T3 ANSP'!D67+'T3 MET'!D67+'T3 NSA'!D67</f>
        <v>0</v>
      </c>
      <c r="E67" s="1049">
        <f>'T3 ANSP'!E67+'T3 MET'!E67+'T3 NSA'!E67</f>
        <v>0</v>
      </c>
      <c r="F67" s="1058">
        <f>'T3 ANSP'!F67+'T3 MET'!F67+'T3 NSA'!F67</f>
        <v>0</v>
      </c>
      <c r="G67" s="1051">
        <f>'T3 ANSP'!G67+'T3 MET'!G67+'T3 NSA'!G67</f>
        <v>0</v>
      </c>
      <c r="H67" s="1051">
        <f>'T3 ANSP'!H67+'T3 MET'!H67+'T3 NSA'!H67</f>
        <v>0</v>
      </c>
      <c r="I67" s="406">
        <f>'T3 ANSP'!I67+'T3 MET'!I67+'T3 NSA'!I67</f>
        <v>0</v>
      </c>
      <c r="J67" s="405">
        <f>'T3 ANSP'!J67+'T3 MET'!J67+'T3 NSA'!J67</f>
        <v>0</v>
      </c>
      <c r="L67" s="272"/>
    </row>
    <row r="68" spans="1:12" ht="12" customHeight="1">
      <c r="A68" s="1031">
        <v>2023</v>
      </c>
      <c r="B68" s="1031"/>
      <c r="C68" s="1047" t="s">
        <v>273</v>
      </c>
      <c r="D68" s="1048">
        <f>'T3 ANSP'!D68+'T3 MET'!D68+'T3 NSA'!D68</f>
        <v>0</v>
      </c>
      <c r="E68" s="1049">
        <f>'T3 ANSP'!E68+'T3 MET'!E68+'T3 NSA'!E68</f>
        <v>0</v>
      </c>
      <c r="F68" s="1058">
        <f>'T3 ANSP'!F68+'T3 MET'!F68+'T3 NSA'!F68</f>
        <v>0</v>
      </c>
      <c r="G68" s="1051">
        <f>'T3 ANSP'!G68+'T3 MET'!G68+'T3 NSA'!G68</f>
        <v>0</v>
      </c>
      <c r="H68" s="1051">
        <f>'T3 ANSP'!H68+'T3 MET'!H68+'T3 NSA'!H68</f>
        <v>0</v>
      </c>
      <c r="I68" s="394">
        <f>'T3 ANSP'!I68+'T3 MET'!I68+'T3 NSA'!I68</f>
        <v>0</v>
      </c>
      <c r="J68" s="405">
        <f>'T3 ANSP'!J68+'T3 MET'!J68+'T3 NSA'!J68</f>
        <v>0</v>
      </c>
      <c r="L68" s="272"/>
    </row>
    <row r="69" spans="1:12" ht="12" customHeight="1">
      <c r="A69" s="1031">
        <v>2024</v>
      </c>
      <c r="B69" s="1031"/>
      <c r="C69" s="1089" t="s">
        <v>274</v>
      </c>
      <c r="D69" s="1095">
        <f>'T3 ANSP'!D69+'T3 MET'!D69+'T3 NSA'!D69</f>
        <v>0</v>
      </c>
      <c r="E69" s="1062">
        <f>'T3 ANSP'!E69+'T3 MET'!E69+'T3 NSA'!E69</f>
        <v>0</v>
      </c>
      <c r="F69" s="1063">
        <f>'T3 ANSP'!F69+'T3 MET'!F69+'T3 NSA'!F69</f>
        <v>0</v>
      </c>
      <c r="G69" s="1063">
        <f>'T3 ANSP'!G69+'T3 MET'!G69+'T3 NSA'!G69</f>
        <v>0</v>
      </c>
      <c r="H69" s="1063">
        <f>'T3 ANSP'!H69+'T3 MET'!H69+'T3 NSA'!H69</f>
        <v>0</v>
      </c>
      <c r="I69" s="411">
        <f>'T3 ANSP'!I69+'T3 MET'!I69+'T3 NSA'!I69</f>
        <v>0</v>
      </c>
      <c r="J69" s="536">
        <f>'T3 ANSP'!J69+'T3 MET'!J69+'T3 NSA'!J69</f>
        <v>0</v>
      </c>
      <c r="L69" s="272"/>
    </row>
    <row r="70" spans="1:12" ht="12" customHeight="1">
      <c r="A70" s="1031" t="s">
        <v>242</v>
      </c>
      <c r="B70" s="1031"/>
      <c r="C70" s="1064" t="s">
        <v>275</v>
      </c>
      <c r="D70" s="1065">
        <f>'T3 ANSP'!D70+'T3 MET'!D70+'T3 NSA'!D70</f>
        <v>0</v>
      </c>
      <c r="E70" s="1081">
        <f>'T3 ANSP'!E70+'T3 MET'!E70+'T3 NSA'!E70</f>
        <v>0</v>
      </c>
      <c r="F70" s="1082">
        <f>'T3 ANSP'!F70+'T3 MET'!F70+'T3 NSA'!F70</f>
        <v>0</v>
      </c>
      <c r="G70" s="1082">
        <f>'T3 ANSP'!G70+'T3 MET'!G70+'T3 NSA'!G70</f>
        <v>0</v>
      </c>
      <c r="H70" s="1067">
        <f>'T3 ANSP'!H70+'T3 MET'!H70+'T3 NSA'!H70</f>
        <v>0</v>
      </c>
      <c r="I70" s="416">
        <f>'T3 ANSP'!I70+'T3 MET'!I70+'T3 NSA'!I70</f>
        <v>0</v>
      </c>
      <c r="J70" s="413">
        <f>'T3 ANSP'!J70+'T3 MET'!J70+'T3 NSA'!J70</f>
        <v>0</v>
      </c>
      <c r="L70" s="272"/>
    </row>
    <row r="71" spans="1:12" ht="4.3499999999999996" customHeight="1">
      <c r="A71" s="1068"/>
      <c r="B71" s="1068"/>
      <c r="C71" s="1069"/>
      <c r="D71" s="1083"/>
      <c r="E71" s="1084"/>
      <c r="F71" s="1084"/>
      <c r="G71" s="1084"/>
      <c r="H71" s="1084"/>
      <c r="I71" s="434"/>
      <c r="J71" s="434"/>
      <c r="L71" s="272"/>
    </row>
    <row r="72" spans="1:12" ht="12" customHeight="1">
      <c r="A72" s="1031">
        <v>2017</v>
      </c>
      <c r="B72" s="1031"/>
      <c r="C72" s="1042" t="s">
        <v>276</v>
      </c>
      <c r="D72" s="1043">
        <f>'T3 ANSP'!D72+'T3 MET'!D72+'T3 NSA'!D72</f>
        <v>-91.269000000000005</v>
      </c>
      <c r="E72" s="1072">
        <f>'T3 ANSP'!E72+'T3 MET'!E72+'T3 NSA'!E72</f>
        <v>0</v>
      </c>
      <c r="F72" s="1073">
        <f>'T3 ANSP'!F72+'T3 MET'!F72+'T3 NSA'!F72</f>
        <v>0</v>
      </c>
      <c r="G72" s="1073">
        <f>'T3 ANSP'!G72+'T3 MET'!G72+'T3 NSA'!G72</f>
        <v>-91.269000000000005</v>
      </c>
      <c r="H72" s="1073">
        <f>'T3 ANSP'!H72+'T3 MET'!H72+'T3 NSA'!H72</f>
        <v>0</v>
      </c>
      <c r="I72" s="421">
        <f>'T3 ANSP'!I72+'T3 MET'!I72+'T3 NSA'!I72</f>
        <v>0</v>
      </c>
      <c r="J72" s="422">
        <f>'T3 ANSP'!J72+'T3 MET'!J72+'T3 NSA'!J72</f>
        <v>0</v>
      </c>
      <c r="L72" s="272"/>
    </row>
    <row r="73" spans="1:12" ht="12" customHeight="1">
      <c r="A73" s="1031">
        <v>2018</v>
      </c>
      <c r="B73" s="1031"/>
      <c r="C73" s="1047" t="s">
        <v>277</v>
      </c>
      <c r="D73" s="1048">
        <f>'T3 ANSP'!D73+'T3 MET'!D73+'T3 NSA'!D73</f>
        <v>-79.11450000000012</v>
      </c>
      <c r="E73" s="1074">
        <f>'T3 ANSP'!E73+'T3 MET'!E73+'T3 NSA'!E73</f>
        <v>0</v>
      </c>
      <c r="F73" s="1059">
        <f>'T3 ANSP'!F73+'T3 MET'!F73+'T3 NSA'!F73</f>
        <v>0</v>
      </c>
      <c r="G73" s="1059">
        <f>'T3 ANSP'!G73+'T3 MET'!G73+'T3 NSA'!G73</f>
        <v>-79.11450000000012</v>
      </c>
      <c r="H73" s="1059">
        <f>'T3 ANSP'!H73+'T3 MET'!H73+'T3 NSA'!H73</f>
        <v>0</v>
      </c>
      <c r="I73" s="406">
        <f>'T3 ANSP'!I73+'T3 MET'!I73+'T3 NSA'!I73</f>
        <v>0</v>
      </c>
      <c r="J73" s="405">
        <f>'T3 ANSP'!J73+'T3 MET'!J73+'T3 NSA'!J73</f>
        <v>0</v>
      </c>
      <c r="L73" s="272"/>
    </row>
    <row r="74" spans="1:12" ht="12" customHeight="1">
      <c r="A74" s="1031">
        <v>2019</v>
      </c>
      <c r="B74" s="1031"/>
      <c r="C74" s="1047" t="s">
        <v>278</v>
      </c>
      <c r="D74" s="1061">
        <f>'T3 ANSP'!D74+'T3 MET'!D74+'T3 NSA'!D74</f>
        <v>-129.34199999999998</v>
      </c>
      <c r="E74" s="1062">
        <f>'T3 ANSP'!E74+'T3 MET'!E74+'T3 NSA'!E74</f>
        <v>0</v>
      </c>
      <c r="F74" s="1075">
        <f>'T3 ANSP'!F74+'T3 MET'!F74+'T3 NSA'!F74</f>
        <v>0</v>
      </c>
      <c r="G74" s="1075">
        <f>'T3 ANSP'!G74+'T3 MET'!G74+'T3 NSA'!G74</f>
        <v>-129.34199999999998</v>
      </c>
      <c r="H74" s="1075">
        <f>'T3 ANSP'!H74+'T3 MET'!H74+'T3 NSA'!H74</f>
        <v>0</v>
      </c>
      <c r="I74" s="425">
        <f>'T3 ANSP'!I74+'T3 MET'!I74+'T3 NSA'!I74</f>
        <v>0</v>
      </c>
      <c r="J74" s="408">
        <f>'T3 ANSP'!J74+'T3 MET'!J74+'T3 NSA'!J74</f>
        <v>0</v>
      </c>
      <c r="L74" s="272"/>
    </row>
    <row r="75" spans="1:12" ht="12" customHeight="1">
      <c r="A75" s="1031" t="s">
        <v>242</v>
      </c>
      <c r="B75" s="1031"/>
      <c r="C75" s="1064" t="s">
        <v>279</v>
      </c>
      <c r="D75" s="1065">
        <f>'T3 ANSP'!D75+'T3 MET'!D75+'T3 NSA'!D75</f>
        <v>-299.72550000000012</v>
      </c>
      <c r="E75" s="1066">
        <f>'T3 ANSP'!E75+'T3 MET'!E75+'T3 NSA'!E75</f>
        <v>0</v>
      </c>
      <c r="F75" s="1067">
        <f>'T3 ANSP'!F75+'T3 MET'!F75+'T3 NSA'!F75</f>
        <v>0</v>
      </c>
      <c r="G75" s="1067">
        <f>'T3 ANSP'!G75+'T3 MET'!G75+'T3 NSA'!G75</f>
        <v>-299.72550000000012</v>
      </c>
      <c r="H75" s="1067">
        <f>'T3 ANSP'!H75+'T3 MET'!H75+'T3 NSA'!H75</f>
        <v>0</v>
      </c>
      <c r="I75" s="416">
        <f>'T3 ANSP'!I75+'T3 MET'!I75+'T3 NSA'!I75</f>
        <v>0</v>
      </c>
      <c r="J75" s="413">
        <f>'T3 ANSP'!J75+'T3 MET'!J75+'T3 NSA'!J75</f>
        <v>0</v>
      </c>
      <c r="L75" s="272"/>
    </row>
    <row r="76" spans="1:12" ht="4.3499999999999996" customHeight="1">
      <c r="A76" s="1068"/>
      <c r="B76" s="1068"/>
      <c r="C76" s="1069"/>
      <c r="D76" s="1083"/>
      <c r="E76" s="1084"/>
      <c r="F76" s="1084"/>
      <c r="G76" s="1084"/>
      <c r="H76" s="1084"/>
      <c r="I76" s="434"/>
      <c r="J76" s="434"/>
      <c r="L76" s="272"/>
    </row>
    <row r="77" spans="1:12" ht="12" customHeight="1">
      <c r="A77" s="1031">
        <v>2017</v>
      </c>
      <c r="B77" s="1031"/>
      <c r="C77" s="1042" t="s">
        <v>280</v>
      </c>
      <c r="D77" s="1043">
        <f>'T3 ANSP'!D77+'T3 MET'!D77+'T3 NSA'!D77</f>
        <v>0</v>
      </c>
      <c r="E77" s="1072">
        <f>'T3 ANSP'!E77+'T3 MET'!E77+'T3 NSA'!E77</f>
        <v>0</v>
      </c>
      <c r="F77" s="1073">
        <f>'T3 ANSP'!F77+'T3 MET'!F77+'T3 NSA'!F77</f>
        <v>0</v>
      </c>
      <c r="G77" s="1073">
        <f>'T3 ANSP'!G77+'T3 MET'!G77+'T3 NSA'!G77</f>
        <v>0</v>
      </c>
      <c r="H77" s="1073">
        <f>'T3 ANSP'!H77+'T3 MET'!H77+'T3 NSA'!H77</f>
        <v>0</v>
      </c>
      <c r="I77" s="421">
        <f>'T3 ANSP'!I77+'T3 MET'!I77+'T3 NSA'!I77</f>
        <v>0</v>
      </c>
      <c r="J77" s="422">
        <f>'T3 ANSP'!J77+'T3 MET'!J77+'T3 NSA'!J77</f>
        <v>0</v>
      </c>
      <c r="L77" s="272"/>
    </row>
    <row r="78" spans="1:12" ht="12" customHeight="1">
      <c r="A78" s="1031">
        <v>2018</v>
      </c>
      <c r="B78" s="1031"/>
      <c r="C78" s="1047" t="s">
        <v>281</v>
      </c>
      <c r="D78" s="1048">
        <f>'T3 ANSP'!D78+'T3 MET'!D78+'T3 NSA'!D78</f>
        <v>-156.33845419589767</v>
      </c>
      <c r="E78" s="1074">
        <f>'T3 ANSP'!E78+'T3 MET'!E78+'T3 NSA'!E78</f>
        <v>-156.33845419589767</v>
      </c>
      <c r="F78" s="1051">
        <f>'T3 ANSP'!F78+'T3 MET'!F78+'T3 NSA'!F78</f>
        <v>0</v>
      </c>
      <c r="G78" s="1051">
        <f>'T3 ANSP'!G78+'T3 MET'!G78+'T3 NSA'!G78</f>
        <v>0</v>
      </c>
      <c r="H78" s="1051">
        <f>'T3 ANSP'!H78+'T3 MET'!H78+'T3 NSA'!H78</f>
        <v>0</v>
      </c>
      <c r="I78" s="394">
        <f>'T3 ANSP'!I78+'T3 MET'!I78+'T3 NSA'!I78</f>
        <v>0</v>
      </c>
      <c r="J78" s="395">
        <f>'T3 ANSP'!J78+'T3 MET'!J78+'T3 NSA'!J78</f>
        <v>0</v>
      </c>
      <c r="L78" s="272"/>
    </row>
    <row r="79" spans="1:12" ht="12" customHeight="1">
      <c r="A79" s="1031">
        <v>2019</v>
      </c>
      <c r="B79" s="1031"/>
      <c r="C79" s="1047" t="s">
        <v>282</v>
      </c>
      <c r="D79" s="1061">
        <f>'T3 ANSP'!D79+'T3 MET'!D79+'T3 NSA'!D79</f>
        <v>-161.59711857773442</v>
      </c>
      <c r="E79" s="1062">
        <f>'T3 ANSP'!E79+'T3 MET'!E79+'T3 NSA'!E79</f>
        <v>0</v>
      </c>
      <c r="F79" s="1075">
        <f>'T3 ANSP'!F79+'T3 MET'!F79+'T3 NSA'!F79</f>
        <v>-161.59711857773442</v>
      </c>
      <c r="G79" s="1051">
        <f>'T3 ANSP'!G79+'T3 MET'!G79+'T3 NSA'!G79</f>
        <v>0</v>
      </c>
      <c r="H79" s="1051">
        <f>'T3 ANSP'!H79+'T3 MET'!H79+'T3 NSA'!H79</f>
        <v>0</v>
      </c>
      <c r="I79" s="394">
        <f>'T3 ANSP'!I79+'T3 MET'!I79+'T3 NSA'!I79</f>
        <v>0</v>
      </c>
      <c r="J79" s="395">
        <f>'T3 ANSP'!J79+'T3 MET'!J79+'T3 NSA'!J79</f>
        <v>0</v>
      </c>
      <c r="L79" s="272"/>
    </row>
    <row r="80" spans="1:12" ht="12" customHeight="1">
      <c r="A80" s="1031" t="s">
        <v>237</v>
      </c>
      <c r="B80" s="1031"/>
      <c r="C80" s="1052" t="s">
        <v>283</v>
      </c>
      <c r="D80" s="1053">
        <f>'T3 ANSP'!D80+'T3 MET'!D80+'T3 NSA'!D80</f>
        <v>-317.93557277363209</v>
      </c>
      <c r="E80" s="1076">
        <f>'T3 ANSP'!E80+'T3 MET'!E80+'T3 NSA'!E80</f>
        <v>-156.33845419589767</v>
      </c>
      <c r="F80" s="1055">
        <f>'T3 ANSP'!F80+'T3 MET'!F80+'T3 NSA'!F80</f>
        <v>-161.59711857773442</v>
      </c>
      <c r="G80" s="1055">
        <f>'T3 ANSP'!G80+'T3 MET'!G80+'T3 NSA'!G80</f>
        <v>0</v>
      </c>
      <c r="H80" s="1055">
        <f>'T3 ANSP'!H80+'T3 MET'!H80+'T3 NSA'!H80</f>
        <v>0</v>
      </c>
      <c r="I80" s="427">
        <f>'T3 ANSP'!I80+'T3 MET'!I80+'T3 NSA'!I80</f>
        <v>0</v>
      </c>
      <c r="J80" s="396">
        <f>'T3 ANSP'!J80+'T3 MET'!J80+'T3 NSA'!J80</f>
        <v>0</v>
      </c>
      <c r="L80" s="272"/>
    </row>
    <row r="81" spans="1:12" ht="12" customHeight="1">
      <c r="A81" s="1031" t="s">
        <v>506</v>
      </c>
      <c r="B81" s="1031"/>
      <c r="C81" s="1096"/>
      <c r="D81" s="1096"/>
      <c r="E81" s="1096"/>
      <c r="F81" s="1096"/>
      <c r="G81" s="1096"/>
      <c r="H81" s="1096"/>
      <c r="I81" s="570"/>
      <c r="J81" s="570"/>
      <c r="K81" s="289"/>
      <c r="L81" s="272"/>
    </row>
    <row r="82" spans="1:12" ht="12" customHeight="1">
      <c r="A82" s="1031" t="s">
        <v>506</v>
      </c>
      <c r="B82" s="1031"/>
      <c r="C82" s="1080"/>
      <c r="D82" s="1080"/>
      <c r="E82" s="1080"/>
      <c r="F82" s="1080"/>
      <c r="G82" s="1080"/>
      <c r="H82" s="1080"/>
      <c r="I82" s="538"/>
      <c r="J82" s="538"/>
      <c r="K82" s="289"/>
      <c r="L82" s="272"/>
    </row>
    <row r="83" spans="1:12" ht="12" customHeight="1">
      <c r="A83" s="1031">
        <v>2022</v>
      </c>
      <c r="B83" s="1031"/>
      <c r="C83" s="1047" t="s">
        <v>284</v>
      </c>
      <c r="D83" s="1113">
        <f>'T3 ANSP'!D83+'T3 MET'!D83+'T3 NSA'!D83</f>
        <v>0</v>
      </c>
      <c r="E83" s="1088">
        <f>'T3 ANSP'!E83+'T3 MET'!E83+'T3 NSA'!E83</f>
        <v>0</v>
      </c>
      <c r="F83" s="1051">
        <f>'T3 ANSP'!F83+'T3 MET'!F83+'T3 NSA'!F83</f>
        <v>0</v>
      </c>
      <c r="G83" s="1051">
        <f>'T3 ANSP'!G83+'T3 MET'!G83+'T3 NSA'!G83</f>
        <v>0</v>
      </c>
      <c r="H83" s="1051">
        <f>'T3 ANSP'!H83+'T3 MET'!H83+'T3 NSA'!H83</f>
        <v>0</v>
      </c>
      <c r="I83" s="394">
        <f>'T3 ANSP'!I83+'T3 MET'!I83+'T3 NSA'!I83</f>
        <v>0</v>
      </c>
      <c r="J83" s="395">
        <f>'T3 ANSP'!J83+'T3 MET'!J83+'T3 NSA'!J83</f>
        <v>0</v>
      </c>
      <c r="L83" s="272"/>
    </row>
    <row r="84" spans="1:12" ht="12" customHeight="1">
      <c r="A84" s="1031">
        <v>2023</v>
      </c>
      <c r="B84" s="1031"/>
      <c r="C84" s="1047" t="s">
        <v>285</v>
      </c>
      <c r="D84" s="1048">
        <f>'T3 ANSP'!D84+'T3 MET'!D84+'T3 NSA'!D84</f>
        <v>0</v>
      </c>
      <c r="E84" s="1049">
        <f>'T3 ANSP'!E84+'T3 MET'!E84+'T3 NSA'!E84</f>
        <v>0</v>
      </c>
      <c r="F84" s="1058">
        <f>'T3 ANSP'!F84+'T3 MET'!F84+'T3 NSA'!F84</f>
        <v>0</v>
      </c>
      <c r="G84" s="1051">
        <f>'T3 ANSP'!G84+'T3 MET'!G84+'T3 NSA'!G84</f>
        <v>0</v>
      </c>
      <c r="H84" s="1051">
        <f>'T3 ANSP'!H84+'T3 MET'!H84+'T3 NSA'!H84</f>
        <v>0</v>
      </c>
      <c r="I84" s="394">
        <f>'T3 ANSP'!I84+'T3 MET'!I84+'T3 NSA'!I84</f>
        <v>0</v>
      </c>
      <c r="J84" s="405">
        <f>'T3 ANSP'!J84+'T3 MET'!J84+'T3 NSA'!J84</f>
        <v>0</v>
      </c>
      <c r="L84" s="272"/>
    </row>
    <row r="85" spans="1:12" ht="12" customHeight="1">
      <c r="A85" s="1031">
        <v>2024</v>
      </c>
      <c r="B85" s="1031"/>
      <c r="C85" s="1060" t="s">
        <v>286</v>
      </c>
      <c r="D85" s="1061">
        <f>'T3 ANSP'!D85+'T3 MET'!D85+'T3 NSA'!D85</f>
        <v>0</v>
      </c>
      <c r="E85" s="1062">
        <f>'T3 ANSP'!E85+'T3 MET'!E85+'T3 NSA'!E85</f>
        <v>0</v>
      </c>
      <c r="F85" s="1063">
        <f>'T3 ANSP'!F85+'T3 MET'!F85+'T3 NSA'!F85</f>
        <v>0</v>
      </c>
      <c r="G85" s="1063">
        <f>'T3 ANSP'!G85+'T3 MET'!G85+'T3 NSA'!G85</f>
        <v>0</v>
      </c>
      <c r="H85" s="1063">
        <f>'T3 ANSP'!H85+'T3 MET'!H85+'T3 NSA'!H85</f>
        <v>0</v>
      </c>
      <c r="I85" s="411">
        <f>'T3 ANSP'!I85+'T3 MET'!I85+'T3 NSA'!I85</f>
        <v>0</v>
      </c>
      <c r="J85" s="408">
        <f>'T3 ANSP'!J85+'T3 MET'!J85+'T3 NSA'!J85</f>
        <v>0</v>
      </c>
      <c r="L85" s="272"/>
    </row>
    <row r="86" spans="1:12" ht="12" customHeight="1">
      <c r="A86" s="1031" t="s">
        <v>242</v>
      </c>
      <c r="B86" s="1031"/>
      <c r="C86" s="1064" t="s">
        <v>287</v>
      </c>
      <c r="D86" s="1065">
        <f>'T3 ANSP'!D86+'T3 MET'!D86+'T3 NSA'!D86</f>
        <v>-317.93557277363209</v>
      </c>
      <c r="E86" s="1066">
        <f>'T3 ANSP'!E86+'T3 MET'!E86+'T3 NSA'!E86</f>
        <v>-156.33845419589767</v>
      </c>
      <c r="F86" s="1067">
        <f>'T3 ANSP'!F86+'T3 MET'!F86+'T3 NSA'!F86</f>
        <v>-161.59711857773442</v>
      </c>
      <c r="G86" s="1067">
        <f>'T3 ANSP'!G86+'T3 MET'!G86+'T3 NSA'!G86</f>
        <v>0</v>
      </c>
      <c r="H86" s="1067">
        <f>'T3 ANSP'!H86+'T3 MET'!H86+'T3 NSA'!H86</f>
        <v>0</v>
      </c>
      <c r="I86" s="416">
        <f>'T3 ANSP'!I86+'T3 MET'!I86+'T3 NSA'!I86</f>
        <v>0</v>
      </c>
      <c r="J86" s="413">
        <f>'T3 ANSP'!J86+'T3 MET'!J86+'T3 NSA'!J86</f>
        <v>0</v>
      </c>
      <c r="L86" s="272"/>
    </row>
    <row r="87" spans="1:12" ht="4.3499999999999996" customHeight="1">
      <c r="A87" s="1068"/>
      <c r="B87" s="1068"/>
      <c r="C87" s="1069"/>
      <c r="D87" s="1083"/>
      <c r="E87" s="1083"/>
      <c r="F87" s="1083"/>
      <c r="G87" s="1083"/>
      <c r="H87" s="1083"/>
      <c r="I87" s="435"/>
      <c r="J87" s="433"/>
      <c r="L87" s="272"/>
    </row>
    <row r="88" spans="1:12" ht="12" customHeight="1">
      <c r="A88" s="1031">
        <v>2017</v>
      </c>
      <c r="B88" s="1031"/>
      <c r="C88" s="1042" t="s">
        <v>288</v>
      </c>
      <c r="D88" s="1043">
        <f>'T3 ANSP'!D88+'T3 MET'!D88+'T3 NSA'!D88</f>
        <v>0</v>
      </c>
      <c r="E88" s="1072">
        <f>'T3 ANSP'!E88+'T3 MET'!E88+'T3 NSA'!E88</f>
        <v>0</v>
      </c>
      <c r="F88" s="1073">
        <f>'T3 ANSP'!F88+'T3 MET'!F88+'T3 NSA'!F88</f>
        <v>0</v>
      </c>
      <c r="G88" s="1073">
        <f>'T3 ANSP'!G88+'T3 MET'!G88+'T3 NSA'!G88</f>
        <v>0</v>
      </c>
      <c r="H88" s="1073">
        <f>'T3 ANSP'!H88+'T3 MET'!H88+'T3 NSA'!H88</f>
        <v>0</v>
      </c>
      <c r="I88" s="421">
        <f>'T3 ANSP'!I88+'T3 MET'!I88+'T3 NSA'!I88</f>
        <v>0</v>
      </c>
      <c r="J88" s="390">
        <f>'T3 ANSP'!J88+'T3 MET'!J88+'T3 NSA'!J88</f>
        <v>0</v>
      </c>
      <c r="L88" s="272"/>
    </row>
    <row r="89" spans="1:12" ht="12" customHeight="1">
      <c r="A89" s="1031">
        <v>2018</v>
      </c>
      <c r="B89" s="1031"/>
      <c r="C89" s="1047" t="s">
        <v>289</v>
      </c>
      <c r="D89" s="1048">
        <f>'T3 ANSP'!D89+'T3 MET'!D89+'T3 NSA'!D89</f>
        <v>0</v>
      </c>
      <c r="E89" s="1074">
        <f>'T3 ANSP'!E89+'T3 MET'!E89+'T3 NSA'!E89</f>
        <v>0</v>
      </c>
      <c r="F89" s="1059">
        <f>'T3 ANSP'!F89+'T3 MET'!F89+'T3 NSA'!F89</f>
        <v>0</v>
      </c>
      <c r="G89" s="1059">
        <f>'T3 ANSP'!G89+'T3 MET'!G89+'T3 NSA'!G89</f>
        <v>0</v>
      </c>
      <c r="H89" s="1059">
        <f>'T3 ANSP'!H89+'T3 MET'!H89+'T3 NSA'!H89</f>
        <v>0</v>
      </c>
      <c r="I89" s="406">
        <f>'T3 ANSP'!I89+'T3 MET'!I89+'T3 NSA'!I89</f>
        <v>0</v>
      </c>
      <c r="J89" s="395">
        <f>'T3 ANSP'!J89+'T3 MET'!J89+'T3 NSA'!J89</f>
        <v>0</v>
      </c>
      <c r="L89" s="272"/>
    </row>
    <row r="90" spans="1:12" ht="12" customHeight="1">
      <c r="A90" s="1031">
        <v>2019</v>
      </c>
      <c r="B90" s="1031"/>
      <c r="C90" s="1047" t="s">
        <v>290</v>
      </c>
      <c r="D90" s="1061">
        <f>'T3 ANSP'!D90+'T3 MET'!D90+'T3 NSA'!D90</f>
        <v>0</v>
      </c>
      <c r="E90" s="1062">
        <f>'T3 ANSP'!E90+'T3 MET'!E90+'T3 NSA'!E90</f>
        <v>0</v>
      </c>
      <c r="F90" s="1075">
        <f>'T3 ANSP'!F90+'T3 MET'!F90+'T3 NSA'!F90</f>
        <v>0</v>
      </c>
      <c r="G90" s="1075">
        <f>'T3 ANSP'!G90+'T3 MET'!G90+'T3 NSA'!G90</f>
        <v>0</v>
      </c>
      <c r="H90" s="1075">
        <f>'T3 ANSP'!H90+'T3 MET'!H90+'T3 NSA'!H90</f>
        <v>0</v>
      </c>
      <c r="I90" s="425">
        <f>'T3 ANSP'!I90+'T3 MET'!I90+'T3 NSA'!I90</f>
        <v>0</v>
      </c>
      <c r="J90" s="395">
        <f>'T3 ANSP'!J90+'T3 MET'!J90+'T3 NSA'!J90</f>
        <v>0</v>
      </c>
      <c r="L90" s="272"/>
    </row>
    <row r="91" spans="1:12" ht="12" customHeight="1">
      <c r="A91" s="1031" t="s">
        <v>237</v>
      </c>
      <c r="B91" s="1031"/>
      <c r="C91" s="1052" t="s">
        <v>291</v>
      </c>
      <c r="D91" s="1053">
        <f>'T3 ANSP'!D91+'T3 MET'!D91+'T3 NSA'!D91</f>
        <v>0</v>
      </c>
      <c r="E91" s="1076">
        <f>'T3 ANSP'!E91+'T3 MET'!E91+'T3 NSA'!E91</f>
        <v>0</v>
      </c>
      <c r="F91" s="1055">
        <f>'T3 ANSP'!F91+'T3 MET'!F91+'T3 NSA'!F91</f>
        <v>0</v>
      </c>
      <c r="G91" s="1055">
        <f>'T3 ANSP'!G91+'T3 MET'!G91+'T3 NSA'!G91</f>
        <v>0</v>
      </c>
      <c r="H91" s="1055">
        <f>'T3 ANSP'!H91+'T3 MET'!H91+'T3 NSA'!H91</f>
        <v>0</v>
      </c>
      <c r="I91" s="427">
        <f>'T3 ANSP'!I91+'T3 MET'!I91+'T3 NSA'!I91</f>
        <v>0</v>
      </c>
      <c r="J91" s="401">
        <f>'T3 ANSP'!J91+'T3 MET'!J91+'T3 NSA'!J91</f>
        <v>0</v>
      </c>
      <c r="L91" s="272"/>
    </row>
    <row r="92" spans="1:12" ht="12" customHeight="1">
      <c r="A92" s="1031" t="s">
        <v>506</v>
      </c>
      <c r="B92" s="1031"/>
      <c r="C92" s="1057"/>
      <c r="D92" s="1057"/>
      <c r="E92" s="1057"/>
      <c r="F92" s="1057"/>
      <c r="G92" s="1057"/>
      <c r="H92" s="1057"/>
      <c r="I92" s="537"/>
      <c r="J92" s="537"/>
      <c r="K92" s="289"/>
      <c r="L92" s="272"/>
    </row>
    <row r="93" spans="1:12" ht="12" customHeight="1">
      <c r="A93" s="1031" t="s">
        <v>507</v>
      </c>
      <c r="B93" s="1031"/>
      <c r="C93" s="1047" t="s">
        <v>523</v>
      </c>
      <c r="D93" s="1048">
        <f>'T3 ANSP'!D93+'T3 MET'!D93+'T3 NSA'!D93</f>
        <v>0</v>
      </c>
      <c r="E93" s="1049">
        <f>'T3 ANSP'!E93+'T3 MET'!E93+'T3 NSA'!E93</f>
        <v>0</v>
      </c>
      <c r="F93" s="1058">
        <f>'T3 ANSP'!F93+'T3 MET'!F93+'T3 NSA'!F93</f>
        <v>0</v>
      </c>
      <c r="G93" s="1051">
        <f>'T3 ANSP'!G93+'T3 MET'!G93+'T3 NSA'!G93</f>
        <v>0</v>
      </c>
      <c r="H93" s="1059">
        <f>'T3 ANSP'!H93+'T3 MET'!H93+'T3 NSA'!H93</f>
        <v>0</v>
      </c>
      <c r="I93" s="394">
        <f>'T3 ANSP'!I93+'T3 MET'!I93+'T3 NSA'!I93</f>
        <v>0</v>
      </c>
      <c r="J93" s="395">
        <f>'T3 ANSP'!J93+'T3 MET'!J93+'T3 NSA'!J93</f>
        <v>0</v>
      </c>
      <c r="L93" s="272"/>
    </row>
    <row r="94" spans="1:12" ht="12" customHeight="1">
      <c r="A94" s="1031">
        <v>2022</v>
      </c>
      <c r="B94" s="1031"/>
      <c r="C94" s="1047" t="s">
        <v>292</v>
      </c>
      <c r="D94" s="1048">
        <f>'T3 ANSP'!D94+'T3 MET'!D94+'T3 NSA'!D94</f>
        <v>0</v>
      </c>
      <c r="E94" s="1049">
        <f>'T3 ANSP'!E94+'T3 MET'!E94+'T3 NSA'!E94</f>
        <v>0</v>
      </c>
      <c r="F94" s="1058">
        <f>'T3 ANSP'!F94+'T3 MET'!F94+'T3 NSA'!F94</f>
        <v>0</v>
      </c>
      <c r="G94" s="1051">
        <f>'T3 ANSP'!G94+'T3 MET'!G94+'T3 NSA'!G94</f>
        <v>0</v>
      </c>
      <c r="H94" s="1051">
        <f>'T3 ANSP'!H94+'T3 MET'!H94+'T3 NSA'!H94</f>
        <v>0</v>
      </c>
      <c r="I94" s="406">
        <f>'T3 ANSP'!I94+'T3 MET'!I94+'T3 NSA'!I94</f>
        <v>0</v>
      </c>
      <c r="J94" s="395">
        <f>'T3 ANSP'!J94+'T3 MET'!J94+'T3 NSA'!J94</f>
        <v>0</v>
      </c>
      <c r="L94" s="272"/>
    </row>
    <row r="95" spans="1:12" ht="12" customHeight="1">
      <c r="A95" s="1031">
        <v>2023</v>
      </c>
      <c r="B95" s="1031"/>
      <c r="C95" s="1047" t="s">
        <v>293</v>
      </c>
      <c r="D95" s="1048">
        <f>'T3 ANSP'!D95+'T3 MET'!D95+'T3 NSA'!D95</f>
        <v>0</v>
      </c>
      <c r="E95" s="1049">
        <f>'T3 ANSP'!E95+'T3 MET'!E95+'T3 NSA'!E95</f>
        <v>0</v>
      </c>
      <c r="F95" s="1058">
        <f>'T3 ANSP'!F95+'T3 MET'!F95+'T3 NSA'!F95</f>
        <v>0</v>
      </c>
      <c r="G95" s="1051">
        <f>'T3 ANSP'!G95+'T3 MET'!G95+'T3 NSA'!G95</f>
        <v>0</v>
      </c>
      <c r="H95" s="1051">
        <f>'T3 ANSP'!H95+'T3 MET'!H95+'T3 NSA'!H95</f>
        <v>0</v>
      </c>
      <c r="I95" s="394">
        <f>'T3 ANSP'!I95+'T3 MET'!I95+'T3 NSA'!I95</f>
        <v>0</v>
      </c>
      <c r="J95" s="405">
        <f>'T3 ANSP'!J95+'T3 MET'!J95+'T3 NSA'!J95</f>
        <v>0</v>
      </c>
      <c r="L95" s="272"/>
    </row>
    <row r="96" spans="1:12" ht="12" customHeight="1">
      <c r="A96" s="1031">
        <v>2024</v>
      </c>
      <c r="B96" s="1031"/>
      <c r="C96" s="1060" t="s">
        <v>294</v>
      </c>
      <c r="D96" s="1061">
        <f>'T3 ANSP'!D96+'T3 MET'!D96+'T3 NSA'!D96</f>
        <v>0</v>
      </c>
      <c r="E96" s="1062">
        <f>'T3 ANSP'!E96+'T3 MET'!E96+'T3 NSA'!E96</f>
        <v>0</v>
      </c>
      <c r="F96" s="1063">
        <f>'T3 ANSP'!F96+'T3 MET'!F96+'T3 NSA'!F96</f>
        <v>0</v>
      </c>
      <c r="G96" s="1063">
        <f>'T3 ANSP'!G96+'T3 MET'!G96+'T3 NSA'!G96</f>
        <v>0</v>
      </c>
      <c r="H96" s="1063">
        <f>'T3 ANSP'!H96+'T3 MET'!H96+'T3 NSA'!H96</f>
        <v>0</v>
      </c>
      <c r="I96" s="411">
        <f>'T3 ANSP'!I96+'T3 MET'!I96+'T3 NSA'!I96</f>
        <v>0</v>
      </c>
      <c r="J96" s="408">
        <f>'T3 ANSP'!J96+'T3 MET'!J96+'T3 NSA'!J96</f>
        <v>0</v>
      </c>
      <c r="L96" s="272"/>
    </row>
    <row r="97" spans="1:12" ht="12" customHeight="1">
      <c r="A97" s="1031" t="s">
        <v>242</v>
      </c>
      <c r="B97" s="1031"/>
      <c r="C97" s="1064" t="s">
        <v>295</v>
      </c>
      <c r="D97" s="1065">
        <f>'T3 ANSP'!D97+'T3 MET'!D97+'T3 NSA'!D97</f>
        <v>0</v>
      </c>
      <c r="E97" s="1066">
        <f>'T3 ANSP'!E97+'T3 MET'!E97+'T3 NSA'!E97</f>
        <v>0</v>
      </c>
      <c r="F97" s="1067">
        <f>'T3 ANSP'!F97+'T3 MET'!F97+'T3 NSA'!F97</f>
        <v>0</v>
      </c>
      <c r="G97" s="1067">
        <f>'T3 ANSP'!G97+'T3 MET'!G97+'T3 NSA'!G97</f>
        <v>0</v>
      </c>
      <c r="H97" s="1067">
        <f>'T3 ANSP'!H97+'T3 MET'!H97+'T3 NSA'!H97</f>
        <v>0</v>
      </c>
      <c r="I97" s="416">
        <f>'T3 ANSP'!I97+'T3 MET'!I97+'T3 NSA'!I97</f>
        <v>0</v>
      </c>
      <c r="J97" s="413">
        <f>'T3 ANSP'!J97+'T3 MET'!J97+'T3 NSA'!J97</f>
        <v>0</v>
      </c>
      <c r="L97" s="272"/>
    </row>
    <row r="98" spans="1:12" ht="4.3499999999999996" customHeight="1">
      <c r="A98" s="1068"/>
      <c r="B98" s="1068"/>
      <c r="C98" s="1069"/>
      <c r="D98" s="1083"/>
      <c r="E98" s="1084"/>
      <c r="F98" s="1084"/>
      <c r="G98" s="1084"/>
      <c r="H98" s="1084"/>
      <c r="I98" s="434"/>
      <c r="J98" s="434"/>
      <c r="L98" s="272"/>
    </row>
    <row r="99" spans="1:12" ht="12" customHeight="1">
      <c r="A99" s="1031">
        <v>2017</v>
      </c>
      <c r="B99" s="1031"/>
      <c r="C99" s="1042" t="s">
        <v>296</v>
      </c>
      <c r="D99" s="1043">
        <f>'T3 ANSP'!D99+'T3 MET'!D99+'T3 NSA'!D99</f>
        <v>0</v>
      </c>
      <c r="E99" s="1072">
        <f>'T3 ANSP'!E99+'T3 MET'!E99+'T3 NSA'!E99</f>
        <v>0</v>
      </c>
      <c r="F99" s="1073">
        <f>'T3 ANSP'!F99+'T3 MET'!F99+'T3 NSA'!F99</f>
        <v>0</v>
      </c>
      <c r="G99" s="1073">
        <f>'T3 ANSP'!G99+'T3 MET'!G99+'T3 NSA'!G99</f>
        <v>0</v>
      </c>
      <c r="H99" s="1073">
        <f>'T3 ANSP'!H99+'T3 MET'!H99+'T3 NSA'!H99</f>
        <v>0</v>
      </c>
      <c r="I99" s="421">
        <f>'T3 ANSP'!I99+'T3 MET'!I99+'T3 NSA'!I99</f>
        <v>0</v>
      </c>
      <c r="J99" s="422">
        <f>'T3 ANSP'!J99+'T3 MET'!J99+'T3 NSA'!J99</f>
        <v>0</v>
      </c>
      <c r="L99" s="272"/>
    </row>
    <row r="100" spans="1:12" ht="12" customHeight="1">
      <c r="A100" s="1031">
        <v>2018</v>
      </c>
      <c r="B100" s="1031"/>
      <c r="C100" s="1047" t="s">
        <v>297</v>
      </c>
      <c r="D100" s="1048">
        <f>'T3 ANSP'!D100+'T3 MET'!D100+'T3 NSA'!D100</f>
        <v>-80.064054967901882</v>
      </c>
      <c r="E100" s="1074">
        <f>'T3 ANSP'!E100+'T3 MET'!E100+'T3 NSA'!E100</f>
        <v>-80.064054967901882</v>
      </c>
      <c r="F100" s="1059">
        <f>'T3 ANSP'!F100+'T3 MET'!F100+'T3 NSA'!F100</f>
        <v>0</v>
      </c>
      <c r="G100" s="1059">
        <f>'T3 ANSP'!G100+'T3 MET'!G100+'T3 NSA'!G100</f>
        <v>0</v>
      </c>
      <c r="H100" s="1059">
        <f>'T3 ANSP'!H100+'T3 MET'!H100+'T3 NSA'!H100</f>
        <v>0</v>
      </c>
      <c r="I100" s="406">
        <f>'T3 ANSP'!I100+'T3 MET'!I100+'T3 NSA'!I100</f>
        <v>0</v>
      </c>
      <c r="J100" s="405">
        <f>'T3 ANSP'!J100+'T3 MET'!J100+'T3 NSA'!J100</f>
        <v>0</v>
      </c>
      <c r="L100" s="272"/>
    </row>
    <row r="101" spans="1:12" ht="12" customHeight="1">
      <c r="A101" s="1031">
        <v>2019</v>
      </c>
      <c r="B101" s="1031"/>
      <c r="C101" s="1047" t="s">
        <v>298</v>
      </c>
      <c r="D101" s="1061">
        <f>'T3 ANSP'!D101+'T3 MET'!D101+'T3 NSA'!D101</f>
        <v>-0.8911363098491023</v>
      </c>
      <c r="E101" s="1062">
        <f>'T3 ANSP'!E101+'T3 MET'!E101+'T3 NSA'!E101</f>
        <v>0</v>
      </c>
      <c r="F101" s="1075">
        <f>'T3 ANSP'!F101+'T3 MET'!F101+'T3 NSA'!F101</f>
        <v>-0.8911363098491023</v>
      </c>
      <c r="G101" s="1075">
        <f>'T3 ANSP'!G101+'T3 MET'!G101+'T3 NSA'!G101</f>
        <v>0</v>
      </c>
      <c r="H101" s="1075">
        <f>'T3 ANSP'!H101+'T3 MET'!H101+'T3 NSA'!H101</f>
        <v>0</v>
      </c>
      <c r="I101" s="425">
        <f>'T3 ANSP'!I101+'T3 MET'!I101+'T3 NSA'!I101</f>
        <v>0</v>
      </c>
      <c r="J101" s="408">
        <f>'T3 ANSP'!J101+'T3 MET'!J101+'T3 NSA'!J101</f>
        <v>0</v>
      </c>
      <c r="L101" s="272"/>
    </row>
    <row r="102" spans="1:12" ht="12" customHeight="1">
      <c r="A102" s="1031" t="s">
        <v>237</v>
      </c>
      <c r="B102" s="1031"/>
      <c r="C102" s="1052" t="s">
        <v>299</v>
      </c>
      <c r="D102" s="1053">
        <f>'T3 ANSP'!D102+'T3 MET'!D102+'T3 NSA'!D102</f>
        <v>-80.955191277751027</v>
      </c>
      <c r="E102" s="1076">
        <f>'T3 ANSP'!E102+'T3 MET'!E102+'T3 NSA'!E102</f>
        <v>-80.064054967901882</v>
      </c>
      <c r="F102" s="1055">
        <f>'T3 ANSP'!F102+'T3 MET'!F102+'T3 NSA'!F102</f>
        <v>-0.8911363098491023</v>
      </c>
      <c r="G102" s="1055">
        <f>'T3 ANSP'!G102+'T3 MET'!G102+'T3 NSA'!G102</f>
        <v>0</v>
      </c>
      <c r="H102" s="1055">
        <f>'T3 ANSP'!H102+'T3 MET'!H102+'T3 NSA'!H102</f>
        <v>0</v>
      </c>
      <c r="I102" s="427">
        <f>'T3 ANSP'!I102+'T3 MET'!I102+'T3 NSA'!I102</f>
        <v>0</v>
      </c>
      <c r="J102" s="396">
        <f>'T3 ANSP'!J102+'T3 MET'!J102+'T3 NSA'!J102</f>
        <v>0</v>
      </c>
      <c r="L102" s="272"/>
    </row>
    <row r="103" spans="1:12" ht="12" customHeight="1">
      <c r="A103" s="1031" t="s">
        <v>507</v>
      </c>
      <c r="B103" s="1031"/>
      <c r="C103" s="1097" t="s">
        <v>694</v>
      </c>
      <c r="D103" s="1043">
        <f>'T3 ANSP'!D103+'T3 MET'!D103+'T3 NSA'!D103</f>
        <v>-1743.3485056225034</v>
      </c>
      <c r="E103" s="1094">
        <f>'T3 ANSP'!E103+'T3 MET'!E103+'T3 NSA'!E103</f>
        <v>0</v>
      </c>
      <c r="F103" s="1045">
        <f>'T3 ANSP'!F103+'T3 MET'!F103+'T3 NSA'!F103</f>
        <v>0</v>
      </c>
      <c r="G103" s="1073">
        <f>'T3 ANSP'!G103+'T3 MET'!G103+'T3 NSA'!G103</f>
        <v>-1743.3485056225034</v>
      </c>
      <c r="H103" s="1073">
        <f>'T3 ANSP'!H103+'T3 MET'!H103+'T3 NSA'!H103</f>
        <v>0</v>
      </c>
      <c r="I103" s="421">
        <f>'T3 ANSP'!I103+'T3 MET'!I103+'T3 NSA'!I103</f>
        <v>0</v>
      </c>
      <c r="J103" s="422">
        <f>'T3 ANSP'!J103+'T3 MET'!J103+'T3 NSA'!J103</f>
        <v>0</v>
      </c>
      <c r="K103" s="289"/>
      <c r="L103" s="272"/>
    </row>
    <row r="104" spans="1:12" ht="12" customHeight="1">
      <c r="A104" s="1031" t="s">
        <v>507</v>
      </c>
      <c r="B104" s="1031"/>
      <c r="C104" s="1097" t="s">
        <v>695</v>
      </c>
      <c r="D104" s="1048">
        <f>'T3 ANSP'!D104+'T3 MET'!D104+'T3 NSA'!D104</f>
        <v>-1918.6795357361709</v>
      </c>
      <c r="E104" s="1088">
        <f>'T3 ANSP'!E104+'T3 MET'!E104+'T3 NSA'!E104</f>
        <v>0</v>
      </c>
      <c r="F104" s="1051">
        <f>'T3 ANSP'!F104+'T3 MET'!F104+'T3 NSA'!F104</f>
        <v>0</v>
      </c>
      <c r="G104" s="1051">
        <f>'T3 ANSP'!G104+'T3 MET'!G104+'T3 NSA'!G104</f>
        <v>0</v>
      </c>
      <c r="H104" s="1059">
        <f>'T3 ANSP'!H104+'T3 MET'!H104+'T3 NSA'!H104</f>
        <v>-1918.6795357361709</v>
      </c>
      <c r="I104" s="406">
        <f>'T3 ANSP'!I104+'T3 MET'!I104+'T3 NSA'!I104</f>
        <v>0</v>
      </c>
      <c r="J104" s="405">
        <f>'T3 ANSP'!J104+'T3 MET'!J104+'T3 NSA'!J104</f>
        <v>0</v>
      </c>
      <c r="L104" s="272"/>
    </row>
    <row r="105" spans="1:12" ht="12" customHeight="1">
      <c r="A105" s="1031">
        <v>2022</v>
      </c>
      <c r="B105" s="1031"/>
      <c r="C105" s="1097" t="s">
        <v>300</v>
      </c>
      <c r="D105" s="1048">
        <f>'T3 ANSP'!D105+'T3 MET'!D105+'T3 NSA'!D105</f>
        <v>-504.99870907493244</v>
      </c>
      <c r="E105" s="1088">
        <f>'T3 ANSP'!E105+'T3 MET'!E105+'T3 NSA'!E105</f>
        <v>0</v>
      </c>
      <c r="F105" s="1051">
        <f>'T3 ANSP'!F105+'T3 MET'!F105+'T3 NSA'!F105</f>
        <v>0</v>
      </c>
      <c r="G105" s="1051">
        <f>'T3 ANSP'!G105+'T3 MET'!G105+'T3 NSA'!G105</f>
        <v>0</v>
      </c>
      <c r="H105" s="1051">
        <f>'T3 ANSP'!H105+'T3 MET'!H105+'T3 NSA'!H105</f>
        <v>0</v>
      </c>
      <c r="I105" s="406">
        <f>'T3 ANSP'!I105+'T3 MET'!I105+'T3 NSA'!I105</f>
        <v>-504.99870907493244</v>
      </c>
      <c r="J105" s="405">
        <f>'T3 ANSP'!J105+'T3 MET'!J105+'T3 NSA'!J105</f>
        <v>0</v>
      </c>
      <c r="L105" s="272"/>
    </row>
    <row r="106" spans="1:12" ht="12" customHeight="1">
      <c r="A106" s="1031">
        <v>2023</v>
      </c>
      <c r="B106" s="1031"/>
      <c r="C106" s="1097" t="s">
        <v>301</v>
      </c>
      <c r="D106" s="1048">
        <f>'T3 ANSP'!D106+'T3 MET'!D106+'T3 NSA'!D106</f>
        <v>0</v>
      </c>
      <c r="E106" s="1088">
        <f>'T3 ANSP'!E106+'T3 MET'!E106+'T3 NSA'!E106</f>
        <v>0</v>
      </c>
      <c r="F106" s="1051">
        <f>'T3 ANSP'!F106+'T3 MET'!F106+'T3 NSA'!F106</f>
        <v>0</v>
      </c>
      <c r="G106" s="1051">
        <f>'T3 ANSP'!G106+'T3 MET'!G106+'T3 NSA'!G106</f>
        <v>0</v>
      </c>
      <c r="H106" s="1051">
        <f>'T3 ANSP'!H106+'T3 MET'!H106+'T3 NSA'!H106</f>
        <v>0</v>
      </c>
      <c r="I106" s="394">
        <f>'T3 ANSP'!I106+'T3 MET'!I106+'T3 NSA'!I106</f>
        <v>0</v>
      </c>
      <c r="J106" s="405">
        <f>'T3 ANSP'!J106+'T3 MET'!J106+'T3 NSA'!J106</f>
        <v>0</v>
      </c>
      <c r="L106" s="272"/>
    </row>
    <row r="107" spans="1:12" ht="12" customHeight="1">
      <c r="A107" s="1031">
        <v>2024</v>
      </c>
      <c r="B107" s="1031"/>
      <c r="C107" s="1098" t="s">
        <v>302</v>
      </c>
      <c r="D107" s="1095">
        <f>'T3 ANSP'!D107+'T3 MET'!D107+'T3 NSA'!D107</f>
        <v>0</v>
      </c>
      <c r="E107" s="1091">
        <f>'T3 ANSP'!E107+'T3 MET'!E107+'T3 NSA'!E107</f>
        <v>0</v>
      </c>
      <c r="F107" s="1092">
        <f>'T3 ANSP'!F107+'T3 MET'!F107+'T3 NSA'!F107</f>
        <v>0</v>
      </c>
      <c r="G107" s="1092">
        <f>'T3 ANSP'!G107+'T3 MET'!G107+'T3 NSA'!G107</f>
        <v>0</v>
      </c>
      <c r="H107" s="1092">
        <f>'T3 ANSP'!H107+'T3 MET'!H107+'T3 NSA'!H107</f>
        <v>0</v>
      </c>
      <c r="I107" s="470">
        <f>'T3 ANSP'!I107+'T3 MET'!I107+'T3 NSA'!I107</f>
        <v>0</v>
      </c>
      <c r="J107" s="536">
        <f>'T3 ANSP'!J107+'T3 MET'!J107+'T3 NSA'!J107</f>
        <v>0</v>
      </c>
      <c r="L107" s="272"/>
    </row>
    <row r="108" spans="1:12" ht="12" customHeight="1">
      <c r="A108" s="1031" t="s">
        <v>237</v>
      </c>
      <c r="B108" s="1031"/>
      <c r="C108" s="1052" t="s">
        <v>303</v>
      </c>
      <c r="D108" s="1095">
        <f>'T3 ANSP'!D108+'T3 MET'!D108+'T3 NSA'!D108</f>
        <v>-4167.0267504336061</v>
      </c>
      <c r="E108" s="1076">
        <f>'T3 ANSP'!E108+'T3 MET'!E108+'T3 NSA'!E108</f>
        <v>0</v>
      </c>
      <c r="F108" s="1055">
        <f>'T3 ANSP'!F108+'T3 MET'!F108+'T3 NSA'!F108</f>
        <v>0</v>
      </c>
      <c r="G108" s="1055">
        <f>'T3 ANSP'!G108+'T3 MET'!G108+'T3 NSA'!G108</f>
        <v>-1743.3485056225034</v>
      </c>
      <c r="H108" s="1055">
        <f>'T3 ANSP'!H108+'T3 MET'!H108+'T3 NSA'!H108</f>
        <v>-1918.6795357361709</v>
      </c>
      <c r="I108" s="427">
        <f>'T3 ANSP'!I108+'T3 MET'!I108+'T3 NSA'!I108</f>
        <v>-504.99870907493244</v>
      </c>
      <c r="J108" s="396">
        <f>'T3 ANSP'!J108+'T3 MET'!J108+'T3 NSA'!J108</f>
        <v>0</v>
      </c>
      <c r="L108" s="272"/>
    </row>
    <row r="109" spans="1:12" ht="12" customHeight="1">
      <c r="A109" s="1031" t="s">
        <v>506</v>
      </c>
      <c r="B109" s="1031"/>
      <c r="C109" s="1057"/>
      <c r="D109" s="1057"/>
      <c r="E109" s="1057"/>
      <c r="F109" s="1057"/>
      <c r="G109" s="1057"/>
      <c r="H109" s="1057"/>
      <c r="I109" s="537"/>
      <c r="J109" s="537"/>
      <c r="K109" s="289"/>
      <c r="L109" s="272"/>
    </row>
    <row r="110" spans="1:12" ht="12" customHeight="1">
      <c r="A110" s="1031" t="s">
        <v>507</v>
      </c>
      <c r="B110" s="1031"/>
      <c r="C110" s="1047" t="s">
        <v>515</v>
      </c>
      <c r="D110" s="1048">
        <f>'T3 ANSP'!D110+'T3 MET'!D110+'T3 NSA'!D110</f>
        <v>-114.46245422013227</v>
      </c>
      <c r="E110" s="1049">
        <f>'T3 ANSP'!E110+'T3 MET'!E110+'T3 NSA'!E110</f>
        <v>0</v>
      </c>
      <c r="F110" s="1058">
        <f>'T3 ANSP'!F110+'T3 MET'!F110+'T3 NSA'!F110</f>
        <v>0</v>
      </c>
      <c r="G110" s="1051">
        <f>'T3 ANSP'!G110+'T3 MET'!G110+'T3 NSA'!G110</f>
        <v>0</v>
      </c>
      <c r="H110" s="1059">
        <f>'T3 ANSP'!H110+'T3 MET'!H110+'T3 NSA'!H110</f>
        <v>-114.46245422013227</v>
      </c>
      <c r="I110" s="404">
        <f>'T3 ANSP'!I110+'T3 MET'!I110+'T3 NSA'!I110</f>
        <v>0</v>
      </c>
      <c r="J110" s="395">
        <f>'T3 ANSP'!J110+'T3 MET'!J110+'T3 NSA'!J110</f>
        <v>0</v>
      </c>
      <c r="L110" s="272"/>
    </row>
    <row r="111" spans="1:12" ht="12" customHeight="1">
      <c r="A111" s="1031">
        <v>2022</v>
      </c>
      <c r="B111" s="1031"/>
      <c r="C111" s="1047" t="s">
        <v>304</v>
      </c>
      <c r="D111" s="1048">
        <f>'T3 ANSP'!D111+'T3 MET'!D111+'T3 NSA'!D111</f>
        <v>335.33655714171999</v>
      </c>
      <c r="E111" s="1049">
        <f>'T3 ANSP'!E111+'T3 MET'!E111+'T3 NSA'!E111</f>
        <v>0</v>
      </c>
      <c r="F111" s="1058">
        <f>'T3 ANSP'!F111+'T3 MET'!F111+'T3 NSA'!F111</f>
        <v>0</v>
      </c>
      <c r="G111" s="1051">
        <f>'T3 ANSP'!G111+'T3 MET'!G111+'T3 NSA'!G111</f>
        <v>0</v>
      </c>
      <c r="H111" s="1051">
        <f>'T3 ANSP'!H111+'T3 MET'!H111+'T3 NSA'!H111</f>
        <v>0</v>
      </c>
      <c r="I111" s="406">
        <f>'T3 ANSP'!I111+'T3 MET'!I111+'T3 NSA'!I111</f>
        <v>335.33655714171999</v>
      </c>
      <c r="J111" s="395">
        <f>'T3 ANSP'!J111+'T3 MET'!J111+'T3 NSA'!J111</f>
        <v>0</v>
      </c>
      <c r="L111" s="272"/>
    </row>
    <row r="112" spans="1:12" ht="12" customHeight="1">
      <c r="A112" s="1031">
        <v>2023</v>
      </c>
      <c r="B112" s="1031"/>
      <c r="C112" s="1047" t="s">
        <v>305</v>
      </c>
      <c r="D112" s="1048">
        <f>'T3 ANSP'!D112+'T3 MET'!D112+'T3 NSA'!D112</f>
        <v>0</v>
      </c>
      <c r="E112" s="1049">
        <f>'T3 ANSP'!E112+'T3 MET'!E112+'T3 NSA'!E112</f>
        <v>0</v>
      </c>
      <c r="F112" s="1058">
        <f>'T3 ANSP'!F112+'T3 MET'!F112+'T3 NSA'!F112</f>
        <v>0</v>
      </c>
      <c r="G112" s="1051">
        <f>'T3 ANSP'!G112+'T3 MET'!G112+'T3 NSA'!G112</f>
        <v>0</v>
      </c>
      <c r="H112" s="1051">
        <f>'T3 ANSP'!H112+'T3 MET'!H112+'T3 NSA'!H112</f>
        <v>0</v>
      </c>
      <c r="I112" s="394">
        <f>'T3 ANSP'!I112+'T3 MET'!I112+'T3 NSA'!I112</f>
        <v>0</v>
      </c>
      <c r="J112" s="407">
        <f>'T3 ANSP'!J112+'T3 MET'!J112+'T3 NSA'!J112</f>
        <v>0</v>
      </c>
      <c r="L112" s="272"/>
    </row>
    <row r="113" spans="1:12" ht="12" customHeight="1">
      <c r="A113" s="1031">
        <v>2024</v>
      </c>
      <c r="B113" s="1031"/>
      <c r="C113" s="1060" t="s">
        <v>306</v>
      </c>
      <c r="D113" s="1061">
        <f>'T3 ANSP'!D113+'T3 MET'!D113+'T3 NSA'!D113</f>
        <v>0</v>
      </c>
      <c r="E113" s="1062">
        <f>'T3 ANSP'!E113+'T3 MET'!E113+'T3 NSA'!E113</f>
        <v>0</v>
      </c>
      <c r="F113" s="1063">
        <f>'T3 ANSP'!F113+'T3 MET'!F113+'T3 NSA'!F113</f>
        <v>0</v>
      </c>
      <c r="G113" s="1063">
        <f>'T3 ANSP'!G113+'T3 MET'!G113+'T3 NSA'!G113</f>
        <v>0</v>
      </c>
      <c r="H113" s="1063">
        <f>'T3 ANSP'!H113+'T3 MET'!H113+'T3 NSA'!H113</f>
        <v>0</v>
      </c>
      <c r="I113" s="411">
        <f>'T3 ANSP'!I113+'T3 MET'!I113+'T3 NSA'!I113</f>
        <v>0</v>
      </c>
      <c r="J113" s="412">
        <f>'T3 ANSP'!J113+'T3 MET'!J113+'T3 NSA'!J113</f>
        <v>0</v>
      </c>
      <c r="L113" s="272"/>
    </row>
    <row r="114" spans="1:12" ht="12" customHeight="1">
      <c r="A114" s="1031" t="s">
        <v>242</v>
      </c>
      <c r="B114" s="1031"/>
      <c r="C114" s="1064" t="s">
        <v>307</v>
      </c>
      <c r="D114" s="1065">
        <f>'T3 ANSP'!D114+'T3 MET'!D114+'T3 NSA'!D114</f>
        <v>-4027.1078387897696</v>
      </c>
      <c r="E114" s="1066">
        <f>'T3 ANSP'!E114+'T3 MET'!E114+'T3 NSA'!E114</f>
        <v>-80.064054967901882</v>
      </c>
      <c r="F114" s="1067">
        <f>'T3 ANSP'!F114+'T3 MET'!F114+'T3 NSA'!F114</f>
        <v>-0.8911363098491023</v>
      </c>
      <c r="G114" s="1067">
        <f>'T3 ANSP'!G114+'T3 MET'!G114+'T3 NSA'!G114</f>
        <v>-1743.3485056225034</v>
      </c>
      <c r="H114" s="1067">
        <f>'T3 ANSP'!H114+'T3 MET'!H114+'T3 NSA'!H114</f>
        <v>-2033.1419899563032</v>
      </c>
      <c r="I114" s="416">
        <f>'T3 ANSP'!I114+'T3 MET'!I114+'T3 NSA'!I114</f>
        <v>-169.66215193321256</v>
      </c>
      <c r="J114" s="413">
        <f>'T3 ANSP'!J114+'T3 MET'!J114+'T3 NSA'!J114</f>
        <v>0</v>
      </c>
      <c r="L114" s="272"/>
    </row>
    <row r="115" spans="1:12" ht="4.3499999999999996" customHeight="1">
      <c r="A115" s="1068"/>
      <c r="B115" s="1068"/>
      <c r="C115" s="1032"/>
      <c r="D115" s="1099"/>
      <c r="E115" s="1099"/>
      <c r="F115" s="1100"/>
      <c r="G115" s="1099"/>
      <c r="H115" s="1099"/>
      <c r="I115" s="440"/>
      <c r="J115" s="438"/>
      <c r="L115" s="272"/>
    </row>
    <row r="116" spans="1:12" ht="12" customHeight="1">
      <c r="A116" s="1031">
        <v>2017</v>
      </c>
      <c r="B116" s="1031"/>
      <c r="C116" s="1042" t="s">
        <v>308</v>
      </c>
      <c r="D116" s="1043">
        <f>'T3 ANSP'!D116+'T3 MET'!D116+'T3 NSA'!D116</f>
        <v>0</v>
      </c>
      <c r="E116" s="1072">
        <f>'T3 ANSP'!E116+'T3 MET'!E116+'T3 NSA'!E116</f>
        <v>0</v>
      </c>
      <c r="F116" s="1073">
        <f>'T3 ANSP'!F116+'T3 MET'!F116+'T3 NSA'!F116</f>
        <v>0</v>
      </c>
      <c r="G116" s="1073">
        <f>'T3 ANSP'!G116+'T3 MET'!G116+'T3 NSA'!G116</f>
        <v>0</v>
      </c>
      <c r="H116" s="1073">
        <f>'T3 ANSP'!H116+'T3 MET'!H116+'T3 NSA'!H116</f>
        <v>0</v>
      </c>
      <c r="I116" s="421">
        <f>'T3 ANSP'!I116+'T3 MET'!I116+'T3 NSA'!I116</f>
        <v>0</v>
      </c>
      <c r="J116" s="422">
        <f>'T3 ANSP'!J116+'T3 MET'!J116+'T3 NSA'!J116</f>
        <v>0</v>
      </c>
      <c r="L116" s="272"/>
    </row>
    <row r="117" spans="1:12" ht="12" customHeight="1">
      <c r="A117" s="1031">
        <v>2018</v>
      </c>
      <c r="B117" s="1031"/>
      <c r="C117" s="1047" t="s">
        <v>309</v>
      </c>
      <c r="D117" s="1048">
        <f>'T3 ANSP'!D117+'T3 MET'!D117+'T3 NSA'!D117</f>
        <v>0</v>
      </c>
      <c r="E117" s="1074">
        <f>'T3 ANSP'!E117+'T3 MET'!E117+'T3 NSA'!E117</f>
        <v>0</v>
      </c>
      <c r="F117" s="1059">
        <f>'T3 ANSP'!F117+'T3 MET'!F117+'T3 NSA'!F117</f>
        <v>0</v>
      </c>
      <c r="G117" s="1059">
        <f>'T3 ANSP'!G117+'T3 MET'!G117+'T3 NSA'!G117</f>
        <v>0</v>
      </c>
      <c r="H117" s="1059">
        <f>'T3 ANSP'!H117+'T3 MET'!H117+'T3 NSA'!H117</f>
        <v>0</v>
      </c>
      <c r="I117" s="406">
        <f>'T3 ANSP'!I117+'T3 MET'!I117+'T3 NSA'!I117</f>
        <v>0</v>
      </c>
      <c r="J117" s="405">
        <f>'T3 ANSP'!J117+'T3 MET'!J117+'T3 NSA'!J117</f>
        <v>0</v>
      </c>
      <c r="L117" s="272"/>
    </row>
    <row r="118" spans="1:12" ht="12" customHeight="1">
      <c r="A118" s="1031">
        <v>2019</v>
      </c>
      <c r="B118" s="1031"/>
      <c r="C118" s="1047" t="s">
        <v>310</v>
      </c>
      <c r="D118" s="1061">
        <f>'T3 ANSP'!D118+'T3 MET'!D118+'T3 NSA'!D118</f>
        <v>0</v>
      </c>
      <c r="E118" s="1074">
        <f>'T3 ANSP'!E118+'T3 MET'!E118+'T3 NSA'!E118</f>
        <v>0</v>
      </c>
      <c r="F118" s="1075">
        <f>'T3 ANSP'!F118+'T3 MET'!F118+'T3 NSA'!F118</f>
        <v>0</v>
      </c>
      <c r="G118" s="1075">
        <f>'T3 ANSP'!G118+'T3 MET'!G118+'T3 NSA'!G118</f>
        <v>0</v>
      </c>
      <c r="H118" s="1075">
        <f>'T3 ANSP'!H118+'T3 MET'!H118+'T3 NSA'!H118</f>
        <v>0</v>
      </c>
      <c r="I118" s="425">
        <f>'T3 ANSP'!I118+'T3 MET'!I118+'T3 NSA'!I118</f>
        <v>0</v>
      </c>
      <c r="J118" s="408">
        <f>'T3 ANSP'!J118+'T3 MET'!J118+'T3 NSA'!J118</f>
        <v>0</v>
      </c>
      <c r="L118" s="272"/>
    </row>
    <row r="119" spans="1:12" ht="12" customHeight="1">
      <c r="A119" s="1031" t="s">
        <v>237</v>
      </c>
      <c r="B119" s="1031"/>
      <c r="C119" s="1052" t="s">
        <v>311</v>
      </c>
      <c r="D119" s="1053">
        <f>'T3 ANSP'!D119+'T3 MET'!D119+'T3 NSA'!D119</f>
        <v>0</v>
      </c>
      <c r="E119" s="1076">
        <f>'T3 ANSP'!E119+'T3 MET'!E119+'T3 NSA'!E119</f>
        <v>0</v>
      </c>
      <c r="F119" s="1055">
        <f>'T3 ANSP'!F119+'T3 MET'!F119+'T3 NSA'!F119</f>
        <v>0</v>
      </c>
      <c r="G119" s="1055">
        <f>'T3 ANSP'!G119+'T3 MET'!G119+'T3 NSA'!G119</f>
        <v>0</v>
      </c>
      <c r="H119" s="1055">
        <f>'T3 ANSP'!H119+'T3 MET'!H119+'T3 NSA'!H119</f>
        <v>0</v>
      </c>
      <c r="I119" s="427">
        <f>'T3 ANSP'!I119+'T3 MET'!I119+'T3 NSA'!I119</f>
        <v>0</v>
      </c>
      <c r="J119" s="396">
        <f>'T3 ANSP'!J119+'T3 MET'!J119+'T3 NSA'!J119</f>
        <v>0</v>
      </c>
      <c r="L119" s="272"/>
    </row>
    <row r="120" spans="1:12" ht="12" customHeight="1">
      <c r="A120" s="1031" t="s">
        <v>506</v>
      </c>
      <c r="B120" s="1031"/>
      <c r="C120" s="1057"/>
      <c r="D120" s="1057"/>
      <c r="E120" s="1057"/>
      <c r="F120" s="1057"/>
      <c r="G120" s="1057"/>
      <c r="H120" s="1057"/>
      <c r="I120" s="537"/>
      <c r="J120" s="537"/>
      <c r="K120" s="289"/>
      <c r="L120" s="272"/>
    </row>
    <row r="121" spans="1:12" ht="12" customHeight="1">
      <c r="A121" s="1031" t="s">
        <v>507</v>
      </c>
      <c r="B121" s="1031"/>
      <c r="C121" s="1047" t="s">
        <v>522</v>
      </c>
      <c r="D121" s="1048">
        <f>'T3 ANSP'!D121+'T3 MET'!D121+'T3 NSA'!D121</f>
        <v>0</v>
      </c>
      <c r="E121" s="1074">
        <f>'T3 ANSP'!E121+'T3 MET'!E121+'T3 NSA'!E121</f>
        <v>0</v>
      </c>
      <c r="F121" s="1059">
        <f>'T3 ANSP'!F121+'T3 MET'!F121+'T3 NSA'!F121</f>
        <v>0</v>
      </c>
      <c r="G121" s="1059">
        <f>'T3 ANSP'!G121+'T3 MET'!G121+'T3 NSA'!G121</f>
        <v>0</v>
      </c>
      <c r="H121" s="1059">
        <f>'T3 ANSP'!H121+'T3 MET'!H121+'T3 NSA'!H121</f>
        <v>0</v>
      </c>
      <c r="I121" s="406">
        <f>'T3 ANSP'!I121+'T3 MET'!I121+'T3 NSA'!I121</f>
        <v>0</v>
      </c>
      <c r="J121" s="405">
        <f>'T3 ANSP'!J121+'T3 MET'!J121+'T3 NSA'!J121</f>
        <v>0</v>
      </c>
      <c r="L121" s="272"/>
    </row>
    <row r="122" spans="1:12" ht="12" customHeight="1">
      <c r="A122" s="1031">
        <v>2022</v>
      </c>
      <c r="B122" s="1031"/>
      <c r="C122" s="1047" t="s">
        <v>312</v>
      </c>
      <c r="D122" s="1048">
        <f>'T3 ANSP'!D122+'T3 MET'!D122+'T3 NSA'!D122</f>
        <v>0</v>
      </c>
      <c r="E122" s="1088">
        <f>'T3 ANSP'!E122+'T3 MET'!E122+'T3 NSA'!E122</f>
        <v>0</v>
      </c>
      <c r="F122" s="1051">
        <f>'T3 ANSP'!F122+'T3 MET'!F122+'T3 NSA'!F122</f>
        <v>0</v>
      </c>
      <c r="G122" s="1059">
        <f>'T3 ANSP'!G122+'T3 MET'!G122+'T3 NSA'!G122</f>
        <v>0</v>
      </c>
      <c r="H122" s="1059">
        <f>'T3 ANSP'!H122+'T3 MET'!H122+'T3 NSA'!H122</f>
        <v>0</v>
      </c>
      <c r="I122" s="406">
        <f>'T3 ANSP'!I122+'T3 MET'!I122+'T3 NSA'!I122</f>
        <v>0</v>
      </c>
      <c r="J122" s="405">
        <f>'T3 ANSP'!J122+'T3 MET'!J122+'T3 NSA'!J122</f>
        <v>0</v>
      </c>
      <c r="L122" s="272"/>
    </row>
    <row r="123" spans="1:12" ht="12" customHeight="1">
      <c r="A123" s="1031">
        <v>2023</v>
      </c>
      <c r="B123" s="1031"/>
      <c r="C123" s="1047" t="s">
        <v>313</v>
      </c>
      <c r="D123" s="1048">
        <f>'T3 ANSP'!D123+'T3 MET'!D123+'T3 NSA'!D123</f>
        <v>0</v>
      </c>
      <c r="E123" s="1088">
        <f>'T3 ANSP'!E123+'T3 MET'!E123+'T3 NSA'!E123</f>
        <v>0</v>
      </c>
      <c r="F123" s="1051">
        <f>'T3 ANSP'!F123+'T3 MET'!F123+'T3 NSA'!F123</f>
        <v>0</v>
      </c>
      <c r="G123" s="1051">
        <f>'T3 ANSP'!G123+'T3 MET'!G123+'T3 NSA'!G123</f>
        <v>0</v>
      </c>
      <c r="H123" s="1059">
        <f>'T3 ANSP'!H123+'T3 MET'!H123+'T3 NSA'!H123</f>
        <v>0</v>
      </c>
      <c r="I123" s="406">
        <f>'T3 ANSP'!I123+'T3 MET'!I123+'T3 NSA'!I123</f>
        <v>0</v>
      </c>
      <c r="J123" s="405">
        <f>'T3 ANSP'!J123+'T3 MET'!J123+'T3 NSA'!J123</f>
        <v>0</v>
      </c>
      <c r="L123" s="272"/>
    </row>
    <row r="124" spans="1:12" ht="12" customHeight="1">
      <c r="A124" s="1031">
        <v>2024</v>
      </c>
      <c r="B124" s="1031"/>
      <c r="C124" s="1060" t="s">
        <v>314</v>
      </c>
      <c r="D124" s="1061">
        <f>'T3 ANSP'!D124+'T3 MET'!D124+'T3 NSA'!D124</f>
        <v>0</v>
      </c>
      <c r="E124" s="1091">
        <f>'T3 ANSP'!E124+'T3 MET'!E124+'T3 NSA'!E124</f>
        <v>0</v>
      </c>
      <c r="F124" s="1092">
        <f>'T3 ANSP'!F124+'T3 MET'!F124+'T3 NSA'!F124</f>
        <v>0</v>
      </c>
      <c r="G124" s="1092">
        <f>'T3 ANSP'!G124+'T3 MET'!G124+'T3 NSA'!G124</f>
        <v>0</v>
      </c>
      <c r="H124" s="1092">
        <f>'T3 ANSP'!H124+'T3 MET'!H124+'T3 NSA'!H124</f>
        <v>0</v>
      </c>
      <c r="I124" s="406">
        <f>'T3 ANSP'!I124+'T3 MET'!I124+'T3 NSA'!I124</f>
        <v>0</v>
      </c>
      <c r="J124" s="405">
        <f>'T3 ANSP'!J124+'T3 MET'!J124+'T3 NSA'!J124</f>
        <v>0</v>
      </c>
      <c r="L124" s="272"/>
    </row>
    <row r="125" spans="1:12" ht="12" customHeight="1">
      <c r="A125" s="1031" t="s">
        <v>242</v>
      </c>
      <c r="B125" s="1031"/>
      <c r="C125" s="1064" t="s">
        <v>315</v>
      </c>
      <c r="D125" s="1065">
        <f>'T3 ANSP'!D125+'T3 MET'!D125+'T3 NSA'!D125</f>
        <v>0</v>
      </c>
      <c r="E125" s="1066">
        <f>'T3 ANSP'!E125+'T3 MET'!E125+'T3 NSA'!E125</f>
        <v>0</v>
      </c>
      <c r="F125" s="1067">
        <f>'T3 ANSP'!F125+'T3 MET'!F125+'T3 NSA'!F125</f>
        <v>0</v>
      </c>
      <c r="G125" s="1067">
        <f>'T3 ANSP'!G125+'T3 MET'!G125+'T3 NSA'!G125</f>
        <v>0</v>
      </c>
      <c r="H125" s="1067">
        <f>'T3 ANSP'!H125+'T3 MET'!H125+'T3 NSA'!H125</f>
        <v>0</v>
      </c>
      <c r="I125" s="416">
        <f>'T3 ANSP'!I125+'T3 MET'!I125+'T3 NSA'!I125</f>
        <v>0</v>
      </c>
      <c r="J125" s="413">
        <f>'T3 ANSP'!J125+'T3 MET'!J125+'T3 NSA'!J125</f>
        <v>0</v>
      </c>
      <c r="L125" s="272"/>
    </row>
    <row r="126" spans="1:12" ht="4.3499999999999996" customHeight="1">
      <c r="A126" s="1068"/>
      <c r="B126" s="1068"/>
      <c r="C126" s="1032"/>
      <c r="D126" s="1099"/>
      <c r="E126" s="1099"/>
      <c r="F126" s="1100"/>
      <c r="G126" s="1099"/>
      <c r="H126" s="1099"/>
      <c r="I126" s="440"/>
      <c r="J126" s="438"/>
      <c r="L126" s="272"/>
    </row>
    <row r="127" spans="1:12" ht="12" customHeight="1">
      <c r="A127" s="1031">
        <v>2017</v>
      </c>
      <c r="B127" s="1031"/>
      <c r="C127" s="1042" t="s">
        <v>316</v>
      </c>
      <c r="D127" s="1043">
        <f>'T3 ANSP'!D127+'T3 MET'!D127+'T3 NSA'!D127</f>
        <v>0</v>
      </c>
      <c r="E127" s="1072">
        <f>'T3 ANSP'!E127+'T3 MET'!E127+'T3 NSA'!E127</f>
        <v>0</v>
      </c>
      <c r="F127" s="1073">
        <f>'T3 ANSP'!F127+'T3 MET'!F127+'T3 NSA'!F127</f>
        <v>0</v>
      </c>
      <c r="G127" s="1073">
        <f>'T3 ANSP'!G127+'T3 MET'!G127+'T3 NSA'!G127</f>
        <v>0</v>
      </c>
      <c r="H127" s="1073">
        <f>'T3 ANSP'!H127+'T3 MET'!H127+'T3 NSA'!H127</f>
        <v>0</v>
      </c>
      <c r="I127" s="421">
        <f>'T3 ANSP'!I127+'T3 MET'!I127+'T3 NSA'!I127</f>
        <v>0</v>
      </c>
      <c r="J127" s="422">
        <f>'T3 ANSP'!J127+'T3 MET'!J127+'T3 NSA'!J127</f>
        <v>0</v>
      </c>
      <c r="L127" s="272"/>
    </row>
    <row r="128" spans="1:12" ht="12" customHeight="1">
      <c r="A128" s="1031">
        <v>2018</v>
      </c>
      <c r="B128" s="1031"/>
      <c r="C128" s="1047" t="s">
        <v>317</v>
      </c>
      <c r="D128" s="1048">
        <f>'T3 ANSP'!D128+'T3 MET'!D128+'T3 NSA'!D128</f>
        <v>0</v>
      </c>
      <c r="E128" s="1074">
        <f>'T3 ANSP'!E128+'T3 MET'!E128+'T3 NSA'!E128</f>
        <v>0</v>
      </c>
      <c r="F128" s="1059">
        <f>'T3 ANSP'!F128+'T3 MET'!F128+'T3 NSA'!F128</f>
        <v>0</v>
      </c>
      <c r="G128" s="1059">
        <f>'T3 ANSP'!G128+'T3 MET'!G128+'T3 NSA'!G128</f>
        <v>0</v>
      </c>
      <c r="H128" s="1059">
        <f>'T3 ANSP'!H128+'T3 MET'!H128+'T3 NSA'!H128</f>
        <v>0</v>
      </c>
      <c r="I128" s="406">
        <f>'T3 ANSP'!I128+'T3 MET'!I128+'T3 NSA'!I128</f>
        <v>0</v>
      </c>
      <c r="J128" s="405">
        <f>'T3 ANSP'!J128+'T3 MET'!J128+'T3 NSA'!J128</f>
        <v>0</v>
      </c>
      <c r="L128" s="272"/>
    </row>
    <row r="129" spans="1:12" ht="12" customHeight="1">
      <c r="A129" s="1031">
        <v>2019</v>
      </c>
      <c r="B129" s="1031"/>
      <c r="C129" s="1047" t="s">
        <v>318</v>
      </c>
      <c r="D129" s="1061">
        <f>'T3 ANSP'!D129+'T3 MET'!D129+'T3 NSA'!D129</f>
        <v>0</v>
      </c>
      <c r="E129" s="1074">
        <f>'T3 ANSP'!E129+'T3 MET'!E129+'T3 NSA'!E129</f>
        <v>0</v>
      </c>
      <c r="F129" s="1075">
        <f>'T3 ANSP'!F129+'T3 MET'!F129+'T3 NSA'!F129</f>
        <v>0</v>
      </c>
      <c r="G129" s="1075">
        <f>'T3 ANSP'!G129+'T3 MET'!G129+'T3 NSA'!G129</f>
        <v>0</v>
      </c>
      <c r="H129" s="1075">
        <f>'T3 ANSP'!H129+'T3 MET'!H129+'T3 NSA'!H129</f>
        <v>0</v>
      </c>
      <c r="I129" s="425">
        <f>'T3 ANSP'!I129+'T3 MET'!I129+'T3 NSA'!I129</f>
        <v>0</v>
      </c>
      <c r="J129" s="408">
        <f>'T3 ANSP'!J129+'T3 MET'!J129+'T3 NSA'!J129</f>
        <v>0</v>
      </c>
      <c r="L129" s="272"/>
    </row>
    <row r="130" spans="1:12" ht="12" customHeight="1">
      <c r="A130" s="1031" t="s">
        <v>237</v>
      </c>
      <c r="B130" s="1031"/>
      <c r="C130" s="1052" t="s">
        <v>319</v>
      </c>
      <c r="D130" s="1053">
        <f>'T3 ANSP'!D130+'T3 MET'!D130+'T3 NSA'!D130</f>
        <v>0</v>
      </c>
      <c r="E130" s="1076">
        <f>'T3 ANSP'!E130+'T3 MET'!E130+'T3 NSA'!E130</f>
        <v>0</v>
      </c>
      <c r="F130" s="1055">
        <f>'T3 ANSP'!F130+'T3 MET'!F130+'T3 NSA'!F130</f>
        <v>0</v>
      </c>
      <c r="G130" s="1055">
        <f>'T3 ANSP'!G130+'T3 MET'!G130+'T3 NSA'!G130</f>
        <v>0</v>
      </c>
      <c r="H130" s="1055">
        <f>'T3 ANSP'!H130+'T3 MET'!H130+'T3 NSA'!H130</f>
        <v>0</v>
      </c>
      <c r="I130" s="427">
        <f>'T3 ANSP'!I130+'T3 MET'!I130+'T3 NSA'!I130</f>
        <v>0</v>
      </c>
      <c r="J130" s="396">
        <f>'T3 ANSP'!J130+'T3 MET'!J130+'T3 NSA'!J130</f>
        <v>0</v>
      </c>
      <c r="L130" s="272"/>
    </row>
    <row r="131" spans="1:12" ht="12" customHeight="1">
      <c r="A131" s="1031" t="s">
        <v>506</v>
      </c>
      <c r="B131" s="1031"/>
      <c r="C131" s="1057"/>
      <c r="D131" s="1057"/>
      <c r="E131" s="1057"/>
      <c r="F131" s="1057"/>
      <c r="G131" s="1057"/>
      <c r="H131" s="1057"/>
      <c r="I131" s="537"/>
      <c r="J131" s="537"/>
      <c r="K131" s="289"/>
      <c r="L131" s="272"/>
    </row>
    <row r="132" spans="1:12" ht="12" customHeight="1">
      <c r="A132" s="1031" t="s">
        <v>507</v>
      </c>
      <c r="B132" s="1031"/>
      <c r="C132" s="1047" t="s">
        <v>521</v>
      </c>
      <c r="D132" s="1048">
        <f>'T3 ANSP'!D132+'T3 MET'!D132+'T3 NSA'!D132</f>
        <v>0</v>
      </c>
      <c r="E132" s="1074">
        <f>'T3 ANSP'!E132+'T3 MET'!E132+'T3 NSA'!E132</f>
        <v>0</v>
      </c>
      <c r="F132" s="1059">
        <f>'T3 ANSP'!F132+'T3 MET'!F132+'T3 NSA'!F132</f>
        <v>0</v>
      </c>
      <c r="G132" s="1059">
        <f>'T3 ANSP'!G132+'T3 MET'!G132+'T3 NSA'!G132</f>
        <v>0</v>
      </c>
      <c r="H132" s="1059">
        <f>'T3 ANSP'!H132+'T3 MET'!H132+'T3 NSA'!H132</f>
        <v>0</v>
      </c>
      <c r="I132" s="406">
        <f>'T3 ANSP'!I132+'T3 MET'!I132+'T3 NSA'!I132</f>
        <v>0</v>
      </c>
      <c r="J132" s="405">
        <f>'T3 ANSP'!J132+'T3 MET'!J132+'T3 NSA'!J132</f>
        <v>0</v>
      </c>
      <c r="L132" s="272"/>
    </row>
    <row r="133" spans="1:12" ht="12" customHeight="1">
      <c r="A133" s="1031">
        <v>2022</v>
      </c>
      <c r="B133" s="1031"/>
      <c r="C133" s="1047" t="s">
        <v>320</v>
      </c>
      <c r="D133" s="1048">
        <f>'T3 ANSP'!D133+'T3 MET'!D133+'T3 NSA'!D133</f>
        <v>0</v>
      </c>
      <c r="E133" s="1088">
        <f>'T3 ANSP'!E133+'T3 MET'!E133+'T3 NSA'!E133</f>
        <v>0</v>
      </c>
      <c r="F133" s="1051">
        <f>'T3 ANSP'!F133+'T3 MET'!F133+'T3 NSA'!F133</f>
        <v>0</v>
      </c>
      <c r="G133" s="1059">
        <f>'T3 ANSP'!G133+'T3 MET'!G133+'T3 NSA'!G133</f>
        <v>0</v>
      </c>
      <c r="H133" s="1059">
        <f>'T3 ANSP'!H133+'T3 MET'!H133+'T3 NSA'!H133</f>
        <v>0</v>
      </c>
      <c r="I133" s="406">
        <f>'T3 ANSP'!I133+'T3 MET'!I133+'T3 NSA'!I133</f>
        <v>0</v>
      </c>
      <c r="J133" s="405">
        <f>'T3 ANSP'!J133+'T3 MET'!J133+'T3 NSA'!J133</f>
        <v>0</v>
      </c>
      <c r="L133" s="272"/>
    </row>
    <row r="134" spans="1:12" ht="12" customHeight="1">
      <c r="A134" s="1031">
        <v>2023</v>
      </c>
      <c r="B134" s="1031"/>
      <c r="C134" s="1047" t="s">
        <v>321</v>
      </c>
      <c r="D134" s="1048">
        <f>'T3 ANSP'!D134+'T3 MET'!D134+'T3 NSA'!D134</f>
        <v>0</v>
      </c>
      <c r="E134" s="1088">
        <f>'T3 ANSP'!E134+'T3 MET'!E134+'T3 NSA'!E134</f>
        <v>0</v>
      </c>
      <c r="F134" s="1051">
        <f>'T3 ANSP'!F134+'T3 MET'!F134+'T3 NSA'!F134</f>
        <v>0</v>
      </c>
      <c r="G134" s="1051">
        <f>'T3 ANSP'!G134+'T3 MET'!G134+'T3 NSA'!G134</f>
        <v>0</v>
      </c>
      <c r="H134" s="1059">
        <f>'T3 ANSP'!H134+'T3 MET'!H134+'T3 NSA'!H134</f>
        <v>0</v>
      </c>
      <c r="I134" s="406">
        <f>'T3 ANSP'!I134+'T3 MET'!I134+'T3 NSA'!I134</f>
        <v>0</v>
      </c>
      <c r="J134" s="405">
        <f>'T3 ANSP'!J134+'T3 MET'!J134+'T3 NSA'!J134</f>
        <v>0</v>
      </c>
      <c r="L134" s="272"/>
    </row>
    <row r="135" spans="1:12" ht="12" customHeight="1">
      <c r="A135" s="1031">
        <v>2024</v>
      </c>
      <c r="B135" s="1031"/>
      <c r="C135" s="1060" t="s">
        <v>322</v>
      </c>
      <c r="D135" s="1061">
        <f>'T3 ANSP'!D135+'T3 MET'!D135+'T3 NSA'!D135</f>
        <v>0</v>
      </c>
      <c r="E135" s="1091">
        <f>'T3 ANSP'!E135+'T3 MET'!E135+'T3 NSA'!E135</f>
        <v>0</v>
      </c>
      <c r="F135" s="1092">
        <f>'T3 ANSP'!F135+'T3 MET'!F135+'T3 NSA'!F135</f>
        <v>0</v>
      </c>
      <c r="G135" s="1092">
        <f>'T3 ANSP'!G135+'T3 MET'!G135+'T3 NSA'!G135</f>
        <v>0</v>
      </c>
      <c r="H135" s="1092">
        <f>'T3 ANSP'!H135+'T3 MET'!H135+'T3 NSA'!H135</f>
        <v>0</v>
      </c>
      <c r="I135" s="406">
        <f>'T3 ANSP'!I135+'T3 MET'!I135+'T3 NSA'!I135</f>
        <v>0</v>
      </c>
      <c r="J135" s="405">
        <f>'T3 ANSP'!J135+'T3 MET'!J135+'T3 NSA'!J135</f>
        <v>0</v>
      </c>
      <c r="L135" s="272"/>
    </row>
    <row r="136" spans="1:12" ht="12" customHeight="1">
      <c r="A136" s="1031" t="s">
        <v>242</v>
      </c>
      <c r="B136" s="1031"/>
      <c r="C136" s="1064" t="s">
        <v>323</v>
      </c>
      <c r="D136" s="1065">
        <f>'T3 ANSP'!D136+'T3 MET'!D136+'T3 NSA'!D136</f>
        <v>0</v>
      </c>
      <c r="E136" s="1066">
        <f>'T3 ANSP'!E136+'T3 MET'!E136+'T3 NSA'!E136</f>
        <v>0</v>
      </c>
      <c r="F136" s="1067">
        <f>'T3 ANSP'!F136+'T3 MET'!F136+'T3 NSA'!F136</f>
        <v>0</v>
      </c>
      <c r="G136" s="1067">
        <f>'T3 ANSP'!G136+'T3 MET'!G136+'T3 NSA'!G136</f>
        <v>0</v>
      </c>
      <c r="H136" s="1067">
        <f>'T3 ANSP'!H136+'T3 MET'!H136+'T3 NSA'!H136</f>
        <v>0</v>
      </c>
      <c r="I136" s="416">
        <f>'T3 ANSP'!I136+'T3 MET'!I136+'T3 NSA'!I136</f>
        <v>0</v>
      </c>
      <c r="J136" s="413">
        <f>'T3 ANSP'!J136+'T3 MET'!J136+'T3 NSA'!J136</f>
        <v>0</v>
      </c>
      <c r="L136" s="272"/>
    </row>
    <row r="137" spans="1:12" ht="4.3499999999999996" customHeight="1">
      <c r="A137" s="1068"/>
      <c r="B137" s="1068"/>
      <c r="C137" s="1032"/>
      <c r="D137" s="1099"/>
      <c r="E137" s="1099"/>
      <c r="F137" s="1100"/>
      <c r="G137" s="1099"/>
      <c r="H137" s="1099"/>
      <c r="I137" s="440"/>
      <c r="J137" s="438"/>
      <c r="L137" s="272"/>
    </row>
    <row r="138" spans="1:12" ht="12" customHeight="1">
      <c r="A138" s="1031">
        <v>2017</v>
      </c>
      <c r="B138" s="1031"/>
      <c r="C138" s="1042" t="s">
        <v>324</v>
      </c>
      <c r="D138" s="1043">
        <f>'T3 ANSP'!D138+'T3 MET'!D138+'T3 NSA'!D138</f>
        <v>0</v>
      </c>
      <c r="E138" s="1072">
        <f>'T3 ANSP'!E138+'T3 MET'!E138+'T3 NSA'!E138</f>
        <v>0</v>
      </c>
      <c r="F138" s="1073">
        <f>'T3 ANSP'!F138+'T3 MET'!F138+'T3 NSA'!F138</f>
        <v>0</v>
      </c>
      <c r="G138" s="1073">
        <f>'T3 ANSP'!G138+'T3 MET'!G138+'T3 NSA'!G138</f>
        <v>0</v>
      </c>
      <c r="H138" s="1073">
        <f>'T3 ANSP'!H138+'T3 MET'!H138+'T3 NSA'!H138</f>
        <v>0</v>
      </c>
      <c r="I138" s="421">
        <f>'T3 ANSP'!I138+'T3 MET'!I138+'T3 NSA'!I138</f>
        <v>0</v>
      </c>
      <c r="J138" s="422">
        <f>'T3 ANSP'!J138+'T3 MET'!J138+'T3 NSA'!J138</f>
        <v>0</v>
      </c>
      <c r="L138" s="272"/>
    </row>
    <row r="139" spans="1:12" ht="12" customHeight="1">
      <c r="A139" s="1031">
        <v>2018</v>
      </c>
      <c r="B139" s="1031"/>
      <c r="C139" s="1047" t="s">
        <v>325</v>
      </c>
      <c r="D139" s="1048">
        <f>'T3 ANSP'!D139+'T3 MET'!D139+'T3 NSA'!D139</f>
        <v>0</v>
      </c>
      <c r="E139" s="1074">
        <f>'T3 ANSP'!E139+'T3 MET'!E139+'T3 NSA'!E139</f>
        <v>0</v>
      </c>
      <c r="F139" s="1059">
        <f>'T3 ANSP'!F139+'T3 MET'!F139+'T3 NSA'!F139</f>
        <v>0</v>
      </c>
      <c r="G139" s="1059">
        <f>'T3 ANSP'!G139+'T3 MET'!G139+'T3 NSA'!G139</f>
        <v>0</v>
      </c>
      <c r="H139" s="1059">
        <f>'T3 ANSP'!H139+'T3 MET'!H139+'T3 NSA'!H139</f>
        <v>0</v>
      </c>
      <c r="I139" s="406">
        <f>'T3 ANSP'!I139+'T3 MET'!I139+'T3 NSA'!I139</f>
        <v>0</v>
      </c>
      <c r="J139" s="405">
        <f>'T3 ANSP'!J139+'T3 MET'!J139+'T3 NSA'!J139</f>
        <v>0</v>
      </c>
      <c r="L139" s="272"/>
    </row>
    <row r="140" spans="1:12" ht="12" customHeight="1">
      <c r="A140" s="1031">
        <v>2019</v>
      </c>
      <c r="B140" s="1031"/>
      <c r="C140" s="1047" t="s">
        <v>326</v>
      </c>
      <c r="D140" s="1061">
        <f>'T3 ANSP'!D140+'T3 MET'!D140+'T3 NSA'!D140</f>
        <v>0</v>
      </c>
      <c r="E140" s="1074">
        <f>'T3 ANSP'!E140+'T3 MET'!E140+'T3 NSA'!E140</f>
        <v>0</v>
      </c>
      <c r="F140" s="1075">
        <f>'T3 ANSP'!F140+'T3 MET'!F140+'T3 NSA'!F140</f>
        <v>0</v>
      </c>
      <c r="G140" s="1075">
        <f>'T3 ANSP'!G140+'T3 MET'!G140+'T3 NSA'!G140</f>
        <v>0</v>
      </c>
      <c r="H140" s="1075">
        <f>'T3 ANSP'!H140+'T3 MET'!H140+'T3 NSA'!H140</f>
        <v>0</v>
      </c>
      <c r="I140" s="425">
        <f>'T3 ANSP'!I140+'T3 MET'!I140+'T3 NSA'!I140</f>
        <v>0</v>
      </c>
      <c r="J140" s="408">
        <f>'T3 ANSP'!J140+'T3 MET'!J140+'T3 NSA'!J140</f>
        <v>0</v>
      </c>
      <c r="L140" s="272"/>
    </row>
    <row r="141" spans="1:12" ht="12" customHeight="1">
      <c r="A141" s="1031" t="s">
        <v>237</v>
      </c>
      <c r="B141" s="1031"/>
      <c r="C141" s="1052" t="s">
        <v>327</v>
      </c>
      <c r="D141" s="1053">
        <f>'T3 ANSP'!D141+'T3 MET'!D141+'T3 NSA'!D141</f>
        <v>0</v>
      </c>
      <c r="E141" s="1076">
        <f>'T3 ANSP'!E141+'T3 MET'!E141+'T3 NSA'!E141</f>
        <v>0</v>
      </c>
      <c r="F141" s="1055">
        <f>'T3 ANSP'!F141+'T3 MET'!F141+'T3 NSA'!F141</f>
        <v>0</v>
      </c>
      <c r="G141" s="1055">
        <f>'T3 ANSP'!G141+'T3 MET'!G141+'T3 NSA'!G141</f>
        <v>0</v>
      </c>
      <c r="H141" s="1055">
        <f>'T3 ANSP'!H141+'T3 MET'!H141+'T3 NSA'!H141</f>
        <v>0</v>
      </c>
      <c r="I141" s="427">
        <f>'T3 ANSP'!I141+'T3 MET'!I141+'T3 NSA'!I141</f>
        <v>0</v>
      </c>
      <c r="J141" s="396">
        <f>'T3 ANSP'!J141+'T3 MET'!J141+'T3 NSA'!J141</f>
        <v>0</v>
      </c>
      <c r="L141" s="272"/>
    </row>
    <row r="142" spans="1:12" ht="12" customHeight="1">
      <c r="A142" s="1031" t="s">
        <v>506</v>
      </c>
      <c r="B142" s="1031"/>
      <c r="C142" s="1057"/>
      <c r="D142" s="1057"/>
      <c r="E142" s="1057"/>
      <c r="F142" s="1057"/>
      <c r="G142" s="1057"/>
      <c r="H142" s="1057"/>
      <c r="I142" s="537"/>
      <c r="J142" s="537"/>
      <c r="K142" s="289"/>
      <c r="L142" s="272"/>
    </row>
    <row r="143" spans="1:12" ht="12" customHeight="1">
      <c r="A143" s="1031" t="s">
        <v>507</v>
      </c>
      <c r="B143" s="1031"/>
      <c r="C143" s="1047" t="s">
        <v>520</v>
      </c>
      <c r="D143" s="1048">
        <f>'T3 ANSP'!D143+'T3 MET'!D143+'T3 NSA'!D143</f>
        <v>0</v>
      </c>
      <c r="E143" s="1074">
        <f>'T3 ANSP'!E143+'T3 MET'!E143+'T3 NSA'!E143</f>
        <v>0</v>
      </c>
      <c r="F143" s="1059">
        <f>'T3 ANSP'!F143+'T3 MET'!F143+'T3 NSA'!F143</f>
        <v>0</v>
      </c>
      <c r="G143" s="1059">
        <f>'T3 ANSP'!G143+'T3 MET'!G143+'T3 NSA'!G143</f>
        <v>0</v>
      </c>
      <c r="H143" s="1059">
        <f>'T3 ANSP'!H143+'T3 MET'!H143+'T3 NSA'!H143</f>
        <v>0</v>
      </c>
      <c r="I143" s="394">
        <f>'T3 ANSP'!I143+'T3 MET'!I143+'T3 NSA'!I143</f>
        <v>0</v>
      </c>
      <c r="J143" s="395">
        <f>'T3 ANSP'!J143+'T3 MET'!J143+'T3 NSA'!J143</f>
        <v>0</v>
      </c>
      <c r="L143" s="272"/>
    </row>
    <row r="144" spans="1:12" ht="12" customHeight="1">
      <c r="A144" s="1031">
        <v>2022</v>
      </c>
      <c r="B144" s="1031"/>
      <c r="C144" s="1047" t="s">
        <v>328</v>
      </c>
      <c r="D144" s="1048">
        <f>'T3 ANSP'!D144+'T3 MET'!D144+'T3 NSA'!D144</f>
        <v>0</v>
      </c>
      <c r="E144" s="1088">
        <f>'T3 ANSP'!E144+'T3 MET'!E144+'T3 NSA'!E144</f>
        <v>0</v>
      </c>
      <c r="F144" s="1051">
        <f>'T3 ANSP'!F144+'T3 MET'!F144+'T3 NSA'!F144</f>
        <v>0</v>
      </c>
      <c r="G144" s="1059">
        <f>'T3 ANSP'!G144+'T3 MET'!G144+'T3 NSA'!G144</f>
        <v>0</v>
      </c>
      <c r="H144" s="1059">
        <f>'T3 ANSP'!H144+'T3 MET'!H144+'T3 NSA'!H144</f>
        <v>0</v>
      </c>
      <c r="I144" s="406">
        <f>'T3 ANSP'!I144+'T3 MET'!I144+'T3 NSA'!I144</f>
        <v>0</v>
      </c>
      <c r="J144" s="395">
        <f>'T3 ANSP'!J144+'T3 MET'!J144+'T3 NSA'!J144</f>
        <v>0</v>
      </c>
      <c r="L144" s="272"/>
    </row>
    <row r="145" spans="1:12" ht="12" customHeight="1">
      <c r="A145" s="1031">
        <v>2023</v>
      </c>
      <c r="B145" s="1031"/>
      <c r="C145" s="1047" t="s">
        <v>329</v>
      </c>
      <c r="D145" s="1048">
        <f>'T3 ANSP'!D145+'T3 MET'!D145+'T3 NSA'!D145</f>
        <v>0</v>
      </c>
      <c r="E145" s="1088">
        <f>'T3 ANSP'!E145+'T3 MET'!E145+'T3 NSA'!E145</f>
        <v>0</v>
      </c>
      <c r="F145" s="1051">
        <f>'T3 ANSP'!F145+'T3 MET'!F145+'T3 NSA'!F145</f>
        <v>0</v>
      </c>
      <c r="G145" s="1051">
        <f>'T3 ANSP'!G145+'T3 MET'!G145+'T3 NSA'!G145</f>
        <v>0</v>
      </c>
      <c r="H145" s="1059">
        <f>'T3 ANSP'!H145+'T3 MET'!H145+'T3 NSA'!H145</f>
        <v>0</v>
      </c>
      <c r="I145" s="406">
        <f>'T3 ANSP'!I145+'T3 MET'!I145+'T3 NSA'!I145</f>
        <v>0</v>
      </c>
      <c r="J145" s="405">
        <f>'T3 ANSP'!J145+'T3 MET'!J145+'T3 NSA'!J145</f>
        <v>0</v>
      </c>
      <c r="L145" s="272"/>
    </row>
    <row r="146" spans="1:12" ht="12" customHeight="1">
      <c r="A146" s="1031">
        <v>2024</v>
      </c>
      <c r="B146" s="1031"/>
      <c r="C146" s="1060" t="s">
        <v>330</v>
      </c>
      <c r="D146" s="1061">
        <f>'T3 ANSP'!D146+'T3 MET'!D146+'T3 NSA'!D146</f>
        <v>0</v>
      </c>
      <c r="E146" s="1091">
        <f>'T3 ANSP'!E146+'T3 MET'!E146+'T3 NSA'!E146</f>
        <v>0</v>
      </c>
      <c r="F146" s="1092">
        <f>'T3 ANSP'!F146+'T3 MET'!F146+'T3 NSA'!F146</f>
        <v>0</v>
      </c>
      <c r="G146" s="1092">
        <f>'T3 ANSP'!G146+'T3 MET'!G146+'T3 NSA'!G146</f>
        <v>0</v>
      </c>
      <c r="H146" s="1092">
        <f>'T3 ANSP'!H146+'T3 MET'!H146+'T3 NSA'!H146</f>
        <v>0</v>
      </c>
      <c r="I146" s="406">
        <f>'T3 ANSP'!I146+'T3 MET'!I146+'T3 NSA'!I146</f>
        <v>0</v>
      </c>
      <c r="J146" s="405">
        <f>'T3 ANSP'!J146+'T3 MET'!J146+'T3 NSA'!J146</f>
        <v>0</v>
      </c>
      <c r="L146" s="272"/>
    </row>
    <row r="147" spans="1:12" ht="12" customHeight="1">
      <c r="A147" s="1031" t="s">
        <v>242</v>
      </c>
      <c r="B147" s="1031"/>
      <c r="C147" s="1064" t="s">
        <v>331</v>
      </c>
      <c r="D147" s="1065">
        <f>'T3 ANSP'!D147+'T3 MET'!D147+'T3 NSA'!D147</f>
        <v>0</v>
      </c>
      <c r="E147" s="1066">
        <f>'T3 ANSP'!E147+'T3 MET'!E147+'T3 NSA'!E147</f>
        <v>0</v>
      </c>
      <c r="F147" s="1067">
        <f>'T3 ANSP'!F147+'T3 MET'!F147+'T3 NSA'!F147</f>
        <v>0</v>
      </c>
      <c r="G147" s="1067">
        <f>'T3 ANSP'!G147+'T3 MET'!G147+'T3 NSA'!G147</f>
        <v>0</v>
      </c>
      <c r="H147" s="1067">
        <f>'T3 ANSP'!H147+'T3 MET'!H147+'T3 NSA'!H147</f>
        <v>0</v>
      </c>
      <c r="I147" s="416">
        <f>'T3 ANSP'!I147+'T3 MET'!I147+'T3 NSA'!I147</f>
        <v>0</v>
      </c>
      <c r="J147" s="413">
        <f>'T3 ANSP'!J147+'T3 MET'!J147+'T3 NSA'!J147</f>
        <v>0</v>
      </c>
      <c r="L147" s="272"/>
    </row>
    <row r="148" spans="1:12" ht="4.3499999999999996" customHeight="1">
      <c r="A148" s="1068"/>
      <c r="B148" s="1068"/>
      <c r="C148" s="1032"/>
      <c r="D148" s="1099"/>
      <c r="E148" s="1099"/>
      <c r="F148" s="1100"/>
      <c r="G148" s="1099"/>
      <c r="H148" s="1099"/>
      <c r="I148" s="440"/>
      <c r="J148" s="438"/>
      <c r="L148" s="272"/>
    </row>
    <row r="149" spans="1:12" ht="12" customHeight="1">
      <c r="A149" s="1031">
        <v>2017</v>
      </c>
      <c r="B149" s="1031"/>
      <c r="C149" s="1042" t="s">
        <v>332</v>
      </c>
      <c r="D149" s="1101">
        <f>'T3 ANSP'!D149+'T3 MET'!D149+'T3 NSA'!D149</f>
        <v>0</v>
      </c>
      <c r="E149" s="1044">
        <f>'T3 ANSP'!E149+'T3 MET'!E149+'T3 NSA'!E149</f>
        <v>0</v>
      </c>
      <c r="F149" s="1102">
        <f>'T3 ANSP'!F149+'T3 MET'!F149+'T3 NSA'!F149</f>
        <v>0</v>
      </c>
      <c r="G149" s="1102">
        <f>'T3 ANSP'!G149+'T3 MET'!G149+'T3 NSA'!G149</f>
        <v>0</v>
      </c>
      <c r="H149" s="1102">
        <f>'T3 ANSP'!H149+'T3 MET'!H149+'T3 NSA'!H149</f>
        <v>0</v>
      </c>
      <c r="I149" s="590">
        <f>'T3 ANSP'!I149+'T3 MET'!I149+'T3 NSA'!I149</f>
        <v>0</v>
      </c>
      <c r="J149" s="586">
        <f>'T3 ANSP'!J149+'T3 MET'!J149+'T3 NSA'!J149</f>
        <v>0</v>
      </c>
      <c r="L149" s="272"/>
    </row>
    <row r="150" spans="1:12" ht="12" customHeight="1">
      <c r="A150" s="1031">
        <v>2018</v>
      </c>
      <c r="B150" s="1031"/>
      <c r="C150" s="1047" t="s">
        <v>333</v>
      </c>
      <c r="D150" s="1103">
        <f>'T3 ANSP'!D150+'T3 MET'!D150+'T3 NSA'!D150</f>
        <v>0</v>
      </c>
      <c r="E150" s="1104">
        <f>'T3 ANSP'!E150+'T3 MET'!E150+'T3 NSA'!E150</f>
        <v>0</v>
      </c>
      <c r="F150" s="1050">
        <f>'T3 ANSP'!F150+'T3 MET'!F150+'T3 NSA'!F150</f>
        <v>0</v>
      </c>
      <c r="G150" s="1050">
        <f>'T3 ANSP'!G150+'T3 MET'!G150+'T3 NSA'!G150</f>
        <v>0</v>
      </c>
      <c r="H150" s="1050">
        <f>'T3 ANSP'!H150+'T3 MET'!H150+'T3 NSA'!H150</f>
        <v>0</v>
      </c>
      <c r="I150" s="588">
        <f>'T3 ANSP'!I150+'T3 MET'!I150+'T3 NSA'!I150</f>
        <v>0</v>
      </c>
      <c r="J150" s="575">
        <f>'T3 ANSP'!J150+'T3 MET'!J150+'T3 NSA'!J150</f>
        <v>0</v>
      </c>
      <c r="L150" s="272"/>
    </row>
    <row r="151" spans="1:12" ht="12" customHeight="1">
      <c r="A151" s="1031">
        <v>2019</v>
      </c>
      <c r="B151" s="1031"/>
      <c r="C151" s="1047" t="s">
        <v>334</v>
      </c>
      <c r="D151" s="1103">
        <f>'T3 ANSP'!D151+'T3 MET'!D151+'T3 NSA'!D151</f>
        <v>0</v>
      </c>
      <c r="E151" s="1104">
        <f>'T3 ANSP'!E151+'T3 MET'!E151+'T3 NSA'!E151</f>
        <v>0</v>
      </c>
      <c r="F151" s="1050">
        <f>'T3 ANSP'!F151+'T3 MET'!F151+'T3 NSA'!F151</f>
        <v>0</v>
      </c>
      <c r="G151" s="1050">
        <f>'T3 ANSP'!G151+'T3 MET'!G151+'T3 NSA'!G151</f>
        <v>0</v>
      </c>
      <c r="H151" s="1050">
        <f>'T3 ANSP'!H151+'T3 MET'!H151+'T3 NSA'!H151</f>
        <v>0</v>
      </c>
      <c r="I151" s="588">
        <f>'T3 ANSP'!I151+'T3 MET'!I151+'T3 NSA'!I151</f>
        <v>0</v>
      </c>
      <c r="J151" s="575">
        <f>'T3 ANSP'!J151+'T3 MET'!J151+'T3 NSA'!J151</f>
        <v>0</v>
      </c>
      <c r="L151" s="272"/>
    </row>
    <row r="152" spans="1:12" ht="12" customHeight="1">
      <c r="A152" s="1031" t="s">
        <v>237</v>
      </c>
      <c r="B152" s="1031"/>
      <c r="C152" s="1052" t="s">
        <v>335</v>
      </c>
      <c r="D152" s="1105">
        <f>'T3 ANSP'!D152+'T3 MET'!D152+'T3 NSA'!D152</f>
        <v>0</v>
      </c>
      <c r="E152" s="1106">
        <f>'T3 ANSP'!E152+'T3 MET'!E152+'T3 NSA'!E152</f>
        <v>0</v>
      </c>
      <c r="F152" s="1107">
        <f>'T3 ANSP'!F152+'T3 MET'!F152+'T3 NSA'!F152</f>
        <v>0</v>
      </c>
      <c r="G152" s="1107">
        <f>'T3 ANSP'!G152+'T3 MET'!G152+'T3 NSA'!G152</f>
        <v>0</v>
      </c>
      <c r="H152" s="1107">
        <f>'T3 ANSP'!H152+'T3 MET'!H152+'T3 NSA'!H152</f>
        <v>0</v>
      </c>
      <c r="I152" s="593">
        <f>'T3 ANSP'!I152+'T3 MET'!I152+'T3 NSA'!I152</f>
        <v>0</v>
      </c>
      <c r="J152" s="589">
        <f>'T3 ANSP'!J152+'T3 MET'!J152+'T3 NSA'!J152</f>
        <v>0</v>
      </c>
      <c r="L152" s="272"/>
    </row>
    <row r="153" spans="1:12" ht="12" customHeight="1">
      <c r="A153" s="1031" t="s">
        <v>506</v>
      </c>
      <c r="B153" s="1031"/>
      <c r="C153" s="1057"/>
      <c r="D153" s="1057"/>
      <c r="E153" s="1057"/>
      <c r="F153" s="1057"/>
      <c r="G153" s="1057"/>
      <c r="H153" s="1057"/>
      <c r="I153" s="537"/>
      <c r="J153" s="537"/>
      <c r="K153" s="289"/>
      <c r="L153" s="272"/>
    </row>
    <row r="154" spans="1:12" ht="12" customHeight="1">
      <c r="A154" s="1031" t="s">
        <v>507</v>
      </c>
      <c r="B154" s="1031"/>
      <c r="C154" s="1047" t="s">
        <v>519</v>
      </c>
      <c r="D154" s="1103">
        <f>'T3 ANSP'!D154+'T3 MET'!D154+'T3 NSA'!D154</f>
        <v>0</v>
      </c>
      <c r="E154" s="1104">
        <f>'T3 ANSP'!E154+'T3 MET'!E154+'T3 NSA'!E154</f>
        <v>0</v>
      </c>
      <c r="F154" s="1050">
        <f>'T3 ANSP'!F154+'T3 MET'!F154+'T3 NSA'!F154</f>
        <v>0</v>
      </c>
      <c r="G154" s="1050">
        <f>'T3 ANSP'!G154+'T3 MET'!G154+'T3 NSA'!G154</f>
        <v>0</v>
      </c>
      <c r="H154" s="1050">
        <f>'T3 ANSP'!H154+'T3 MET'!H154+'T3 NSA'!H154</f>
        <v>0</v>
      </c>
      <c r="I154" s="394">
        <f>'T3 ANSP'!I154+'T3 MET'!I154+'T3 NSA'!I154</f>
        <v>0</v>
      </c>
      <c r="J154" s="395">
        <f>'T3 ANSP'!J154+'T3 MET'!J154+'T3 NSA'!J154</f>
        <v>0</v>
      </c>
      <c r="L154" s="272"/>
    </row>
    <row r="155" spans="1:12" ht="12" customHeight="1">
      <c r="A155" s="1031">
        <v>2022</v>
      </c>
      <c r="B155" s="1031"/>
      <c r="C155" s="1047" t="s">
        <v>336</v>
      </c>
      <c r="D155" s="1108">
        <f>'T3 ANSP'!D155+'T3 MET'!D155+'T3 NSA'!D155</f>
        <v>0</v>
      </c>
      <c r="E155" s="1088">
        <f>'T3 ANSP'!E155+'T3 MET'!E155+'T3 NSA'!E155</f>
        <v>0</v>
      </c>
      <c r="F155" s="1051">
        <f>'T3 ANSP'!F155+'T3 MET'!F155+'T3 NSA'!F155</f>
        <v>0</v>
      </c>
      <c r="G155" s="1050">
        <f>'T3 ANSP'!G155+'T3 MET'!G155+'T3 NSA'!G155</f>
        <v>0</v>
      </c>
      <c r="H155" s="1050">
        <f>'T3 ANSP'!H155+'T3 MET'!H155+'T3 NSA'!H155</f>
        <v>0</v>
      </c>
      <c r="I155" s="392">
        <f>'T3 ANSP'!I155+'T3 MET'!I155+'T3 NSA'!I155</f>
        <v>0</v>
      </c>
      <c r="J155" s="395">
        <f>'T3 ANSP'!J155+'T3 MET'!J155+'T3 NSA'!J155</f>
        <v>0</v>
      </c>
      <c r="L155" s="272"/>
    </row>
    <row r="156" spans="1:12" ht="12" customHeight="1">
      <c r="A156" s="1031">
        <v>2023</v>
      </c>
      <c r="B156" s="1031"/>
      <c r="C156" s="1047" t="s">
        <v>337</v>
      </c>
      <c r="D156" s="1108">
        <f>'T3 ANSP'!D156+'T3 MET'!D156+'T3 NSA'!D156</f>
        <v>0</v>
      </c>
      <c r="E156" s="1088">
        <f>'T3 ANSP'!E156+'T3 MET'!E156+'T3 NSA'!E156</f>
        <v>0</v>
      </c>
      <c r="F156" s="1051">
        <f>'T3 ANSP'!F156+'T3 MET'!F156+'T3 NSA'!F156</f>
        <v>0</v>
      </c>
      <c r="G156" s="1051">
        <f>'T3 ANSP'!G156+'T3 MET'!G156+'T3 NSA'!G156</f>
        <v>0</v>
      </c>
      <c r="H156" s="1050">
        <f>'T3 ANSP'!H156+'T3 MET'!H156+'T3 NSA'!H156</f>
        <v>0</v>
      </c>
      <c r="I156" s="392">
        <f>'T3 ANSP'!I156+'T3 MET'!I156+'T3 NSA'!I156</f>
        <v>0</v>
      </c>
      <c r="J156" s="575">
        <f>'T3 ANSP'!J156+'T3 MET'!J156+'T3 NSA'!J156</f>
        <v>0</v>
      </c>
      <c r="L156" s="272"/>
    </row>
    <row r="157" spans="1:12" ht="12" customHeight="1">
      <c r="A157" s="1031">
        <v>2024</v>
      </c>
      <c r="B157" s="1031"/>
      <c r="C157" s="1060" t="s">
        <v>338</v>
      </c>
      <c r="D157" s="1109">
        <f>'T3 ANSP'!D157+'T3 MET'!D157+'T3 NSA'!D157</f>
        <v>0</v>
      </c>
      <c r="E157" s="1091">
        <f>'T3 ANSP'!E157+'T3 MET'!E157+'T3 NSA'!E157</f>
        <v>0</v>
      </c>
      <c r="F157" s="1092">
        <f>'T3 ANSP'!F157+'T3 MET'!F157+'T3 NSA'!F157</f>
        <v>0</v>
      </c>
      <c r="G157" s="1092">
        <f>'T3 ANSP'!G157+'T3 MET'!G157+'T3 NSA'!G157</f>
        <v>0</v>
      </c>
      <c r="H157" s="1092">
        <f>'T3 ANSP'!H157+'T3 MET'!H157+'T3 NSA'!H157</f>
        <v>0</v>
      </c>
      <c r="I157" s="583">
        <f>'T3 ANSP'!I157+'T3 MET'!I157+'T3 NSA'!I157</f>
        <v>0</v>
      </c>
      <c r="J157" s="594">
        <f>'T3 ANSP'!J157+'T3 MET'!J157+'T3 NSA'!J157</f>
        <v>0</v>
      </c>
      <c r="L157" s="272"/>
    </row>
    <row r="158" spans="1:12" ht="12" customHeight="1">
      <c r="A158" s="1031" t="s">
        <v>242</v>
      </c>
      <c r="B158" s="1031"/>
      <c r="C158" s="1064" t="s">
        <v>339</v>
      </c>
      <c r="D158" s="1110">
        <f>'T3 ANSP'!D158+'T3 MET'!D158+'T3 NSA'!D158</f>
        <v>0</v>
      </c>
      <c r="E158" s="1111">
        <f>'T3 ANSP'!E158+'T3 MET'!E158+'T3 NSA'!E158</f>
        <v>0</v>
      </c>
      <c r="F158" s="1112">
        <f>'T3 ANSP'!F158+'T3 MET'!F158+'T3 NSA'!F158</f>
        <v>0</v>
      </c>
      <c r="G158" s="1112">
        <f>'T3 ANSP'!G158+'T3 MET'!G158+'T3 NSA'!G158</f>
        <v>0</v>
      </c>
      <c r="H158" s="1112">
        <f>'T3 ANSP'!H158+'T3 MET'!H158+'T3 NSA'!H158</f>
        <v>0</v>
      </c>
      <c r="I158" s="581">
        <f>'T3 ANSP'!I158+'T3 MET'!I158+'T3 NSA'!I158</f>
        <v>0</v>
      </c>
      <c r="J158" s="578">
        <f>'T3 ANSP'!J158+'T3 MET'!J158+'T3 NSA'!J158</f>
        <v>0</v>
      </c>
      <c r="L158" s="272"/>
    </row>
    <row r="159" spans="1:12" ht="4.3499999999999996" customHeight="1">
      <c r="A159" s="1031"/>
      <c r="B159" s="1031"/>
      <c r="C159" s="1032"/>
      <c r="D159" s="1099"/>
      <c r="E159" s="1099"/>
      <c r="F159" s="1100"/>
      <c r="G159" s="1099"/>
      <c r="H159" s="1099"/>
      <c r="I159" s="440"/>
      <c r="J159" s="438"/>
    </row>
    <row r="160" spans="1:12" ht="12" customHeight="1">
      <c r="A160" s="1031" t="s">
        <v>506</v>
      </c>
      <c r="B160" s="1031"/>
      <c r="C160" s="1080"/>
      <c r="D160" s="1080"/>
      <c r="E160" s="1080"/>
      <c r="F160" s="1080"/>
      <c r="G160" s="1080"/>
      <c r="H160" s="1080"/>
      <c r="I160" s="538"/>
      <c r="J160" s="538"/>
      <c r="K160" s="289"/>
      <c r="L160" s="272"/>
    </row>
    <row r="161" spans="1:12" ht="12" customHeight="1">
      <c r="A161" s="1031" t="s">
        <v>507</v>
      </c>
      <c r="B161" s="1031"/>
      <c r="C161" s="1047" t="s">
        <v>518</v>
      </c>
      <c r="D161" s="1048">
        <f>'T3 ANSP'!D161+'T3 MET'!D161+'T3 NSA'!D161</f>
        <v>19804.537801704351</v>
      </c>
      <c r="E161" s="1088">
        <f>'T3 ANSP'!E161+'T3 MET'!E161+'T3 NSA'!E161</f>
        <v>0</v>
      </c>
      <c r="F161" s="1051">
        <f>'T3 ANSP'!F161+'T3 MET'!F161+'T3 NSA'!F161</f>
        <v>0</v>
      </c>
      <c r="G161" s="1051">
        <f>'T3 ANSP'!G161+'T3 MET'!G161+'T3 NSA'!G161</f>
        <v>0</v>
      </c>
      <c r="H161" s="1059">
        <f>'T3 ANSP'!H161+'T3 MET'!H161+'T3 NSA'!H161</f>
        <v>3960.9075603408705</v>
      </c>
      <c r="I161" s="406">
        <f>'T3 ANSP'!I161+'T3 MET'!I161+'T3 NSA'!I161</f>
        <v>3960.9075603408705</v>
      </c>
      <c r="J161" s="405">
        <f>'T3 ANSP'!J161+'T3 MET'!J161+'T3 NSA'!J161</f>
        <v>11882.722681022611</v>
      </c>
      <c r="L161" s="272"/>
    </row>
    <row r="162" spans="1:12" ht="12" customHeight="1">
      <c r="A162" s="1031">
        <v>2022</v>
      </c>
      <c r="B162" s="1031"/>
      <c r="C162" s="1047" t="s">
        <v>340</v>
      </c>
      <c r="D162" s="1048">
        <f>'T3 ANSP'!D162+'T3 MET'!D162+'T3 NSA'!D162</f>
        <v>0</v>
      </c>
      <c r="E162" s="1049">
        <f>'T3 ANSP'!E162+'T3 MET'!E162+'T3 NSA'!E162</f>
        <v>0</v>
      </c>
      <c r="F162" s="1058">
        <f>'T3 ANSP'!F162+'T3 MET'!F162+'T3 NSA'!F162</f>
        <v>0</v>
      </c>
      <c r="G162" s="1058">
        <f>'T3 ANSP'!G162+'T3 MET'!G162+'T3 NSA'!G162</f>
        <v>0</v>
      </c>
      <c r="H162" s="1059">
        <f>'T3 ANSP'!H162+'T3 MET'!H162+'T3 NSA'!H162</f>
        <v>0</v>
      </c>
      <c r="I162" s="406">
        <f>'T3 ANSP'!I162+'T3 MET'!I162+'T3 NSA'!I162</f>
        <v>0</v>
      </c>
      <c r="J162" s="405">
        <f>'T3 ANSP'!J162+'T3 MET'!J162+'T3 NSA'!J162</f>
        <v>0</v>
      </c>
      <c r="L162" s="272"/>
    </row>
    <row r="163" spans="1:12" ht="12" customHeight="1">
      <c r="A163" s="1031">
        <v>2023</v>
      </c>
      <c r="B163" s="1031"/>
      <c r="C163" s="1047" t="s">
        <v>341</v>
      </c>
      <c r="D163" s="1048">
        <f>'T3 ANSP'!D163+'T3 MET'!D163+'T3 NSA'!D163</f>
        <v>0</v>
      </c>
      <c r="E163" s="1049">
        <f>'T3 ANSP'!E163+'T3 MET'!E163+'T3 NSA'!E163</f>
        <v>0</v>
      </c>
      <c r="F163" s="1058">
        <f>'T3 ANSP'!F163+'T3 MET'!F163+'T3 NSA'!F163</f>
        <v>0</v>
      </c>
      <c r="G163" s="1058">
        <f>'T3 ANSP'!G163+'T3 MET'!G163+'T3 NSA'!G163</f>
        <v>0</v>
      </c>
      <c r="H163" s="1058">
        <f>'T3 ANSP'!H163+'T3 MET'!H163+'T3 NSA'!H163</f>
        <v>0</v>
      </c>
      <c r="I163" s="406">
        <f>'T3 ANSP'!I163+'T3 MET'!I163+'T3 NSA'!I163</f>
        <v>0</v>
      </c>
      <c r="J163" s="405">
        <f>'T3 ANSP'!J163+'T3 MET'!J163+'T3 NSA'!J163</f>
        <v>0</v>
      </c>
      <c r="L163" s="272"/>
    </row>
    <row r="164" spans="1:12" ht="12" customHeight="1">
      <c r="A164" s="1031">
        <v>2024</v>
      </c>
      <c r="B164" s="1031"/>
      <c r="C164" s="1060" t="s">
        <v>342</v>
      </c>
      <c r="D164" s="1061">
        <f>'T3 ANSP'!D164+'T3 MET'!D164+'T3 NSA'!D164</f>
        <v>0</v>
      </c>
      <c r="E164" s="1062">
        <f>'T3 ANSP'!E164+'T3 MET'!E164+'T3 NSA'!E164</f>
        <v>0</v>
      </c>
      <c r="F164" s="1063">
        <f>'T3 ANSP'!F164+'T3 MET'!F164+'T3 NSA'!F164</f>
        <v>0</v>
      </c>
      <c r="G164" s="1063">
        <f>'T3 ANSP'!G164+'T3 MET'!G164+'T3 NSA'!G164</f>
        <v>0</v>
      </c>
      <c r="H164" s="1063">
        <f>'T3 ANSP'!H164+'T3 MET'!H164+'T3 NSA'!H164</f>
        <v>0</v>
      </c>
      <c r="I164" s="410">
        <f>'T3 ANSP'!I164+'T3 MET'!I164+'T3 NSA'!I164</f>
        <v>0</v>
      </c>
      <c r="J164" s="405">
        <f>'T3 ANSP'!J164+'T3 MET'!J164+'T3 NSA'!J164</f>
        <v>0</v>
      </c>
      <c r="L164" s="272"/>
    </row>
    <row r="165" spans="1:12" ht="12" customHeight="1">
      <c r="A165" s="1031" t="s">
        <v>242</v>
      </c>
      <c r="B165" s="1031"/>
      <c r="C165" s="1064" t="s">
        <v>343</v>
      </c>
      <c r="D165" s="1065">
        <f>'T3 ANSP'!D165+'T3 MET'!D165+'T3 NSA'!D165</f>
        <v>19804.537801704351</v>
      </c>
      <c r="E165" s="1081">
        <f>'T3 ANSP'!E165+'T3 MET'!E165+'T3 NSA'!E165</f>
        <v>0</v>
      </c>
      <c r="F165" s="1082">
        <f>'T3 ANSP'!F165+'T3 MET'!F165+'T3 NSA'!F165</f>
        <v>0</v>
      </c>
      <c r="G165" s="1082">
        <f>'T3 ANSP'!G165+'T3 MET'!G165+'T3 NSA'!G165</f>
        <v>0</v>
      </c>
      <c r="H165" s="1067">
        <f>'T3 ANSP'!H165+'T3 MET'!H165+'T3 NSA'!H165</f>
        <v>3960.9075603408705</v>
      </c>
      <c r="I165" s="416">
        <f>'T3 ANSP'!I165+'T3 MET'!I165+'T3 NSA'!I165</f>
        <v>3960.9075603408705</v>
      </c>
      <c r="J165" s="413">
        <f>'T3 ANSP'!J165+'T3 MET'!J165+'T3 NSA'!J165</f>
        <v>11882.722681022611</v>
      </c>
      <c r="L165" s="272"/>
    </row>
    <row r="166" spans="1:12" ht="4.3499999999999996" customHeight="1">
      <c r="A166" s="1031"/>
      <c r="B166" s="1031"/>
      <c r="C166" s="1032"/>
      <c r="D166" s="1099"/>
      <c r="E166" s="1099"/>
      <c r="F166" s="1100"/>
      <c r="G166" s="1099"/>
      <c r="H166" s="1099"/>
      <c r="I166" s="440"/>
      <c r="J166" s="438"/>
    </row>
    <row r="167" spans="1:12" ht="12" customHeight="1">
      <c r="A167" s="1031" t="s">
        <v>506</v>
      </c>
      <c r="B167" s="1031"/>
      <c r="C167" s="1080"/>
      <c r="D167" s="1080"/>
      <c r="E167" s="1080"/>
      <c r="F167" s="1080"/>
      <c r="G167" s="1080"/>
      <c r="H167" s="1080"/>
      <c r="I167" s="538"/>
      <c r="J167" s="538"/>
      <c r="K167" s="289"/>
      <c r="L167" s="272"/>
    </row>
    <row r="168" spans="1:12" ht="12" customHeight="1">
      <c r="A168" s="1031" t="s">
        <v>507</v>
      </c>
      <c r="B168" s="1031"/>
      <c r="C168" s="1047" t="s">
        <v>517</v>
      </c>
      <c r="D168" s="1113">
        <f>'T3 ANSP'!D168+'T3 MET'!D168+'T3 NSA'!D168</f>
        <v>0</v>
      </c>
      <c r="E168" s="1088">
        <f>'T3 ANSP'!E168+'T3 MET'!E168+'T3 NSA'!E168</f>
        <v>0</v>
      </c>
      <c r="F168" s="1051">
        <f>'T3 ANSP'!F168+'T3 MET'!F168+'T3 NSA'!F168</f>
        <v>0</v>
      </c>
      <c r="G168" s="1051">
        <f>'T3 ANSP'!G168+'T3 MET'!G168+'T3 NSA'!G168</f>
        <v>0</v>
      </c>
      <c r="H168" s="1051">
        <f>'T3 ANSP'!H168+'T3 MET'!H168+'T3 NSA'!H168</f>
        <v>0</v>
      </c>
      <c r="I168" s="394">
        <f>'T3 ANSP'!I168+'T3 MET'!I168+'T3 NSA'!I168</f>
        <v>0</v>
      </c>
      <c r="J168" s="395">
        <f>'T3 ANSP'!J168+'T3 MET'!J168+'T3 NSA'!J168</f>
        <v>0</v>
      </c>
      <c r="L168" s="339"/>
    </row>
    <row r="169" spans="1:12" ht="12" customHeight="1">
      <c r="A169" s="1031">
        <v>2022</v>
      </c>
      <c r="B169" s="1031"/>
      <c r="C169" s="1047" t="s">
        <v>353</v>
      </c>
      <c r="D169" s="1114">
        <f>'T3 ANSP'!D169+'T3 MET'!D169+'T3 NSA'!D169</f>
        <v>0</v>
      </c>
      <c r="E169" s="1088">
        <f>'T3 ANSP'!E169+'T3 MET'!E169+'T3 NSA'!E169</f>
        <v>0</v>
      </c>
      <c r="F169" s="1051">
        <f>'T3 ANSP'!F169+'T3 MET'!F169+'T3 NSA'!F169</f>
        <v>0</v>
      </c>
      <c r="G169" s="1051">
        <f>'T3 ANSP'!G169+'T3 MET'!G169+'T3 NSA'!G169</f>
        <v>0</v>
      </c>
      <c r="H169" s="1051">
        <f>'T3 ANSP'!H169+'T3 MET'!H169+'T3 NSA'!H169</f>
        <v>0</v>
      </c>
      <c r="I169" s="393">
        <f>'T3 ANSP'!I169+'T3 MET'!I169+'T3 NSA'!I169</f>
        <v>0</v>
      </c>
      <c r="J169" s="395">
        <f>'T3 ANSP'!J169+'T3 MET'!J169+'T3 NSA'!J169</f>
        <v>0</v>
      </c>
      <c r="L169" s="339"/>
    </row>
    <row r="170" spans="1:12" ht="12" customHeight="1">
      <c r="A170" s="1031">
        <v>2023</v>
      </c>
      <c r="B170" s="1031"/>
      <c r="C170" s="1047" t="s">
        <v>354</v>
      </c>
      <c r="D170" s="1114">
        <f>'T3 ANSP'!D170+'T3 MET'!D170+'T3 NSA'!D170</f>
        <v>0</v>
      </c>
      <c r="E170" s="1088">
        <f>'T3 ANSP'!E170+'T3 MET'!E170+'T3 NSA'!E170</f>
        <v>0</v>
      </c>
      <c r="F170" s="1051">
        <f>'T3 ANSP'!F170+'T3 MET'!F170+'T3 NSA'!F170</f>
        <v>0</v>
      </c>
      <c r="G170" s="1051">
        <f>'T3 ANSP'!G170+'T3 MET'!G170+'T3 NSA'!G170</f>
        <v>0</v>
      </c>
      <c r="H170" s="1051">
        <f>'T3 ANSP'!H170+'T3 MET'!H170+'T3 NSA'!H170</f>
        <v>0</v>
      </c>
      <c r="I170" s="393">
        <f>'T3 ANSP'!I170+'T3 MET'!I170+'T3 NSA'!I170</f>
        <v>0</v>
      </c>
      <c r="J170" s="395">
        <f>'T3 ANSP'!J170+'T3 MET'!J170+'T3 NSA'!J170</f>
        <v>0</v>
      </c>
      <c r="L170" s="339"/>
    </row>
    <row r="171" spans="1:12" ht="12" customHeight="1">
      <c r="A171" s="1031">
        <v>2024</v>
      </c>
      <c r="B171" s="1031"/>
      <c r="C171" s="1060" t="s">
        <v>355</v>
      </c>
      <c r="D171" s="1115">
        <f>'T3 ANSP'!D171+'T3 MET'!D171+'T3 NSA'!D171</f>
        <v>0</v>
      </c>
      <c r="E171" s="1091">
        <f>'T3 ANSP'!E171+'T3 MET'!E171+'T3 NSA'!E171</f>
        <v>0</v>
      </c>
      <c r="F171" s="1092">
        <f>'T3 ANSP'!F171+'T3 MET'!F171+'T3 NSA'!F171</f>
        <v>0</v>
      </c>
      <c r="G171" s="1092">
        <f>'T3 ANSP'!G171+'T3 MET'!G171+'T3 NSA'!G171</f>
        <v>0</v>
      </c>
      <c r="H171" s="1092">
        <f>'T3 ANSP'!H171+'T3 MET'!H171+'T3 NSA'!H171</f>
        <v>0</v>
      </c>
      <c r="I171" s="442">
        <f>'T3 ANSP'!I171+'T3 MET'!I171+'T3 NSA'!I171</f>
        <v>0</v>
      </c>
      <c r="J171" s="443">
        <f>'T3 ANSP'!J171+'T3 MET'!J171+'T3 NSA'!J171</f>
        <v>0</v>
      </c>
      <c r="L171" s="339"/>
    </row>
    <row r="172" spans="1:12" ht="12" customHeight="1">
      <c r="A172" s="1031" t="s">
        <v>242</v>
      </c>
      <c r="B172" s="1031"/>
      <c r="C172" s="1064" t="s">
        <v>356</v>
      </c>
      <c r="D172" s="1093">
        <f>'T3 ANSP'!D172+'T3 MET'!D172+'T3 NSA'!D172</f>
        <v>0</v>
      </c>
      <c r="E172" s="1081">
        <f>'T3 ANSP'!E172+'T3 MET'!E172+'T3 NSA'!E172</f>
        <v>0</v>
      </c>
      <c r="F172" s="1082">
        <f>'T3 ANSP'!F172+'T3 MET'!F172+'T3 NSA'!F172</f>
        <v>0</v>
      </c>
      <c r="G172" s="1082">
        <f>'T3 ANSP'!G172+'T3 MET'!G172+'T3 NSA'!G172</f>
        <v>0</v>
      </c>
      <c r="H172" s="1082">
        <f>'T3 ANSP'!H172+'T3 MET'!H172+'T3 NSA'!H172</f>
        <v>0</v>
      </c>
      <c r="I172" s="444">
        <f>'T3 ANSP'!I172+'T3 MET'!I172+'T3 NSA'!I172</f>
        <v>0</v>
      </c>
      <c r="J172" s="432">
        <f>'T3 ANSP'!J172+'T3 MET'!J172+'T3 NSA'!J172</f>
        <v>0</v>
      </c>
      <c r="L172" s="339"/>
    </row>
    <row r="173" spans="1:12" ht="4.3499999999999996" customHeight="1">
      <c r="A173" s="1031"/>
      <c r="B173" s="1031"/>
      <c r="C173" s="1116"/>
      <c r="D173" s="1117"/>
      <c r="E173" s="1117"/>
      <c r="F173" s="1118"/>
      <c r="G173" s="1117"/>
      <c r="H173" s="1117"/>
      <c r="I173" s="447"/>
      <c r="J173" s="445"/>
    </row>
    <row r="174" spans="1:12" ht="4.3499999999999996" customHeight="1">
      <c r="A174" s="1031"/>
      <c r="B174" s="1031"/>
      <c r="C174" s="1032"/>
      <c r="D174" s="1099"/>
      <c r="E174" s="1099"/>
      <c r="F174" s="1100"/>
      <c r="G174" s="1099"/>
      <c r="H174" s="1099"/>
      <c r="I174" s="440"/>
      <c r="J174" s="438"/>
    </row>
    <row r="175" spans="1:12" ht="12" customHeight="1">
      <c r="A175" s="1031"/>
      <c r="B175" s="1031"/>
      <c r="C175" s="1064" t="s">
        <v>344</v>
      </c>
      <c r="D175" s="1065">
        <f>D17+D28+D35+D42+D49+D56+D63+D70+D75+D86+D97+D114+D125+D136+D147+D158+D165+D172</f>
        <v>14308.0628663231</v>
      </c>
      <c r="E175" s="1066">
        <f t="shared" ref="E175:J175" si="0">E17+E28+E35+E42+E49+E56+E63+E70+E75+E86+E97+E114+E125+E136+E147+E158+E165+E172</f>
        <v>-2611.8174924219707</v>
      </c>
      <c r="F175" s="1067">
        <f t="shared" si="0"/>
        <v>-2765.5001504731708</v>
      </c>
      <c r="G175" s="1067">
        <f t="shared" si="0"/>
        <v>-2043.0740056225036</v>
      </c>
      <c r="H175" s="1067">
        <f t="shared" si="0"/>
        <v>1486.1027996741518</v>
      </c>
      <c r="I175" s="416">
        <f t="shared" si="0"/>
        <v>8253.8545629899781</v>
      </c>
      <c r="J175" s="413">
        <f t="shared" si="0"/>
        <v>11988.497152176613</v>
      </c>
      <c r="L175" s="272"/>
    </row>
    <row r="176" spans="1:12" ht="12" customHeight="1">
      <c r="B176" s="289"/>
      <c r="F176" s="258"/>
    </row>
    <row r="177" spans="2:10" ht="12" customHeight="1">
      <c r="B177" s="289"/>
      <c r="C177" s="57" t="s">
        <v>345</v>
      </c>
      <c r="E177" s="287"/>
      <c r="F177" s="703"/>
      <c r="G177" s="287"/>
      <c r="H177" s="287"/>
      <c r="I177" s="287"/>
      <c r="J177" s="287"/>
    </row>
    <row r="178" spans="2:10" ht="12" customHeight="1">
      <c r="B178" s="289"/>
      <c r="C178" s="57" t="s">
        <v>346</v>
      </c>
      <c r="D178" s="73"/>
      <c r="E178" s="296"/>
      <c r="F178" s="703"/>
      <c r="G178" s="296"/>
      <c r="H178" s="296"/>
      <c r="I178" s="296"/>
      <c r="J178" s="704"/>
    </row>
    <row r="179" spans="2:10" ht="12" customHeight="1">
      <c r="B179" s="289"/>
      <c r="C179" s="530" t="s">
        <v>553</v>
      </c>
    </row>
    <row r="183" spans="2:10">
      <c r="C183" s="258" t="s">
        <v>697</v>
      </c>
      <c r="D183" s="413">
        <f>D11+D22+D75+D80+D91+D102+D108+D119+D130+D141+D152</f>
        <v>-9844.0698933287476</v>
      </c>
      <c r="E183" s="413">
        <f t="shared" ref="E183:J183" si="1">E11+E22+E75+E80+E91+E102+E108+E119+E130+E141+E152</f>
        <v>-2611.8174924219707</v>
      </c>
      <c r="F183" s="413">
        <f t="shared" si="1"/>
        <v>-2765.5001504731708</v>
      </c>
      <c r="G183" s="413">
        <f t="shared" si="1"/>
        <v>-2043.0740056225036</v>
      </c>
      <c r="H183" s="413">
        <f t="shared" si="1"/>
        <v>-1918.6795357361709</v>
      </c>
      <c r="I183" s="413">
        <f t="shared" si="1"/>
        <v>-504.99870907493244</v>
      </c>
      <c r="J183" s="413">
        <f t="shared" si="1"/>
        <v>0</v>
      </c>
    </row>
    <row r="184" spans="2:10">
      <c r="C184" s="258" t="s">
        <v>698</v>
      </c>
      <c r="D184" s="413">
        <f>D17-D11+D28-D22+D35+D42+D49+D56+D63+D70+D86-D80+D97-D91+D114-D108-D102+D125-D119+D136-D130+D147-D141+D158-D152+D165+D172</f>
        <v>24152.132759651846</v>
      </c>
      <c r="E184" s="413">
        <f t="shared" ref="E184:G184" si="2">E17-E11+E28-E22+E35+E42+E49+E56+E63+E70+E86-E80+E97-E91+E114-E108-E102+E125-E119+E136-E130+E147-E141+E158-E152+E165+E172</f>
        <v>0</v>
      </c>
      <c r="F184" s="413">
        <f t="shared" si="2"/>
        <v>0</v>
      </c>
      <c r="G184" s="413">
        <f t="shared" si="2"/>
        <v>0</v>
      </c>
      <c r="H184" s="413">
        <f>H17-H11+H28-H22+H35+H42+H49+H56+H63+H70+H86-H80+H97-H91+H114-H108-H102+H125-H119+H136-H130+H147-H141+H158-H152+H165+H172</f>
        <v>3404.782335410323</v>
      </c>
      <c r="I184" s="413">
        <f>I17-I11+I28-I22+I35+I42+I49+I56+I63+I70+I86-I80+I97-I91+I114-I108-I102+I125-I119+I136-I130+I147-I141+I158-I152+I165+I172</f>
        <v>8758.8532720649109</v>
      </c>
      <c r="J184" s="413">
        <f>J17-J11+J28-J22+J35+J42+J49+J56+J63+J70+J86-J80+J97-J91+J114-J108-J102+J125-J119+J136-J130+J147-J141+J158-J152+J165+J172</f>
        <v>11988.497152176613</v>
      </c>
    </row>
    <row r="185" spans="2:10">
      <c r="C185" s="258" t="s">
        <v>344</v>
      </c>
      <c r="D185" s="413">
        <f>SUM(D183:D184)</f>
        <v>14308.062866323098</v>
      </c>
      <c r="E185" s="413">
        <f t="shared" ref="E185:J185" si="3">SUM(E183:E184)</f>
        <v>-2611.8174924219707</v>
      </c>
      <c r="F185" s="413">
        <f t="shared" si="3"/>
        <v>-2765.5001504731708</v>
      </c>
      <c r="G185" s="413">
        <f>SUM(G183:G184)</f>
        <v>-2043.0740056225036</v>
      </c>
      <c r="H185" s="413">
        <f>SUM(H183:H184)</f>
        <v>1486.102799674152</v>
      </c>
      <c r="I185" s="413">
        <f t="shared" si="3"/>
        <v>8253.8545629899781</v>
      </c>
      <c r="J185" s="413">
        <f t="shared" si="3"/>
        <v>11988.497152176613</v>
      </c>
    </row>
  </sheetData>
  <autoFilter ref="A8:J172" xr:uid="{00000000-0009-0000-0000-00000B000000}"/>
  <mergeCells count="1">
    <mergeCell ref="C1:J1"/>
  </mergeCells>
  <pageMargins left="0.7" right="0.7" top="0.75" bottom="0.75" header="0.3" footer="0.3"/>
  <pageSetup paperSize="9" scale="7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R185"/>
  <sheetViews>
    <sheetView showGridLines="0" zoomScaleNormal="100" workbookViewId="0">
      <selection activeCell="M175" sqref="M175"/>
    </sheetView>
  </sheetViews>
  <sheetFormatPr defaultColWidth="12.5703125" defaultRowHeight="15"/>
  <cols>
    <col min="1" max="1" width="12.5703125" style="289" customWidth="1"/>
    <col min="2" max="2" width="2.140625" style="258" customWidth="1"/>
    <col min="3" max="3" width="52.5703125" style="258" customWidth="1"/>
    <col min="4" max="4" width="7.85546875" style="258" customWidth="1"/>
    <col min="5" max="5" width="10" style="258" customWidth="1"/>
    <col min="6" max="6" width="10" style="90" customWidth="1"/>
    <col min="7" max="10" width="10" style="258" customWidth="1"/>
    <col min="11" max="11" width="3.42578125" style="258" customWidth="1"/>
    <col min="12" max="19" width="7.85546875" style="258" customWidth="1"/>
    <col min="20" max="16384" width="12.5703125" style="258"/>
  </cols>
  <sheetData>
    <row r="1" spans="1:18" ht="12" customHeight="1">
      <c r="C1" s="1250" t="s">
        <v>230</v>
      </c>
      <c r="D1" s="1250"/>
      <c r="E1" s="1250"/>
      <c r="F1" s="1250"/>
      <c r="G1" s="1250"/>
      <c r="H1" s="1249"/>
      <c r="I1" s="1250"/>
      <c r="J1" s="1250"/>
      <c r="K1" s="259"/>
      <c r="L1" s="259"/>
      <c r="M1" s="259"/>
      <c r="N1" s="259"/>
      <c r="O1" s="259"/>
      <c r="P1" s="259"/>
      <c r="Q1" s="259"/>
      <c r="R1" s="259"/>
    </row>
    <row r="2" spans="1:18" ht="12" customHeight="1">
      <c r="C2" s="260"/>
      <c r="D2" s="260"/>
      <c r="E2" s="260"/>
      <c r="G2" s="260"/>
      <c r="H2" s="1033"/>
      <c r="I2" s="260"/>
      <c r="J2" s="260"/>
      <c r="K2" s="260"/>
    </row>
    <row r="3" spans="1:18" ht="12" customHeight="1">
      <c r="C3" s="326" t="str">
        <f>'T2 ANSP'!A3</f>
        <v>Finland - TCZ</v>
      </c>
      <c r="D3" s="260"/>
      <c r="E3" s="260"/>
      <c r="G3" s="260"/>
      <c r="H3" s="1033"/>
      <c r="I3" s="260"/>
      <c r="J3" s="260"/>
      <c r="K3" s="260"/>
    </row>
    <row r="4" spans="1:18" ht="12" customHeight="1">
      <c r="C4" s="98" t="str">
        <f>'T2 ANSP'!A4</f>
        <v>Currency: Euro</v>
      </c>
      <c r="D4" s="260"/>
      <c r="E4" s="260"/>
      <c r="G4" s="260"/>
      <c r="H4" s="1033"/>
      <c r="I4" s="260"/>
      <c r="J4" s="260"/>
      <c r="K4" s="260"/>
    </row>
    <row r="5" spans="1:18" ht="12" customHeight="1">
      <c r="C5" s="91" t="str">
        <f>'T2 ANSP'!A5</f>
        <v>Fintraffic ANS</v>
      </c>
      <c r="D5" s="260"/>
      <c r="E5" s="261"/>
      <c r="G5" s="261"/>
      <c r="H5" s="1033"/>
      <c r="I5" s="260"/>
      <c r="J5" s="260"/>
      <c r="K5" s="260"/>
    </row>
    <row r="6" spans="1:18" ht="12" customHeight="1">
      <c r="C6" s="261"/>
      <c r="D6" s="261"/>
      <c r="E6" s="261"/>
      <c r="F6" s="261"/>
      <c r="G6" s="261"/>
      <c r="H6" s="1035"/>
      <c r="I6" s="261"/>
      <c r="J6" s="261"/>
      <c r="K6" s="261"/>
    </row>
    <row r="7" spans="1:18" ht="12" customHeight="1">
      <c r="A7" s="289" t="s">
        <v>231</v>
      </c>
      <c r="B7" s="289"/>
      <c r="C7" s="262" t="s">
        <v>232</v>
      </c>
      <c r="D7" s="263" t="s">
        <v>233</v>
      </c>
      <c r="E7" s="264">
        <v>2020</v>
      </c>
      <c r="F7" s="265">
        <v>2021</v>
      </c>
      <c r="G7" s="265">
        <v>2022</v>
      </c>
      <c r="H7" s="1039">
        <v>2023</v>
      </c>
      <c r="I7" s="266">
        <v>2024</v>
      </c>
      <c r="J7" s="262" t="s">
        <v>234</v>
      </c>
      <c r="K7" s="260"/>
    </row>
    <row r="8" spans="1:18" ht="12" customHeight="1">
      <c r="B8" s="289"/>
      <c r="C8" s="267"/>
      <c r="D8" s="267"/>
      <c r="E8" s="267"/>
      <c r="F8" s="267"/>
      <c r="G8" s="267"/>
      <c r="H8" s="1040"/>
      <c r="I8" s="267"/>
      <c r="J8" s="267"/>
      <c r="K8" s="260"/>
    </row>
    <row r="9" spans="1:18" ht="12" customHeight="1">
      <c r="A9" s="289">
        <v>2018</v>
      </c>
      <c r="B9" s="289"/>
      <c r="C9" s="268" t="s">
        <v>235</v>
      </c>
      <c r="D9" s="422">
        <v>-762.99828643728029</v>
      </c>
      <c r="E9" s="386">
        <f>D9</f>
        <v>-762.99828643728029</v>
      </c>
      <c r="F9" s="269"/>
      <c r="G9" s="270"/>
      <c r="H9" s="1119"/>
      <c r="I9" s="297"/>
      <c r="J9" s="271"/>
    </row>
    <row r="10" spans="1:18" ht="12" customHeight="1">
      <c r="A10" s="289">
        <v>2019</v>
      </c>
      <c r="B10" s="289"/>
      <c r="C10" s="273" t="s">
        <v>236</v>
      </c>
      <c r="D10" s="405">
        <v>-902.38593959447996</v>
      </c>
      <c r="E10" s="274"/>
      <c r="F10" s="392">
        <f>D10</f>
        <v>-902.38593959447996</v>
      </c>
      <c r="G10" s="275"/>
      <c r="H10" s="1120"/>
      <c r="I10" s="276"/>
      <c r="J10" s="277"/>
    </row>
    <row r="11" spans="1:18" ht="12" customHeight="1">
      <c r="A11" s="289" t="s">
        <v>237</v>
      </c>
      <c r="B11" s="289"/>
      <c r="C11" s="278" t="s">
        <v>238</v>
      </c>
      <c r="D11" s="396">
        <f>SUM(D9:D10)</f>
        <v>-1665.3842260317601</v>
      </c>
      <c r="E11" s="397">
        <f t="shared" ref="E11:F11" si="0">SUM(E9:E10)</f>
        <v>-762.99828643728029</v>
      </c>
      <c r="F11" s="398">
        <f t="shared" si="0"/>
        <v>-902.38593959447996</v>
      </c>
      <c r="G11" s="279"/>
      <c r="H11" s="1121"/>
      <c r="I11" s="280"/>
      <c r="J11" s="281"/>
    </row>
    <row r="12" spans="1:18" ht="12" customHeight="1">
      <c r="A12" s="289" t="s">
        <v>506</v>
      </c>
      <c r="B12" s="289"/>
      <c r="C12" s="537"/>
      <c r="D12" s="537"/>
      <c r="E12" s="537"/>
      <c r="F12" s="537"/>
      <c r="G12" s="537"/>
      <c r="H12" s="1057"/>
      <c r="I12" s="537"/>
      <c r="J12" s="537"/>
      <c r="K12" s="289"/>
    </row>
    <row r="13" spans="1:18" ht="12" customHeight="1">
      <c r="A13" s="289" t="s">
        <v>507</v>
      </c>
      <c r="B13" s="289"/>
      <c r="C13" s="273" t="s">
        <v>516</v>
      </c>
      <c r="D13" s="405">
        <f>'T2 ANSP'!C19</f>
        <v>90.259928265401086</v>
      </c>
      <c r="E13" s="274"/>
      <c r="F13" s="282"/>
      <c r="G13" s="275"/>
      <c r="H13" s="1059">
        <f>D13</f>
        <v>90.259928265401086</v>
      </c>
      <c r="I13" s="276"/>
      <c r="J13" s="277"/>
    </row>
    <row r="14" spans="1:18" ht="12" customHeight="1">
      <c r="A14" s="289">
        <v>2022</v>
      </c>
      <c r="B14" s="289"/>
      <c r="C14" s="273" t="s">
        <v>239</v>
      </c>
      <c r="D14" s="405">
        <f>'T2 ANSP'!D19</f>
        <v>1019.0931378512136</v>
      </c>
      <c r="E14" s="274"/>
      <c r="F14" s="282"/>
      <c r="G14" s="275"/>
      <c r="H14" s="1120"/>
      <c r="I14" s="406">
        <f>D14</f>
        <v>1019.0931378512136</v>
      </c>
      <c r="J14" s="277"/>
    </row>
    <row r="15" spans="1:18" ht="12" customHeight="1">
      <c r="A15" s="289">
        <v>2023</v>
      </c>
      <c r="B15" s="289"/>
      <c r="C15" s="273" t="s">
        <v>240</v>
      </c>
      <c r="D15" s="405">
        <f>'T2 ANSP'!E19</f>
        <v>0</v>
      </c>
      <c r="E15" s="274"/>
      <c r="F15" s="282"/>
      <c r="G15" s="275"/>
      <c r="H15" s="1120"/>
      <c r="I15" s="298"/>
      <c r="J15" s="405">
        <f>D15</f>
        <v>0</v>
      </c>
    </row>
    <row r="16" spans="1:18" ht="12" customHeight="1">
      <c r="A16" s="289">
        <v>2024</v>
      </c>
      <c r="B16" s="289"/>
      <c r="C16" s="283" t="s">
        <v>241</v>
      </c>
      <c r="D16" s="408">
        <f>'T2 ANSP'!F19</f>
        <v>0</v>
      </c>
      <c r="E16" s="284"/>
      <c r="F16" s="285"/>
      <c r="G16" s="285"/>
      <c r="H16" s="1122"/>
      <c r="I16" s="299"/>
      <c r="J16" s="408">
        <f>D16</f>
        <v>0</v>
      </c>
    </row>
    <row r="17" spans="1:11" ht="12" customHeight="1">
      <c r="A17" s="289" t="s">
        <v>242</v>
      </c>
      <c r="B17" s="289"/>
      <c r="C17" s="286" t="s">
        <v>243</v>
      </c>
      <c r="D17" s="413">
        <f>SUM(D11:D16)</f>
        <v>-556.03115991514539</v>
      </c>
      <c r="E17" s="414">
        <f t="shared" ref="E17:I17" si="1">SUM(E11:E16)</f>
        <v>-762.99828643728029</v>
      </c>
      <c r="F17" s="415">
        <f t="shared" si="1"/>
        <v>-902.38593959447996</v>
      </c>
      <c r="G17" s="415">
        <f>SUM(G11:G16)</f>
        <v>0</v>
      </c>
      <c r="H17" s="1067">
        <f>SUM(H11:H16)</f>
        <v>90.259928265401086</v>
      </c>
      <c r="I17" s="416">
        <f t="shared" si="1"/>
        <v>1019.0931378512136</v>
      </c>
      <c r="J17" s="413">
        <f>SUM(J11:J16)</f>
        <v>0</v>
      </c>
    </row>
    <row r="18" spans="1:11" ht="4.3499999999999996" customHeight="1">
      <c r="A18" s="330"/>
      <c r="B18" s="330"/>
      <c r="C18" s="300"/>
      <c r="D18" s="301"/>
      <c r="E18" s="302"/>
      <c r="F18" s="302"/>
      <c r="G18" s="302"/>
      <c r="H18" s="1123"/>
      <c r="I18" s="302"/>
      <c r="J18" s="302"/>
    </row>
    <row r="19" spans="1:11" ht="12" customHeight="1">
      <c r="A19" s="289">
        <v>2017</v>
      </c>
      <c r="B19" s="289"/>
      <c r="C19" s="268" t="s">
        <v>244</v>
      </c>
      <c r="D19" s="422">
        <v>0</v>
      </c>
      <c r="E19" s="419">
        <v>0</v>
      </c>
      <c r="F19" s="420">
        <v>0</v>
      </c>
      <c r="G19" s="420">
        <v>0</v>
      </c>
      <c r="H19" s="1073">
        <v>0</v>
      </c>
      <c r="I19" s="421">
        <v>0</v>
      </c>
      <c r="J19" s="422">
        <f>D19-SUM(E19:I19)</f>
        <v>0</v>
      </c>
    </row>
    <row r="20" spans="1:11" ht="12" customHeight="1">
      <c r="A20" s="289">
        <v>2018</v>
      </c>
      <c r="B20" s="289"/>
      <c r="C20" s="273" t="s">
        <v>245</v>
      </c>
      <c r="D20" s="405">
        <v>-1548.5687307850001</v>
      </c>
      <c r="E20" s="423">
        <v>-1548.5687307850001</v>
      </c>
      <c r="F20" s="404">
        <v>0</v>
      </c>
      <c r="G20" s="404">
        <v>0</v>
      </c>
      <c r="H20" s="1059">
        <v>0</v>
      </c>
      <c r="I20" s="406">
        <v>0</v>
      </c>
      <c r="J20" s="405">
        <f t="shared" ref="J20:J21" si="2">D20-SUM(E20:I20)</f>
        <v>0</v>
      </c>
    </row>
    <row r="21" spans="1:11" ht="12" customHeight="1">
      <c r="A21" s="289">
        <v>2019</v>
      </c>
      <c r="B21" s="289"/>
      <c r="C21" s="273" t="s">
        <v>246</v>
      </c>
      <c r="D21" s="408">
        <v>-1625.0948929307845</v>
      </c>
      <c r="E21" s="409"/>
      <c r="F21" s="424">
        <v>-1625.0948929307845</v>
      </c>
      <c r="G21" s="424">
        <v>0</v>
      </c>
      <c r="H21" s="1075">
        <v>0</v>
      </c>
      <c r="I21" s="425">
        <v>0</v>
      </c>
      <c r="J21" s="408">
        <f t="shared" si="2"/>
        <v>0</v>
      </c>
    </row>
    <row r="22" spans="1:11" ht="12" customHeight="1">
      <c r="A22" s="289" t="s">
        <v>237</v>
      </c>
      <c r="B22" s="289"/>
      <c r="C22" s="278" t="s">
        <v>247</v>
      </c>
      <c r="D22" s="396">
        <f>SUM(D19:D21)</f>
        <v>-3173.6636237157845</v>
      </c>
      <c r="E22" s="426">
        <f t="shared" ref="E22:J22" si="3">SUM(E19:E21)</f>
        <v>-1548.5687307850001</v>
      </c>
      <c r="F22" s="398">
        <f t="shared" si="3"/>
        <v>-1625.0948929307845</v>
      </c>
      <c r="G22" s="398">
        <f>SUM(G19:G21)</f>
        <v>0</v>
      </c>
      <c r="H22" s="1055">
        <f t="shared" si="3"/>
        <v>0</v>
      </c>
      <c r="I22" s="427">
        <f t="shared" si="3"/>
        <v>0</v>
      </c>
      <c r="J22" s="396">
        <f t="shared" si="3"/>
        <v>0</v>
      </c>
    </row>
    <row r="23" spans="1:11" ht="12" customHeight="1">
      <c r="A23" s="289" t="s">
        <v>506</v>
      </c>
      <c r="B23" s="289"/>
      <c r="C23" s="537"/>
      <c r="D23" s="537"/>
      <c r="E23" s="537"/>
      <c r="F23" s="537"/>
      <c r="G23" s="537"/>
      <c r="H23" s="1057"/>
      <c r="I23" s="537"/>
      <c r="J23" s="537"/>
      <c r="K23" s="289"/>
    </row>
    <row r="24" spans="1:11" ht="12" customHeight="1">
      <c r="A24" s="289" t="s">
        <v>507</v>
      </c>
      <c r="B24" s="289"/>
      <c r="C24" s="273" t="s">
        <v>508</v>
      </c>
      <c r="D24" s="405">
        <f>'T2 ANSP'!C41</f>
        <v>-539.82790407755317</v>
      </c>
      <c r="E24" s="274"/>
      <c r="F24" s="282"/>
      <c r="G24" s="275"/>
      <c r="H24" s="1059">
        <f>D24</f>
        <v>-539.82790407755317</v>
      </c>
      <c r="I24" s="404">
        <f>D24-H24</f>
        <v>0</v>
      </c>
      <c r="J24" s="277"/>
    </row>
    <row r="25" spans="1:11" ht="12" customHeight="1">
      <c r="A25" s="289">
        <v>2022</v>
      </c>
      <c r="B25" s="289"/>
      <c r="C25" s="273" t="s">
        <v>248</v>
      </c>
      <c r="D25" s="405">
        <f>'T2 ANSP'!D41</f>
        <v>3362.2747306550928</v>
      </c>
      <c r="E25" s="274"/>
      <c r="F25" s="282"/>
      <c r="G25" s="275"/>
      <c r="H25" s="1120"/>
      <c r="I25" s="406">
        <f>D25</f>
        <v>3362.2747306550928</v>
      </c>
      <c r="J25" s="277"/>
    </row>
    <row r="26" spans="1:11" ht="12" customHeight="1">
      <c r="A26" s="289">
        <v>2023</v>
      </c>
      <c r="B26" s="289"/>
      <c r="C26" s="273" t="s">
        <v>249</v>
      </c>
      <c r="D26" s="405">
        <f>'T2 ANSP'!E41</f>
        <v>0</v>
      </c>
      <c r="E26" s="274"/>
      <c r="F26" s="282"/>
      <c r="G26" s="275"/>
      <c r="H26" s="1120"/>
      <c r="I26" s="298"/>
      <c r="J26" s="407">
        <f>D26</f>
        <v>0</v>
      </c>
    </row>
    <row r="27" spans="1:11" ht="12" customHeight="1">
      <c r="A27" s="289">
        <v>2024</v>
      </c>
      <c r="B27" s="289"/>
      <c r="C27" s="283" t="s">
        <v>250</v>
      </c>
      <c r="D27" s="408">
        <f>'T2 ANSP'!F41</f>
        <v>0</v>
      </c>
      <c r="E27" s="284"/>
      <c r="F27" s="285"/>
      <c r="G27" s="285"/>
      <c r="H27" s="1122"/>
      <c r="I27" s="299"/>
      <c r="J27" s="412">
        <f>D27</f>
        <v>0</v>
      </c>
    </row>
    <row r="28" spans="1:11" ht="12" customHeight="1">
      <c r="A28" s="289" t="s">
        <v>242</v>
      </c>
      <c r="B28" s="289"/>
      <c r="C28" s="286" t="s">
        <v>251</v>
      </c>
      <c r="D28" s="413">
        <f>SUM(D22:D27)</f>
        <v>-351.21679713824506</v>
      </c>
      <c r="E28" s="414">
        <f t="shared" ref="E28:J28" si="4">SUM(E22:E27)</f>
        <v>-1548.5687307850001</v>
      </c>
      <c r="F28" s="415">
        <f t="shared" si="4"/>
        <v>-1625.0948929307845</v>
      </c>
      <c r="G28" s="415">
        <f>SUM(G22:G27)</f>
        <v>0</v>
      </c>
      <c r="H28" s="1067">
        <f t="shared" si="4"/>
        <v>-539.82790407755317</v>
      </c>
      <c r="I28" s="416">
        <f t="shared" si="4"/>
        <v>3362.2747306550928</v>
      </c>
      <c r="J28" s="413">
        <f t="shared" si="4"/>
        <v>0</v>
      </c>
    </row>
    <row r="29" spans="1:11" ht="4.3499999999999996" customHeight="1">
      <c r="A29" s="330"/>
      <c r="B29" s="330"/>
      <c r="C29" s="568"/>
      <c r="D29" s="568"/>
      <c r="E29" s="571"/>
      <c r="F29" s="571"/>
      <c r="G29" s="571"/>
      <c r="H29" s="1124"/>
      <c r="I29" s="571"/>
      <c r="J29" s="571"/>
    </row>
    <row r="30" spans="1:11" ht="12" customHeight="1">
      <c r="A30" s="289" t="s">
        <v>506</v>
      </c>
      <c r="B30" s="289"/>
      <c r="C30" s="538"/>
      <c r="D30" s="538"/>
      <c r="E30" s="538"/>
      <c r="F30" s="538"/>
      <c r="G30" s="538"/>
      <c r="H30" s="1080"/>
      <c r="I30" s="538"/>
      <c r="J30" s="538"/>
      <c r="K30" s="289"/>
    </row>
    <row r="31" spans="1:11" ht="12" customHeight="1">
      <c r="A31" s="289" t="s">
        <v>507</v>
      </c>
      <c r="B31" s="289"/>
      <c r="C31" s="273" t="s">
        <v>509</v>
      </c>
      <c r="D31" s="405">
        <f>'T2 ANSP'!C22</f>
        <v>10.045386328265067</v>
      </c>
      <c r="E31" s="274"/>
      <c r="F31" s="282"/>
      <c r="G31" s="275"/>
      <c r="H31" s="1059">
        <v>0</v>
      </c>
      <c r="I31" s="276"/>
      <c r="J31" s="405">
        <v>10.045386328265067</v>
      </c>
    </row>
    <row r="32" spans="1:11" ht="12" customHeight="1">
      <c r="A32" s="289">
        <v>2022</v>
      </c>
      <c r="B32" s="289"/>
      <c r="C32" s="273" t="s">
        <v>252</v>
      </c>
      <c r="D32" s="405">
        <f>'T2 ANSP'!D22</f>
        <v>137.17176309245497</v>
      </c>
      <c r="E32" s="274"/>
      <c r="F32" s="282"/>
      <c r="G32" s="275"/>
      <c r="H32" s="1120"/>
      <c r="I32" s="1129">
        <v>0</v>
      </c>
      <c r="J32" s="405">
        <f t="shared" ref="J32" si="5">D32-SUM(E32:I32)</f>
        <v>137.17176309245497</v>
      </c>
    </row>
    <row r="33" spans="1:11" ht="12" customHeight="1">
      <c r="A33" s="289">
        <v>2023</v>
      </c>
      <c r="B33" s="289"/>
      <c r="C33" s="273" t="s">
        <v>253</v>
      </c>
      <c r="D33" s="405">
        <f>'T2 ANSP'!E22</f>
        <v>0</v>
      </c>
      <c r="E33" s="274"/>
      <c r="F33" s="282"/>
      <c r="G33" s="275"/>
      <c r="H33" s="1120"/>
      <c r="I33" s="298"/>
      <c r="J33" s="405">
        <f>D33</f>
        <v>0</v>
      </c>
    </row>
    <row r="34" spans="1:11" ht="12" customHeight="1">
      <c r="A34" s="289">
        <v>2024</v>
      </c>
      <c r="B34" s="289"/>
      <c r="C34" s="283" t="s">
        <v>254</v>
      </c>
      <c r="D34" s="408">
        <f>'T2 ANSP'!F22</f>
        <v>0</v>
      </c>
      <c r="E34" s="284"/>
      <c r="F34" s="285"/>
      <c r="G34" s="285"/>
      <c r="H34" s="1122"/>
      <c r="I34" s="299"/>
      <c r="J34" s="408">
        <f>D34</f>
        <v>0</v>
      </c>
    </row>
    <row r="35" spans="1:11" ht="12" customHeight="1">
      <c r="A35" s="289" t="s">
        <v>242</v>
      </c>
      <c r="B35" s="289"/>
      <c r="C35" s="286" t="s">
        <v>255</v>
      </c>
      <c r="D35" s="413">
        <f>SUM(D30:D34)</f>
        <v>147.21714942072003</v>
      </c>
      <c r="E35" s="303"/>
      <c r="F35" s="304"/>
      <c r="G35" s="304"/>
      <c r="H35" s="1067">
        <f t="shared" ref="H35:J35" si="6">SUM(H30:H34)</f>
        <v>0</v>
      </c>
      <c r="I35" s="416">
        <f t="shared" si="6"/>
        <v>0</v>
      </c>
      <c r="J35" s="413">
        <f t="shared" si="6"/>
        <v>147.21714942072003</v>
      </c>
    </row>
    <row r="36" spans="1:11" ht="4.3499999999999996" customHeight="1">
      <c r="A36" s="330"/>
      <c r="B36" s="330"/>
      <c r="C36" s="568"/>
      <c r="D36" s="568"/>
      <c r="E36" s="571"/>
      <c r="F36" s="571"/>
      <c r="G36" s="571"/>
      <c r="H36" s="1124"/>
      <c r="I36" s="571"/>
      <c r="J36" s="571"/>
    </row>
    <row r="37" spans="1:11" ht="12" customHeight="1">
      <c r="A37" s="289" t="s">
        <v>506</v>
      </c>
      <c r="B37" s="289"/>
      <c r="C37" s="538"/>
      <c r="D37" s="538"/>
      <c r="E37" s="538"/>
      <c r="F37" s="538"/>
      <c r="G37" s="538"/>
      <c r="H37" s="1080"/>
      <c r="I37" s="538"/>
      <c r="J37" s="538"/>
      <c r="K37" s="289"/>
    </row>
    <row r="38" spans="1:11" ht="12" customHeight="1">
      <c r="A38" s="289" t="s">
        <v>507</v>
      </c>
      <c r="B38" s="289"/>
      <c r="C38" s="273" t="s">
        <v>510</v>
      </c>
      <c r="D38" s="305"/>
      <c r="E38" s="274"/>
      <c r="F38" s="282"/>
      <c r="G38" s="275"/>
      <c r="H38" s="1120"/>
      <c r="I38" s="276"/>
      <c r="J38" s="277"/>
    </row>
    <row r="39" spans="1:11" ht="12" customHeight="1">
      <c r="A39" s="289">
        <v>2022</v>
      </c>
      <c r="B39" s="289"/>
      <c r="C39" s="273" t="s">
        <v>256</v>
      </c>
      <c r="D39" s="305"/>
      <c r="E39" s="274"/>
      <c r="F39" s="282"/>
      <c r="G39" s="275"/>
      <c r="H39" s="1120"/>
      <c r="I39" s="298"/>
      <c r="J39" s="277"/>
    </row>
    <row r="40" spans="1:11" ht="12" customHeight="1">
      <c r="A40" s="289">
        <v>2023</v>
      </c>
      <c r="B40" s="289"/>
      <c r="C40" s="273" t="s">
        <v>257</v>
      </c>
      <c r="D40" s="305"/>
      <c r="E40" s="274"/>
      <c r="F40" s="282"/>
      <c r="G40" s="275"/>
      <c r="H40" s="1120"/>
      <c r="I40" s="298"/>
      <c r="J40" s="277"/>
    </row>
    <row r="41" spans="1:11" ht="12" customHeight="1">
      <c r="A41" s="289">
        <v>2024</v>
      </c>
      <c r="B41" s="289"/>
      <c r="C41" s="283" t="s">
        <v>258</v>
      </c>
      <c r="D41" s="306"/>
      <c r="E41" s="284"/>
      <c r="F41" s="285"/>
      <c r="G41" s="292"/>
      <c r="H41" s="1125"/>
      <c r="I41" s="307"/>
      <c r="J41" s="293"/>
    </row>
    <row r="42" spans="1:11" ht="12" customHeight="1">
      <c r="A42" s="289" t="s">
        <v>242</v>
      </c>
      <c r="B42" s="289"/>
      <c r="C42" s="286" t="s">
        <v>259</v>
      </c>
      <c r="D42" s="308"/>
      <c r="E42" s="303"/>
      <c r="F42" s="304"/>
      <c r="G42" s="304"/>
      <c r="H42" s="1126"/>
      <c r="I42" s="309"/>
      <c r="J42" s="308"/>
    </row>
    <row r="43" spans="1:11" ht="4.3499999999999996" customHeight="1">
      <c r="A43" s="330"/>
      <c r="B43" s="330"/>
      <c r="C43" s="568"/>
      <c r="D43" s="568"/>
      <c r="E43" s="571"/>
      <c r="F43" s="571"/>
      <c r="G43" s="571"/>
      <c r="H43" s="1124"/>
      <c r="I43" s="571"/>
      <c r="J43" s="571"/>
    </row>
    <row r="44" spans="1:11" ht="12" customHeight="1">
      <c r="A44" s="289" t="s">
        <v>506</v>
      </c>
      <c r="B44" s="289"/>
      <c r="C44" s="538"/>
      <c r="D44" s="538"/>
      <c r="E44" s="538"/>
      <c r="F44" s="538"/>
      <c r="G44" s="538"/>
      <c r="H44" s="1080"/>
      <c r="I44" s="538"/>
      <c r="J44" s="538"/>
      <c r="K44" s="289"/>
    </row>
    <row r="45" spans="1:11" ht="12" customHeight="1">
      <c r="A45" s="289" t="s">
        <v>507</v>
      </c>
      <c r="B45" s="289"/>
      <c r="C45" s="273" t="s">
        <v>511</v>
      </c>
      <c r="D45" s="305"/>
      <c r="E45" s="274"/>
      <c r="F45" s="282"/>
      <c r="G45" s="275"/>
      <c r="H45" s="1120"/>
      <c r="I45" s="276"/>
      <c r="J45" s="277"/>
    </row>
    <row r="46" spans="1:11" ht="12" customHeight="1">
      <c r="A46" s="289">
        <v>2022</v>
      </c>
      <c r="B46" s="289"/>
      <c r="C46" s="273" t="s">
        <v>260</v>
      </c>
      <c r="D46" s="305"/>
      <c r="E46" s="274"/>
      <c r="F46" s="282"/>
      <c r="G46" s="275"/>
      <c r="H46" s="1120"/>
      <c r="I46" s="298"/>
      <c r="J46" s="277"/>
    </row>
    <row r="47" spans="1:11" ht="12" customHeight="1">
      <c r="A47" s="289">
        <v>2023</v>
      </c>
      <c r="B47" s="289"/>
      <c r="C47" s="273" t="s">
        <v>261</v>
      </c>
      <c r="D47" s="305"/>
      <c r="E47" s="274"/>
      <c r="F47" s="282"/>
      <c r="G47" s="275"/>
      <c r="H47" s="1120"/>
      <c r="I47" s="298"/>
      <c r="J47" s="277"/>
    </row>
    <row r="48" spans="1:11" ht="12" customHeight="1">
      <c r="A48" s="289">
        <v>2024</v>
      </c>
      <c r="B48" s="289"/>
      <c r="C48" s="283" t="s">
        <v>262</v>
      </c>
      <c r="D48" s="306"/>
      <c r="E48" s="284"/>
      <c r="F48" s="285"/>
      <c r="G48" s="292"/>
      <c r="H48" s="1125"/>
      <c r="I48" s="307"/>
      <c r="J48" s="293"/>
    </row>
    <row r="49" spans="1:11" ht="12" customHeight="1">
      <c r="A49" s="289" t="s">
        <v>242</v>
      </c>
      <c r="B49" s="289"/>
      <c r="C49" s="286" t="s">
        <v>263</v>
      </c>
      <c r="D49" s="308"/>
      <c r="E49" s="303"/>
      <c r="F49" s="304"/>
      <c r="G49" s="304"/>
      <c r="H49" s="1126"/>
      <c r="I49" s="309"/>
      <c r="J49" s="308"/>
    </row>
    <row r="50" spans="1:11" ht="4.3499999999999996" customHeight="1">
      <c r="A50" s="330"/>
      <c r="B50" s="330"/>
      <c r="C50" s="568"/>
      <c r="D50" s="568"/>
      <c r="E50" s="571"/>
      <c r="F50" s="571"/>
      <c r="G50" s="571"/>
      <c r="H50" s="1124"/>
      <c r="I50" s="571"/>
      <c r="J50" s="571"/>
    </row>
    <row r="51" spans="1:11" ht="12" customHeight="1">
      <c r="A51" s="289" t="s">
        <v>506</v>
      </c>
      <c r="B51" s="289"/>
      <c r="C51" s="538"/>
      <c r="D51" s="538"/>
      <c r="E51" s="538"/>
      <c r="F51" s="538"/>
      <c r="G51" s="538"/>
      <c r="H51" s="1080"/>
      <c r="I51" s="538"/>
      <c r="J51" s="538"/>
      <c r="K51" s="289"/>
    </row>
    <row r="52" spans="1:11" ht="12" customHeight="1">
      <c r="A52" s="289" t="s">
        <v>507</v>
      </c>
      <c r="B52" s="289"/>
      <c r="C52" s="273" t="s">
        <v>512</v>
      </c>
      <c r="D52" s="405">
        <f>'T2 ANSP'!C25</f>
        <v>-43.413527744363464</v>
      </c>
      <c r="E52" s="274"/>
      <c r="F52" s="282"/>
      <c r="G52" s="275"/>
      <c r="H52" s="1059">
        <v>0</v>
      </c>
      <c r="I52" s="276"/>
      <c r="J52" s="405">
        <v>-43.413527744363464</v>
      </c>
    </row>
    <row r="53" spans="1:11" ht="12" customHeight="1">
      <c r="A53" s="289">
        <v>2022</v>
      </c>
      <c r="B53" s="289"/>
      <c r="C53" s="273" t="s">
        <v>264</v>
      </c>
      <c r="D53" s="405">
        <f>'T2 ANSP'!D25</f>
        <v>-8.7199505223543099</v>
      </c>
      <c r="E53" s="274"/>
      <c r="F53" s="282"/>
      <c r="G53" s="275"/>
      <c r="H53" s="1120"/>
      <c r="I53" s="1129">
        <v>0</v>
      </c>
      <c r="J53" s="405">
        <f t="shared" ref="J53" si="7">D53-SUM(E53:I53)</f>
        <v>-8.7199505223543099</v>
      </c>
    </row>
    <row r="54" spans="1:11" ht="12" customHeight="1">
      <c r="A54" s="289">
        <v>2023</v>
      </c>
      <c r="B54" s="289"/>
      <c r="C54" s="273" t="s">
        <v>265</v>
      </c>
      <c r="D54" s="405">
        <f>'T2 ANSP'!E25</f>
        <v>0</v>
      </c>
      <c r="E54" s="274"/>
      <c r="F54" s="282"/>
      <c r="G54" s="275"/>
      <c r="H54" s="1120"/>
      <c r="I54" s="298"/>
      <c r="J54" s="405">
        <f>D54</f>
        <v>0</v>
      </c>
    </row>
    <row r="55" spans="1:11" ht="12" customHeight="1">
      <c r="A55" s="289">
        <v>2024</v>
      </c>
      <c r="B55" s="289"/>
      <c r="C55" s="283" t="s">
        <v>266</v>
      </c>
      <c r="D55" s="408">
        <f>'T2 ANSP'!F25</f>
        <v>0</v>
      </c>
      <c r="E55" s="284"/>
      <c r="F55" s="285"/>
      <c r="G55" s="285"/>
      <c r="H55" s="1122"/>
      <c r="I55" s="299"/>
      <c r="J55" s="408">
        <f>D55</f>
        <v>0</v>
      </c>
    </row>
    <row r="56" spans="1:11" ht="12" customHeight="1">
      <c r="A56" s="289" t="s">
        <v>242</v>
      </c>
      <c r="B56" s="289"/>
      <c r="C56" s="286" t="s">
        <v>267</v>
      </c>
      <c r="D56" s="413">
        <f t="shared" ref="D56:J56" si="8">SUM(D51:D55)</f>
        <v>-52.133478266717773</v>
      </c>
      <c r="E56" s="303"/>
      <c r="F56" s="304"/>
      <c r="G56" s="304"/>
      <c r="H56" s="1067">
        <f t="shared" si="8"/>
        <v>0</v>
      </c>
      <c r="I56" s="416">
        <f t="shared" si="8"/>
        <v>0</v>
      </c>
      <c r="J56" s="413">
        <f t="shared" si="8"/>
        <v>-52.133478266717773</v>
      </c>
    </row>
    <row r="57" spans="1:11" ht="4.3499999999999996" customHeight="1">
      <c r="A57" s="330"/>
      <c r="B57" s="330"/>
      <c r="C57" s="568"/>
      <c r="D57" s="568"/>
      <c r="E57" s="571"/>
      <c r="F57" s="571"/>
      <c r="G57" s="571"/>
      <c r="H57" s="1124"/>
      <c r="I57" s="571"/>
      <c r="J57" s="571"/>
    </row>
    <row r="58" spans="1:11" ht="12" customHeight="1">
      <c r="A58" s="289" t="s">
        <v>506</v>
      </c>
      <c r="B58" s="289"/>
      <c r="C58" s="538"/>
      <c r="D58" s="538"/>
      <c r="E58" s="538"/>
      <c r="F58" s="538"/>
      <c r="G58" s="538"/>
      <c r="H58" s="1080"/>
      <c r="I58" s="538"/>
      <c r="J58" s="538"/>
      <c r="K58" s="289"/>
    </row>
    <row r="59" spans="1:11" ht="12" customHeight="1">
      <c r="A59" s="289" t="s">
        <v>507</v>
      </c>
      <c r="B59" s="289"/>
      <c r="C59" s="273" t="s">
        <v>513</v>
      </c>
      <c r="D59" s="405">
        <f>'T2 ANSP'!C26</f>
        <v>0</v>
      </c>
      <c r="E59" s="274"/>
      <c r="F59" s="282"/>
      <c r="G59" s="275"/>
      <c r="H59" s="1059">
        <f>D59</f>
        <v>0</v>
      </c>
      <c r="I59" s="276"/>
      <c r="J59" s="405">
        <f t="shared" ref="J59:J60" si="9">D59-SUM(E59:I59)</f>
        <v>0</v>
      </c>
    </row>
    <row r="60" spans="1:11" ht="12" customHeight="1">
      <c r="A60" s="289">
        <v>2022</v>
      </c>
      <c r="B60" s="289"/>
      <c r="C60" s="273" t="s">
        <v>268</v>
      </c>
      <c r="D60" s="405">
        <f>'T2 ANSP'!D26</f>
        <v>0</v>
      </c>
      <c r="E60" s="274"/>
      <c r="F60" s="282"/>
      <c r="G60" s="275"/>
      <c r="H60" s="1120"/>
      <c r="I60" s="1129">
        <v>0</v>
      </c>
      <c r="J60" s="405">
        <f t="shared" si="9"/>
        <v>0</v>
      </c>
    </row>
    <row r="61" spans="1:11" ht="12" customHeight="1">
      <c r="A61" s="289">
        <v>2023</v>
      </c>
      <c r="B61" s="289"/>
      <c r="C61" s="273" t="s">
        <v>269</v>
      </c>
      <c r="D61" s="405">
        <f>'T2 ANSP'!E26</f>
        <v>0</v>
      </c>
      <c r="E61" s="274"/>
      <c r="F61" s="282"/>
      <c r="G61" s="275"/>
      <c r="H61" s="1120"/>
      <c r="I61" s="298"/>
      <c r="J61" s="405">
        <f>D61</f>
        <v>0</v>
      </c>
    </row>
    <row r="62" spans="1:11" ht="12" customHeight="1">
      <c r="A62" s="289">
        <v>2024</v>
      </c>
      <c r="B62" s="289"/>
      <c r="C62" s="283" t="s">
        <v>270</v>
      </c>
      <c r="D62" s="408">
        <f>'T2 ANSP'!F26</f>
        <v>0</v>
      </c>
      <c r="E62" s="284"/>
      <c r="F62" s="285"/>
      <c r="G62" s="285"/>
      <c r="H62" s="1122"/>
      <c r="I62" s="299"/>
      <c r="J62" s="408">
        <f>D62</f>
        <v>0</v>
      </c>
    </row>
    <row r="63" spans="1:11" ht="12" customHeight="1">
      <c r="A63" s="289" t="s">
        <v>242</v>
      </c>
      <c r="B63" s="289"/>
      <c r="C63" s="286" t="s">
        <v>271</v>
      </c>
      <c r="D63" s="413">
        <f t="shared" ref="D63:J63" si="10">SUM(D58:D62)</f>
        <v>0</v>
      </c>
      <c r="E63" s="303"/>
      <c r="F63" s="304"/>
      <c r="G63" s="304"/>
      <c r="H63" s="1067">
        <f t="shared" si="10"/>
        <v>0</v>
      </c>
      <c r="I63" s="416">
        <f t="shared" si="10"/>
        <v>0</v>
      </c>
      <c r="J63" s="413">
        <f t="shared" si="10"/>
        <v>0</v>
      </c>
    </row>
    <row r="64" spans="1:11" ht="4.3499999999999996" customHeight="1">
      <c r="A64" s="330"/>
      <c r="B64" s="330"/>
      <c r="C64" s="568"/>
      <c r="D64" s="568"/>
      <c r="E64" s="571"/>
      <c r="F64" s="571"/>
      <c r="G64" s="571"/>
      <c r="H64" s="1124"/>
      <c r="I64" s="571"/>
      <c r="J64" s="571"/>
    </row>
    <row r="65" spans="1:11" ht="12" customHeight="1">
      <c r="A65" s="289" t="s">
        <v>506</v>
      </c>
      <c r="B65" s="289"/>
      <c r="C65" s="538"/>
      <c r="D65" s="538"/>
      <c r="E65" s="538"/>
      <c r="F65" s="538"/>
      <c r="G65" s="538"/>
      <c r="H65" s="1080"/>
      <c r="I65" s="538"/>
      <c r="J65" s="538"/>
      <c r="K65" s="289"/>
    </row>
    <row r="66" spans="1:11" ht="12" customHeight="1">
      <c r="A66" s="289" t="s">
        <v>507</v>
      </c>
      <c r="B66" s="289"/>
      <c r="C66" s="273" t="s">
        <v>514</v>
      </c>
      <c r="D66" s="405">
        <f>'T2 ANSP'!C27</f>
        <v>0</v>
      </c>
      <c r="E66" s="274"/>
      <c r="F66" s="282"/>
      <c r="G66" s="275"/>
      <c r="H66" s="1059">
        <f>+D66</f>
        <v>0</v>
      </c>
      <c r="I66" s="276"/>
      <c r="J66" s="405">
        <f t="shared" ref="J66:J67" si="11">D66-SUM(E66:I66)</f>
        <v>0</v>
      </c>
    </row>
    <row r="67" spans="1:11" ht="12" customHeight="1">
      <c r="A67" s="289">
        <v>2022</v>
      </c>
      <c r="B67" s="289"/>
      <c r="C67" s="273" t="s">
        <v>272</v>
      </c>
      <c r="D67" s="405">
        <f>'T2 ANSP'!D27</f>
        <v>0</v>
      </c>
      <c r="E67" s="274"/>
      <c r="F67" s="282"/>
      <c r="G67" s="275"/>
      <c r="H67" s="1120"/>
      <c r="I67" s="1129">
        <v>0</v>
      </c>
      <c r="J67" s="405">
        <f t="shared" si="11"/>
        <v>0</v>
      </c>
    </row>
    <row r="68" spans="1:11" ht="12" customHeight="1">
      <c r="A68" s="289">
        <v>2023</v>
      </c>
      <c r="B68" s="289"/>
      <c r="C68" s="273" t="s">
        <v>273</v>
      </c>
      <c r="D68" s="405">
        <f>'T2 ANSP'!E27</f>
        <v>0</v>
      </c>
      <c r="E68" s="274"/>
      <c r="F68" s="282"/>
      <c r="G68" s="275"/>
      <c r="H68" s="1120"/>
      <c r="I68" s="298"/>
      <c r="J68" s="405">
        <f>D68</f>
        <v>0</v>
      </c>
    </row>
    <row r="69" spans="1:11" ht="12" customHeight="1">
      <c r="A69" s="289">
        <v>2024</v>
      </c>
      <c r="B69" s="289"/>
      <c r="C69" s="283" t="s">
        <v>274</v>
      </c>
      <c r="D69" s="408">
        <f>'T2 ANSP'!F27</f>
        <v>0</v>
      </c>
      <c r="E69" s="284"/>
      <c r="F69" s="285"/>
      <c r="G69" s="285"/>
      <c r="H69" s="1122"/>
      <c r="I69" s="299"/>
      <c r="J69" s="408">
        <f>D69</f>
        <v>0</v>
      </c>
    </row>
    <row r="70" spans="1:11" ht="12" customHeight="1">
      <c r="A70" s="289" t="s">
        <v>242</v>
      </c>
      <c r="B70" s="289"/>
      <c r="C70" s="286" t="s">
        <v>275</v>
      </c>
      <c r="D70" s="413">
        <f t="shared" ref="D70:J70" si="12">SUM(D65:D69)</f>
        <v>0</v>
      </c>
      <c r="E70" s="303"/>
      <c r="F70" s="304"/>
      <c r="G70" s="304"/>
      <c r="H70" s="1067">
        <f t="shared" si="12"/>
        <v>0</v>
      </c>
      <c r="I70" s="416">
        <f t="shared" si="12"/>
        <v>0</v>
      </c>
      <c r="J70" s="413">
        <f t="shared" si="12"/>
        <v>0</v>
      </c>
    </row>
    <row r="71" spans="1:11" ht="4.3499999999999996" customHeight="1">
      <c r="A71" s="330"/>
      <c r="B71" s="330"/>
      <c r="C71" s="300"/>
      <c r="D71" s="300"/>
      <c r="E71" s="288"/>
      <c r="F71" s="288"/>
      <c r="G71" s="288"/>
      <c r="H71" s="1127"/>
      <c r="I71" s="288"/>
      <c r="J71" s="288"/>
    </row>
    <row r="72" spans="1:11" ht="12" customHeight="1">
      <c r="A72" s="289">
        <v>2017</v>
      </c>
      <c r="B72" s="289"/>
      <c r="C72" s="268" t="s">
        <v>276</v>
      </c>
      <c r="D72" s="422">
        <v>-36.569000000000003</v>
      </c>
      <c r="E72" s="419">
        <v>0</v>
      </c>
      <c r="F72" s="420">
        <v>0</v>
      </c>
      <c r="G72" s="420">
        <v>-36.569000000000003</v>
      </c>
      <c r="H72" s="1073">
        <v>0</v>
      </c>
      <c r="I72" s="420">
        <v>0</v>
      </c>
      <c r="J72" s="422">
        <f t="shared" ref="J72:J74" si="13">D72-SUM(E72:I72)</f>
        <v>0</v>
      </c>
    </row>
    <row r="73" spans="1:11" ht="12" customHeight="1">
      <c r="A73" s="289">
        <v>2018</v>
      </c>
      <c r="B73" s="289"/>
      <c r="C73" s="273" t="s">
        <v>277</v>
      </c>
      <c r="D73" s="405">
        <v>-51.231500000000118</v>
      </c>
      <c r="E73" s="423">
        <v>0</v>
      </c>
      <c r="F73" s="404">
        <v>0</v>
      </c>
      <c r="G73" s="404">
        <v>-51.231500000000118</v>
      </c>
      <c r="H73" s="1059">
        <v>0</v>
      </c>
      <c r="I73" s="404">
        <v>0</v>
      </c>
      <c r="J73" s="405">
        <f t="shared" si="13"/>
        <v>0</v>
      </c>
    </row>
    <row r="74" spans="1:11" ht="12" customHeight="1">
      <c r="A74" s="289">
        <v>2019</v>
      </c>
      <c r="B74" s="289"/>
      <c r="C74" s="273" t="s">
        <v>278</v>
      </c>
      <c r="D74" s="408">
        <v>-108.71559999999998</v>
      </c>
      <c r="E74" s="409"/>
      <c r="F74" s="424">
        <v>0</v>
      </c>
      <c r="G74" s="424">
        <v>-108.71559999999998</v>
      </c>
      <c r="H74" s="1075">
        <v>0</v>
      </c>
      <c r="I74" s="425">
        <v>0</v>
      </c>
      <c r="J74" s="408">
        <f t="shared" si="13"/>
        <v>0</v>
      </c>
    </row>
    <row r="75" spans="1:11" ht="12" customHeight="1">
      <c r="A75" s="289" t="s">
        <v>242</v>
      </c>
      <c r="B75" s="289"/>
      <c r="C75" s="286" t="s">
        <v>279</v>
      </c>
      <c r="D75" s="413">
        <f>SUM(D72:D74)</f>
        <v>-196.51610000000011</v>
      </c>
      <c r="E75" s="414">
        <f t="shared" ref="E75:J75" si="14">SUM(E72:E74)</f>
        <v>0</v>
      </c>
      <c r="F75" s="415">
        <f t="shared" si="14"/>
        <v>0</v>
      </c>
      <c r="G75" s="415">
        <f t="shared" si="14"/>
        <v>-196.51610000000011</v>
      </c>
      <c r="H75" s="1067">
        <f t="shared" si="14"/>
        <v>0</v>
      </c>
      <c r="I75" s="416">
        <f t="shared" si="14"/>
        <v>0</v>
      </c>
      <c r="J75" s="413">
        <f t="shared" si="14"/>
        <v>0</v>
      </c>
    </row>
    <row r="76" spans="1:11" ht="4.3499999999999996" customHeight="1">
      <c r="A76" s="330"/>
      <c r="B76" s="330"/>
      <c r="C76" s="300"/>
      <c r="D76" s="300"/>
      <c r="E76" s="288"/>
      <c r="F76" s="288"/>
      <c r="G76" s="288"/>
      <c r="H76" s="1127"/>
      <c r="I76" s="288"/>
      <c r="J76" s="288"/>
    </row>
    <row r="77" spans="1:11" ht="12" customHeight="1">
      <c r="A77" s="289">
        <v>2017</v>
      </c>
      <c r="B77" s="289"/>
      <c r="C77" s="268" t="s">
        <v>280</v>
      </c>
      <c r="D77" s="422">
        <v>0</v>
      </c>
      <c r="E77" s="419">
        <v>0</v>
      </c>
      <c r="F77" s="420">
        <v>0</v>
      </c>
      <c r="G77" s="420">
        <v>0</v>
      </c>
      <c r="H77" s="1073">
        <v>0</v>
      </c>
      <c r="I77" s="421">
        <v>0</v>
      </c>
      <c r="J77" s="422">
        <f t="shared" ref="J77" si="15">D77-SUM(E77:I77)</f>
        <v>0</v>
      </c>
    </row>
    <row r="78" spans="1:11" ht="12" customHeight="1">
      <c r="A78" s="289">
        <v>2018</v>
      </c>
      <c r="B78" s="289"/>
      <c r="C78" s="273" t="s">
        <v>281</v>
      </c>
      <c r="D78" s="405">
        <v>-156.33845419589767</v>
      </c>
      <c r="E78" s="423">
        <f>+D78</f>
        <v>-156.33845419589767</v>
      </c>
      <c r="F78" s="275"/>
      <c r="G78" s="275"/>
      <c r="H78" s="1120"/>
      <c r="I78" s="298"/>
      <c r="J78" s="277"/>
    </row>
    <row r="79" spans="1:11" ht="12" customHeight="1">
      <c r="A79" s="289">
        <v>2019</v>
      </c>
      <c r="B79" s="289"/>
      <c r="C79" s="273" t="s">
        <v>282</v>
      </c>
      <c r="D79" s="408">
        <v>-161.59711857773442</v>
      </c>
      <c r="E79" s="409"/>
      <c r="F79" s="424">
        <f>+D79</f>
        <v>-161.59711857773442</v>
      </c>
      <c r="G79" s="275"/>
      <c r="H79" s="1120"/>
      <c r="I79" s="276"/>
      <c r="J79" s="277"/>
    </row>
    <row r="80" spans="1:11" ht="12" customHeight="1">
      <c r="A80" s="289" t="s">
        <v>237</v>
      </c>
      <c r="B80" s="289"/>
      <c r="C80" s="278" t="s">
        <v>283</v>
      </c>
      <c r="D80" s="396">
        <f>SUM(D77:D79)</f>
        <v>-317.93557277363209</v>
      </c>
      <c r="E80" s="426">
        <f>SUM(E77:E79)</f>
        <v>-156.33845419589767</v>
      </c>
      <c r="F80" s="398">
        <f t="shared" ref="F80:I80" si="16">SUM(F77:F79)</f>
        <v>-161.59711857773442</v>
      </c>
      <c r="G80" s="398">
        <f t="shared" si="16"/>
        <v>0</v>
      </c>
      <c r="H80" s="1055">
        <f t="shared" si="16"/>
        <v>0</v>
      </c>
      <c r="I80" s="427">
        <f t="shared" si="16"/>
        <v>0</v>
      </c>
      <c r="J80" s="396">
        <f>SUM(J77:J79)</f>
        <v>0</v>
      </c>
    </row>
    <row r="81" spans="1:11" ht="12" customHeight="1">
      <c r="A81" s="289" t="s">
        <v>506</v>
      </c>
      <c r="B81" s="289"/>
      <c r="C81" s="570"/>
      <c r="D81" s="570"/>
      <c r="E81" s="570"/>
      <c r="F81" s="570"/>
      <c r="G81" s="570"/>
      <c r="H81" s="1096"/>
      <c r="I81" s="570"/>
      <c r="J81" s="570"/>
      <c r="K81" s="289"/>
    </row>
    <row r="82" spans="1:11" ht="12" customHeight="1">
      <c r="A82" s="289" t="s">
        <v>506</v>
      </c>
      <c r="B82" s="289"/>
      <c r="C82" s="538"/>
      <c r="D82" s="538"/>
      <c r="E82" s="538"/>
      <c r="F82" s="538"/>
      <c r="G82" s="538"/>
      <c r="H82" s="1080"/>
      <c r="I82" s="538"/>
      <c r="J82" s="538"/>
      <c r="K82" s="289"/>
    </row>
    <row r="83" spans="1:11" ht="12" customHeight="1">
      <c r="A83" s="289">
        <v>2022</v>
      </c>
      <c r="B83" s="289"/>
      <c r="C83" s="273" t="s">
        <v>284</v>
      </c>
      <c r="D83" s="395"/>
      <c r="E83" s="290"/>
      <c r="F83" s="275"/>
      <c r="G83" s="275"/>
      <c r="H83" s="1120"/>
      <c r="I83" s="394"/>
      <c r="J83" s="277"/>
    </row>
    <row r="84" spans="1:11" ht="12" customHeight="1">
      <c r="A84" s="289">
        <v>2023</v>
      </c>
      <c r="B84" s="289"/>
      <c r="C84" s="273" t="s">
        <v>285</v>
      </c>
      <c r="D84" s="405">
        <f>'T2 ANSP'!E54</f>
        <v>0</v>
      </c>
      <c r="E84" s="274"/>
      <c r="F84" s="282"/>
      <c r="G84" s="275"/>
      <c r="H84" s="1120"/>
      <c r="I84" s="298"/>
      <c r="J84" s="405">
        <f>D84</f>
        <v>0</v>
      </c>
    </row>
    <row r="85" spans="1:11" ht="12" customHeight="1">
      <c r="A85" s="289">
        <v>2024</v>
      </c>
      <c r="B85" s="289"/>
      <c r="C85" s="283" t="s">
        <v>286</v>
      </c>
      <c r="D85" s="408">
        <f>'T2 ANSP'!F54</f>
        <v>0</v>
      </c>
      <c r="E85" s="284"/>
      <c r="F85" s="285"/>
      <c r="G85" s="285"/>
      <c r="H85" s="1122"/>
      <c r="I85" s="299"/>
      <c r="J85" s="408">
        <f>D85</f>
        <v>0</v>
      </c>
    </row>
    <row r="86" spans="1:11" ht="12" customHeight="1">
      <c r="A86" s="289" t="s">
        <v>242</v>
      </c>
      <c r="B86" s="289"/>
      <c r="C86" s="286" t="s">
        <v>287</v>
      </c>
      <c r="D86" s="413">
        <f>SUM(D80:D85)</f>
        <v>-317.93557277363209</v>
      </c>
      <c r="E86" s="414">
        <f>SUM(E80:E85)</f>
        <v>-156.33845419589767</v>
      </c>
      <c r="F86" s="415">
        <f t="shared" ref="F86:I86" si="17">SUM(F80:F85)</f>
        <v>-161.59711857773442</v>
      </c>
      <c r="G86" s="415">
        <f t="shared" si="17"/>
        <v>0</v>
      </c>
      <c r="H86" s="1067">
        <f>SUM(H80:H85)</f>
        <v>0</v>
      </c>
      <c r="I86" s="416">
        <f t="shared" si="17"/>
        <v>0</v>
      </c>
      <c r="J86" s="413">
        <f>SUM(J80:J85)</f>
        <v>0</v>
      </c>
    </row>
    <row r="87" spans="1:11" ht="4.3499999999999996" customHeight="1">
      <c r="A87" s="330"/>
      <c r="B87" s="330"/>
      <c r="C87" s="300"/>
      <c r="D87" s="300"/>
      <c r="E87" s="300"/>
      <c r="F87" s="300"/>
      <c r="G87" s="300"/>
      <c r="H87" s="1069"/>
      <c r="I87" s="310"/>
      <c r="J87" s="300"/>
    </row>
    <row r="88" spans="1:11" ht="12" customHeight="1">
      <c r="A88" s="289">
        <v>2017</v>
      </c>
      <c r="B88" s="289"/>
      <c r="C88" s="268" t="s">
        <v>288</v>
      </c>
      <c r="D88" s="422">
        <v>0</v>
      </c>
      <c r="E88" s="419">
        <v>0</v>
      </c>
      <c r="F88" s="420">
        <v>0</v>
      </c>
      <c r="G88" s="420">
        <v>0</v>
      </c>
      <c r="H88" s="1073">
        <v>0</v>
      </c>
      <c r="I88" s="421">
        <v>0</v>
      </c>
      <c r="J88" s="271"/>
    </row>
    <row r="89" spans="1:11" ht="12" customHeight="1">
      <c r="A89" s="289">
        <v>2018</v>
      </c>
      <c r="B89" s="289"/>
      <c r="C89" s="273" t="s">
        <v>289</v>
      </c>
      <c r="D89" s="405">
        <v>0</v>
      </c>
      <c r="E89" s="423">
        <v>0</v>
      </c>
      <c r="F89" s="404">
        <v>0</v>
      </c>
      <c r="G89" s="404">
        <v>0</v>
      </c>
      <c r="H89" s="1059">
        <v>0</v>
      </c>
      <c r="I89" s="406">
        <v>0</v>
      </c>
      <c r="J89" s="277"/>
    </row>
    <row r="90" spans="1:11" ht="12" customHeight="1">
      <c r="A90" s="289">
        <v>2019</v>
      </c>
      <c r="B90" s="289"/>
      <c r="C90" s="273" t="s">
        <v>290</v>
      </c>
      <c r="D90" s="408">
        <v>0</v>
      </c>
      <c r="E90" s="409"/>
      <c r="F90" s="424">
        <v>0</v>
      </c>
      <c r="G90" s="424">
        <v>0</v>
      </c>
      <c r="H90" s="1075">
        <v>0</v>
      </c>
      <c r="I90" s="425">
        <v>0</v>
      </c>
      <c r="J90" s="277"/>
    </row>
    <row r="91" spans="1:11" ht="12" customHeight="1">
      <c r="A91" s="289" t="s">
        <v>237</v>
      </c>
      <c r="B91" s="289"/>
      <c r="C91" s="278" t="s">
        <v>291</v>
      </c>
      <c r="D91" s="396">
        <f>SUM(D88:D90)</f>
        <v>0</v>
      </c>
      <c r="E91" s="426">
        <f t="shared" ref="E91:H91" si="18">SUM(E88:E90)</f>
        <v>0</v>
      </c>
      <c r="F91" s="398">
        <f t="shared" si="18"/>
        <v>0</v>
      </c>
      <c r="G91" s="398">
        <f t="shared" si="18"/>
        <v>0</v>
      </c>
      <c r="H91" s="1055">
        <f t="shared" si="18"/>
        <v>0</v>
      </c>
      <c r="I91" s="427">
        <f>SUM(I88:I90)</f>
        <v>0</v>
      </c>
      <c r="J91" s="401"/>
    </row>
    <row r="92" spans="1:11" ht="12" customHeight="1">
      <c r="A92" s="289" t="s">
        <v>506</v>
      </c>
      <c r="B92" s="289"/>
      <c r="C92" s="537"/>
      <c r="D92" s="537"/>
      <c r="E92" s="537"/>
      <c r="F92" s="537"/>
      <c r="G92" s="537"/>
      <c r="H92" s="1057"/>
      <c r="I92" s="537"/>
      <c r="J92" s="537"/>
      <c r="K92" s="289"/>
    </row>
    <row r="93" spans="1:11" ht="12" customHeight="1">
      <c r="A93" s="289" t="s">
        <v>507</v>
      </c>
      <c r="B93" s="289"/>
      <c r="C93" s="273" t="s">
        <v>523</v>
      </c>
      <c r="D93" s="405">
        <f>'T2 ANSP'!C59</f>
        <v>0</v>
      </c>
      <c r="E93" s="274"/>
      <c r="F93" s="282"/>
      <c r="G93" s="275"/>
      <c r="H93" s="1059">
        <f>+D93</f>
        <v>0</v>
      </c>
      <c r="I93" s="276"/>
      <c r="J93" s="277"/>
    </row>
    <row r="94" spans="1:11" ht="12" customHeight="1">
      <c r="A94" s="289">
        <v>2022</v>
      </c>
      <c r="B94" s="289"/>
      <c r="C94" s="273" t="s">
        <v>292</v>
      </c>
      <c r="D94" s="405">
        <f>'T2 ANSP'!D59</f>
        <v>0</v>
      </c>
      <c r="E94" s="274"/>
      <c r="F94" s="282"/>
      <c r="G94" s="275"/>
      <c r="H94" s="1120"/>
      <c r="I94" s="406">
        <f>+D94</f>
        <v>0</v>
      </c>
      <c r="J94" s="277"/>
    </row>
    <row r="95" spans="1:11" ht="12" customHeight="1">
      <c r="A95" s="289">
        <v>2023</v>
      </c>
      <c r="B95" s="289"/>
      <c r="C95" s="273" t="s">
        <v>293</v>
      </c>
      <c r="D95" s="405">
        <f>'T2 ANSP'!E59</f>
        <v>0</v>
      </c>
      <c r="E95" s="274"/>
      <c r="F95" s="282"/>
      <c r="G95" s="275"/>
      <c r="H95" s="1120"/>
      <c r="I95" s="298"/>
      <c r="J95" s="405">
        <f>+D95</f>
        <v>0</v>
      </c>
    </row>
    <row r="96" spans="1:11" ht="12" customHeight="1">
      <c r="A96" s="289">
        <v>2024</v>
      </c>
      <c r="B96" s="289"/>
      <c r="C96" s="283" t="s">
        <v>294</v>
      </c>
      <c r="D96" s="408">
        <f>'T2 ANSP'!F59</f>
        <v>0</v>
      </c>
      <c r="E96" s="284"/>
      <c r="F96" s="285"/>
      <c r="G96" s="285"/>
      <c r="H96" s="1122"/>
      <c r="I96" s="299"/>
      <c r="J96" s="408">
        <f>+D96</f>
        <v>0</v>
      </c>
    </row>
    <row r="97" spans="1:11" ht="12" customHeight="1">
      <c r="A97" s="289" t="s">
        <v>242</v>
      </c>
      <c r="B97" s="289"/>
      <c r="C97" s="286" t="s">
        <v>295</v>
      </c>
      <c r="D97" s="413">
        <f>SUM(D91:D96)</f>
        <v>0</v>
      </c>
      <c r="E97" s="414">
        <f>SUM(E91:E96)</f>
        <v>0</v>
      </c>
      <c r="F97" s="415">
        <f t="shared" ref="F97:I97" si="19">SUM(F91:F96)</f>
        <v>0</v>
      </c>
      <c r="G97" s="415">
        <f t="shared" si="19"/>
        <v>0</v>
      </c>
      <c r="H97" s="1067">
        <f t="shared" si="19"/>
        <v>0</v>
      </c>
      <c r="I97" s="416">
        <f t="shared" si="19"/>
        <v>0</v>
      </c>
      <c r="J97" s="413">
        <f>SUM(J91:J96)</f>
        <v>0</v>
      </c>
    </row>
    <row r="98" spans="1:11" ht="4.3499999999999996" customHeight="1">
      <c r="A98" s="330"/>
      <c r="B98" s="330"/>
      <c r="C98" s="300"/>
      <c r="D98" s="300"/>
      <c r="E98" s="288"/>
      <c r="F98" s="288"/>
      <c r="G98" s="288"/>
      <c r="H98" s="1127"/>
      <c r="I98" s="288"/>
      <c r="J98" s="288"/>
    </row>
    <row r="99" spans="1:11" ht="12" customHeight="1">
      <c r="A99" s="289">
        <v>2017</v>
      </c>
      <c r="B99" s="289"/>
      <c r="C99" s="268" t="s">
        <v>296</v>
      </c>
      <c r="D99" s="422">
        <v>0</v>
      </c>
      <c r="E99" s="419">
        <v>0</v>
      </c>
      <c r="F99" s="420">
        <v>0</v>
      </c>
      <c r="G99" s="420">
        <v>0</v>
      </c>
      <c r="H99" s="1073">
        <v>0</v>
      </c>
      <c r="I99" s="421">
        <v>0</v>
      </c>
      <c r="J99" s="422">
        <f t="shared" ref="J99:J101" si="20">D99-SUM(E99:I99)</f>
        <v>0</v>
      </c>
    </row>
    <row r="100" spans="1:11" ht="12" customHeight="1">
      <c r="A100" s="289">
        <v>2018</v>
      </c>
      <c r="B100" s="289"/>
      <c r="C100" s="273" t="s">
        <v>297</v>
      </c>
      <c r="D100" s="405">
        <v>94.297728336450504</v>
      </c>
      <c r="E100" s="423">
        <f>D100</f>
        <v>94.297728336450504</v>
      </c>
      <c r="F100" s="404">
        <v>0</v>
      </c>
      <c r="G100" s="404">
        <v>0</v>
      </c>
      <c r="H100" s="1059">
        <v>0</v>
      </c>
      <c r="I100" s="406">
        <v>0</v>
      </c>
      <c r="J100" s="405">
        <f t="shared" si="20"/>
        <v>0</v>
      </c>
    </row>
    <row r="101" spans="1:11" ht="12" customHeight="1">
      <c r="A101" s="289">
        <v>2019</v>
      </c>
      <c r="B101" s="289"/>
      <c r="C101" s="273" t="s">
        <v>298</v>
      </c>
      <c r="D101" s="408">
        <v>171.60769968274397</v>
      </c>
      <c r="E101" s="409"/>
      <c r="F101" s="424">
        <f>D101</f>
        <v>171.60769968274397</v>
      </c>
      <c r="G101" s="424">
        <v>0</v>
      </c>
      <c r="H101" s="1075">
        <v>0</v>
      </c>
      <c r="I101" s="425">
        <v>0</v>
      </c>
      <c r="J101" s="408">
        <f t="shared" si="20"/>
        <v>0</v>
      </c>
    </row>
    <row r="102" spans="1:11" ht="12" customHeight="1">
      <c r="A102" s="289" t="s">
        <v>237</v>
      </c>
      <c r="B102" s="289"/>
      <c r="C102" s="278" t="s">
        <v>299</v>
      </c>
      <c r="D102" s="396">
        <f>SUM(D99:D101)</f>
        <v>265.90542801919446</v>
      </c>
      <c r="E102" s="426">
        <f>SUM(E99:E101)</f>
        <v>94.297728336450504</v>
      </c>
      <c r="F102" s="398">
        <f t="shared" ref="F102:I102" si="21">SUM(F99:F101)</f>
        <v>171.60769968274397</v>
      </c>
      <c r="G102" s="398">
        <f t="shared" si="21"/>
        <v>0</v>
      </c>
      <c r="H102" s="1055">
        <f t="shared" si="21"/>
        <v>0</v>
      </c>
      <c r="I102" s="427">
        <f t="shared" si="21"/>
        <v>0</v>
      </c>
      <c r="J102" s="396">
        <f>SUM(J99:J101)</f>
        <v>0</v>
      </c>
    </row>
    <row r="103" spans="1:11" ht="12" customHeight="1">
      <c r="A103" s="289" t="s">
        <v>507</v>
      </c>
      <c r="B103" s="289"/>
      <c r="C103" s="656" t="s">
        <v>694</v>
      </c>
      <c r="D103" s="658">
        <f>(E11+E22+E75+E80+E91+E102+E108+E119+E130+E141+E152)*-('T1'!R68/'T2'!C104-1)</f>
        <v>-1584.3471160759743</v>
      </c>
      <c r="E103" s="659"/>
      <c r="F103" s="660"/>
      <c r="G103" s="420">
        <f>D103</f>
        <v>-1584.3471160759743</v>
      </c>
      <c r="H103" s="1073">
        <v>0</v>
      </c>
      <c r="I103" s="420">
        <v>0</v>
      </c>
      <c r="J103" s="422">
        <f>D103-SUM(E103:I103)</f>
        <v>0</v>
      </c>
      <c r="K103" s="289"/>
    </row>
    <row r="104" spans="1:11" ht="12" customHeight="1">
      <c r="A104" s="289" t="s">
        <v>507</v>
      </c>
      <c r="B104" s="289"/>
      <c r="C104" s="656" t="s">
        <v>695</v>
      </c>
      <c r="D104" s="405">
        <f>(F11+F22+F75+F80+F91+F102+F108+F119+F130+F141+F152)*-('T1'!S68/'T2'!C105-1)</f>
        <v>-1746.598586298466</v>
      </c>
      <c r="E104" s="290"/>
      <c r="F104" s="275"/>
      <c r="G104" s="275"/>
      <c r="H104" s="1059">
        <f>+D104</f>
        <v>-1746.598586298466</v>
      </c>
      <c r="I104" s="406">
        <v>0</v>
      </c>
      <c r="J104" s="405">
        <f>D104-SUM(E104:I104)</f>
        <v>0</v>
      </c>
    </row>
    <row r="105" spans="1:11" ht="12" customHeight="1">
      <c r="A105" s="289">
        <v>2022</v>
      </c>
      <c r="B105" s="289"/>
      <c r="C105" s="656" t="s">
        <v>300</v>
      </c>
      <c r="D105" s="405">
        <f>(G11+G22+G75+G80+G91+G102+G108+G119+G130+G141+G152)*-'T2'!D40</f>
        <v>-440.18651438100113</v>
      </c>
      <c r="E105" s="290"/>
      <c r="F105" s="275"/>
      <c r="G105" s="275"/>
      <c r="H105" s="1051"/>
      <c r="I105" s="449">
        <f>+D105</f>
        <v>-440.18651438100113</v>
      </c>
      <c r="J105" s="405">
        <f>D105-SUM(E105:I105)</f>
        <v>0</v>
      </c>
    </row>
    <row r="106" spans="1:11" ht="12" customHeight="1">
      <c r="A106" s="289">
        <v>2023</v>
      </c>
      <c r="B106" s="289"/>
      <c r="C106" s="656" t="s">
        <v>301</v>
      </c>
      <c r="D106" s="405">
        <f>(H11+H22+H75+H80+H91+H102+H108+H119+H130+H141+H152)*-'T2'!E40</f>
        <v>0</v>
      </c>
      <c r="E106" s="290"/>
      <c r="F106" s="275"/>
      <c r="G106" s="275"/>
      <c r="H106" s="1120"/>
      <c r="I106" s="311"/>
      <c r="J106" s="405">
        <f>D106-SUM(E106:I106)</f>
        <v>0</v>
      </c>
    </row>
    <row r="107" spans="1:11" ht="12" customHeight="1">
      <c r="A107" s="289">
        <v>2024</v>
      </c>
      <c r="B107" s="289"/>
      <c r="C107" s="657" t="s">
        <v>302</v>
      </c>
      <c r="D107" s="536">
        <f>(I11+I22+I75+I80+I91+I102+I108+I119+I130+I141+I152)*-'T2'!F40</f>
        <v>0</v>
      </c>
      <c r="E107" s="291"/>
      <c r="F107" s="292"/>
      <c r="G107" s="292"/>
      <c r="H107" s="1125"/>
      <c r="I107" s="661"/>
      <c r="J107" s="536">
        <f>D107-SUM(E107:I107)</f>
        <v>0</v>
      </c>
    </row>
    <row r="108" spans="1:11" ht="12" customHeight="1">
      <c r="A108" s="289" t="s">
        <v>237</v>
      </c>
      <c r="B108" s="289"/>
      <c r="C108" s="278" t="s">
        <v>303</v>
      </c>
      <c r="D108" s="536">
        <f t="shared" ref="D108:J108" si="22">SUM(D103:D107)</f>
        <v>-3771.1322167554413</v>
      </c>
      <c r="E108" s="426">
        <f t="shared" si="22"/>
        <v>0</v>
      </c>
      <c r="F108" s="398">
        <f t="shared" si="22"/>
        <v>0</v>
      </c>
      <c r="G108" s="398">
        <f t="shared" si="22"/>
        <v>-1584.3471160759743</v>
      </c>
      <c r="H108" s="1055">
        <f t="shared" si="22"/>
        <v>-1746.598586298466</v>
      </c>
      <c r="I108" s="427">
        <f t="shared" si="22"/>
        <v>-440.18651438100113</v>
      </c>
      <c r="J108" s="396">
        <f t="shared" si="22"/>
        <v>0</v>
      </c>
    </row>
    <row r="109" spans="1:11" ht="12" customHeight="1">
      <c r="A109" s="289" t="s">
        <v>506</v>
      </c>
      <c r="B109" s="289"/>
      <c r="C109" s="537"/>
      <c r="D109" s="537"/>
      <c r="E109" s="537"/>
      <c r="F109" s="537"/>
      <c r="G109" s="537"/>
      <c r="H109" s="1057"/>
      <c r="I109" s="537"/>
      <c r="J109" s="537"/>
      <c r="K109" s="289"/>
    </row>
    <row r="110" spans="1:11" ht="12" customHeight="1">
      <c r="A110" s="289" t="s">
        <v>507</v>
      </c>
      <c r="B110" s="289"/>
      <c r="C110" s="273" t="s">
        <v>515</v>
      </c>
      <c r="D110" s="405">
        <f>'T2 ANSP'!C46</f>
        <v>0</v>
      </c>
      <c r="E110" s="274"/>
      <c r="F110" s="282"/>
      <c r="G110" s="275"/>
      <c r="H110" s="1059">
        <f>D110</f>
        <v>0</v>
      </c>
      <c r="I110" s="404">
        <f>D110-H110</f>
        <v>0</v>
      </c>
      <c r="J110" s="277"/>
    </row>
    <row r="111" spans="1:11" ht="12" customHeight="1">
      <c r="A111" s="289">
        <v>2022</v>
      </c>
      <c r="B111" s="289"/>
      <c r="C111" s="273" t="s">
        <v>304</v>
      </c>
      <c r="D111" s="405">
        <f>'T2 ANSP'!D46</f>
        <v>0</v>
      </c>
      <c r="E111" s="274"/>
      <c r="F111" s="282"/>
      <c r="G111" s="275"/>
      <c r="H111" s="1120"/>
      <c r="I111" s="406">
        <f>D111</f>
        <v>0</v>
      </c>
      <c r="J111" s="277"/>
    </row>
    <row r="112" spans="1:11" ht="12" customHeight="1">
      <c r="A112" s="289">
        <v>2023</v>
      </c>
      <c r="B112" s="289"/>
      <c r="C112" s="273" t="s">
        <v>305</v>
      </c>
      <c r="D112" s="405">
        <f>'T2 ANSP'!E46</f>
        <v>0</v>
      </c>
      <c r="E112" s="274"/>
      <c r="F112" s="282"/>
      <c r="G112" s="275"/>
      <c r="H112" s="1120"/>
      <c r="I112" s="298"/>
      <c r="J112" s="405">
        <f>D112</f>
        <v>0</v>
      </c>
    </row>
    <row r="113" spans="1:11" ht="12" customHeight="1">
      <c r="A113" s="289">
        <v>2024</v>
      </c>
      <c r="B113" s="289"/>
      <c r="C113" s="283" t="s">
        <v>306</v>
      </c>
      <c r="D113" s="408">
        <f>'T2 ANSP'!F46</f>
        <v>0</v>
      </c>
      <c r="E113" s="284"/>
      <c r="F113" s="285"/>
      <c r="G113" s="285"/>
      <c r="H113" s="1122"/>
      <c r="I113" s="299"/>
      <c r="J113" s="408">
        <f>D113</f>
        <v>0</v>
      </c>
    </row>
    <row r="114" spans="1:11" ht="12" customHeight="1">
      <c r="A114" s="289" t="s">
        <v>242</v>
      </c>
      <c r="B114" s="289"/>
      <c r="C114" s="286" t="s">
        <v>307</v>
      </c>
      <c r="D114" s="413">
        <f>D102+SUM(D108:D113)</f>
        <v>-3505.2267887362468</v>
      </c>
      <c r="E114" s="414">
        <f>E102+SUM(E108:E113)</f>
        <v>94.297728336450504</v>
      </c>
      <c r="F114" s="415">
        <f>F102+SUM(F108:F113)</f>
        <v>171.60769968274397</v>
      </c>
      <c r="G114" s="415">
        <f t="shared" ref="G114:J114" si="23">G102+SUM(G108:G113)</f>
        <v>-1584.3471160759743</v>
      </c>
      <c r="H114" s="1067">
        <f t="shared" si="23"/>
        <v>-1746.598586298466</v>
      </c>
      <c r="I114" s="416">
        <f t="shared" si="23"/>
        <v>-440.18651438100113</v>
      </c>
      <c r="J114" s="413">
        <f t="shared" si="23"/>
        <v>0</v>
      </c>
    </row>
    <row r="115" spans="1:11" ht="4.3499999999999996" customHeight="1">
      <c r="A115" s="330"/>
      <c r="B115" s="330"/>
      <c r="H115" s="1032"/>
    </row>
    <row r="116" spans="1:11" ht="12" customHeight="1">
      <c r="A116" s="289">
        <v>2017</v>
      </c>
      <c r="B116" s="289"/>
      <c r="C116" s="268" t="s">
        <v>308</v>
      </c>
      <c r="D116" s="420">
        <v>0</v>
      </c>
      <c r="E116" s="419">
        <v>0</v>
      </c>
      <c r="F116" s="420">
        <v>0</v>
      </c>
      <c r="G116" s="420">
        <v>0</v>
      </c>
      <c r="H116" s="1073">
        <v>0</v>
      </c>
      <c r="I116" s="420">
        <v>0</v>
      </c>
      <c r="J116" s="422">
        <f t="shared" ref="J116:J124" si="24">D116-SUM(E116:I116)</f>
        <v>0</v>
      </c>
    </row>
    <row r="117" spans="1:11" ht="12" customHeight="1">
      <c r="A117" s="289">
        <v>2018</v>
      </c>
      <c r="B117" s="289"/>
      <c r="C117" s="273" t="s">
        <v>309</v>
      </c>
      <c r="D117" s="404">
        <v>0</v>
      </c>
      <c r="E117" s="423">
        <v>0</v>
      </c>
      <c r="F117" s="404">
        <v>0</v>
      </c>
      <c r="G117" s="404">
        <v>0</v>
      </c>
      <c r="H117" s="1059">
        <v>0</v>
      </c>
      <c r="I117" s="404">
        <v>0</v>
      </c>
      <c r="J117" s="405">
        <f t="shared" si="24"/>
        <v>0</v>
      </c>
    </row>
    <row r="118" spans="1:11" ht="12" customHeight="1">
      <c r="A118" s="289">
        <v>2019</v>
      </c>
      <c r="B118" s="289"/>
      <c r="C118" s="273" t="s">
        <v>310</v>
      </c>
      <c r="D118" s="425">
        <v>0</v>
      </c>
      <c r="E118" s="423">
        <v>0</v>
      </c>
      <c r="F118" s="424">
        <v>0</v>
      </c>
      <c r="G118" s="424">
        <v>0</v>
      </c>
      <c r="H118" s="1075">
        <v>0</v>
      </c>
      <c r="I118" s="425">
        <v>0</v>
      </c>
      <c r="J118" s="408">
        <f t="shared" si="24"/>
        <v>0</v>
      </c>
    </row>
    <row r="119" spans="1:11" ht="12" customHeight="1">
      <c r="A119" s="289" t="s">
        <v>237</v>
      </c>
      <c r="B119" s="289"/>
      <c r="C119" s="278" t="s">
        <v>311</v>
      </c>
      <c r="D119" s="396">
        <f>SUM(D116:D118)</f>
        <v>0</v>
      </c>
      <c r="E119" s="426">
        <f t="shared" ref="E119:I119" si="25">SUM(E116:E118)</f>
        <v>0</v>
      </c>
      <c r="F119" s="398">
        <f t="shared" si="25"/>
        <v>0</v>
      </c>
      <c r="G119" s="398">
        <f t="shared" si="25"/>
        <v>0</v>
      </c>
      <c r="H119" s="1055">
        <f t="shared" si="25"/>
        <v>0</v>
      </c>
      <c r="I119" s="427">
        <f t="shared" si="25"/>
        <v>0</v>
      </c>
      <c r="J119" s="396">
        <f>SUM(J116:J118)</f>
        <v>0</v>
      </c>
    </row>
    <row r="120" spans="1:11" ht="12" customHeight="1">
      <c r="A120" s="289" t="s">
        <v>506</v>
      </c>
      <c r="B120" s="289"/>
      <c r="C120" s="537"/>
      <c r="D120" s="537"/>
      <c r="E120" s="537"/>
      <c r="F120" s="537"/>
      <c r="G120" s="537"/>
      <c r="H120" s="1057"/>
      <c r="I120" s="537"/>
      <c r="J120" s="537"/>
      <c r="K120" s="289"/>
    </row>
    <row r="121" spans="1:11" ht="12" customHeight="1">
      <c r="A121" s="289" t="s">
        <v>507</v>
      </c>
      <c r="B121" s="289"/>
      <c r="C121" s="273" t="s">
        <v>522</v>
      </c>
      <c r="D121" s="405">
        <f>'T2 ANSP'!C69</f>
        <v>0</v>
      </c>
      <c r="E121" s="423">
        <v>0</v>
      </c>
      <c r="F121" s="404">
        <v>0</v>
      </c>
      <c r="G121" s="404">
        <v>0</v>
      </c>
      <c r="H121" s="1059">
        <v>0</v>
      </c>
      <c r="I121" s="406">
        <v>0</v>
      </c>
      <c r="J121" s="405">
        <f t="shared" si="24"/>
        <v>0</v>
      </c>
    </row>
    <row r="122" spans="1:11" ht="12" customHeight="1">
      <c r="A122" s="289">
        <v>2022</v>
      </c>
      <c r="B122" s="289"/>
      <c r="C122" s="273" t="s">
        <v>312</v>
      </c>
      <c r="D122" s="405">
        <f>'T2 ANSP'!D69</f>
        <v>0</v>
      </c>
      <c r="E122" s="290"/>
      <c r="F122" s="275"/>
      <c r="G122" s="404">
        <v>0</v>
      </c>
      <c r="H122" s="1059">
        <v>0</v>
      </c>
      <c r="I122" s="449">
        <v>0</v>
      </c>
      <c r="J122" s="405">
        <f t="shared" si="24"/>
        <v>0</v>
      </c>
    </row>
    <row r="123" spans="1:11" ht="12" customHeight="1">
      <c r="A123" s="289">
        <v>2023</v>
      </c>
      <c r="B123" s="289"/>
      <c r="C123" s="273" t="s">
        <v>313</v>
      </c>
      <c r="D123" s="405">
        <f>'T2 ANSP'!E69</f>
        <v>0</v>
      </c>
      <c r="E123" s="290"/>
      <c r="F123" s="275"/>
      <c r="G123" s="275"/>
      <c r="H123" s="1059">
        <v>0</v>
      </c>
      <c r="I123" s="449">
        <v>0</v>
      </c>
      <c r="J123" s="405">
        <f t="shared" si="24"/>
        <v>0</v>
      </c>
    </row>
    <row r="124" spans="1:11" ht="12" customHeight="1">
      <c r="A124" s="289">
        <v>2024</v>
      </c>
      <c r="B124" s="289"/>
      <c r="C124" s="283" t="s">
        <v>314</v>
      </c>
      <c r="D124" s="408">
        <f>'T2 ANSP'!F69</f>
        <v>0</v>
      </c>
      <c r="E124" s="291"/>
      <c r="F124" s="292"/>
      <c r="G124" s="292"/>
      <c r="H124" s="1125"/>
      <c r="I124" s="449">
        <v>0</v>
      </c>
      <c r="J124" s="405">
        <f t="shared" si="24"/>
        <v>0</v>
      </c>
    </row>
    <row r="125" spans="1:11" ht="12" customHeight="1">
      <c r="A125" s="289" t="s">
        <v>242</v>
      </c>
      <c r="B125" s="289"/>
      <c r="C125" s="286" t="s">
        <v>315</v>
      </c>
      <c r="D125" s="413">
        <f>SUM(D119:D124)</f>
        <v>0</v>
      </c>
      <c r="E125" s="414">
        <f>SUM(E119:E124)</f>
        <v>0</v>
      </c>
      <c r="F125" s="415">
        <f t="shared" ref="F125:J125" si="26">SUM(F119:F124)</f>
        <v>0</v>
      </c>
      <c r="G125" s="415">
        <f t="shared" si="26"/>
        <v>0</v>
      </c>
      <c r="H125" s="1067">
        <f t="shared" si="26"/>
        <v>0</v>
      </c>
      <c r="I125" s="416">
        <f t="shared" si="26"/>
        <v>0</v>
      </c>
      <c r="J125" s="413">
        <f t="shared" si="26"/>
        <v>0</v>
      </c>
    </row>
    <row r="126" spans="1:11" ht="4.3499999999999996" customHeight="1">
      <c r="A126" s="330"/>
      <c r="B126" s="330"/>
      <c r="H126" s="1032"/>
    </row>
    <row r="127" spans="1:11" ht="12" customHeight="1">
      <c r="A127" s="289">
        <v>2017</v>
      </c>
      <c r="B127" s="289"/>
      <c r="C127" s="268" t="s">
        <v>316</v>
      </c>
      <c r="D127" s="420">
        <v>0</v>
      </c>
      <c r="E127" s="419">
        <v>0</v>
      </c>
      <c r="F127" s="420">
        <v>0</v>
      </c>
      <c r="G127" s="420">
        <v>0</v>
      </c>
      <c r="H127" s="1073">
        <v>0</v>
      </c>
      <c r="I127" s="420">
        <v>0</v>
      </c>
      <c r="J127" s="422">
        <f t="shared" ref="J127:J129" si="27">D127-SUM(E127:I127)</f>
        <v>0</v>
      </c>
    </row>
    <row r="128" spans="1:11" ht="12" customHeight="1">
      <c r="A128" s="289">
        <v>2018</v>
      </c>
      <c r="B128" s="289"/>
      <c r="C128" s="273" t="s">
        <v>317</v>
      </c>
      <c r="D128" s="404">
        <v>0</v>
      </c>
      <c r="E128" s="423">
        <v>0</v>
      </c>
      <c r="F128" s="404">
        <v>0</v>
      </c>
      <c r="G128" s="404">
        <v>0</v>
      </c>
      <c r="H128" s="1059">
        <v>0</v>
      </c>
      <c r="I128" s="404">
        <v>0</v>
      </c>
      <c r="J128" s="405">
        <f t="shared" si="27"/>
        <v>0</v>
      </c>
    </row>
    <row r="129" spans="1:11" ht="12" customHeight="1">
      <c r="A129" s="289">
        <v>2019</v>
      </c>
      <c r="B129" s="289"/>
      <c r="C129" s="273" t="s">
        <v>318</v>
      </c>
      <c r="D129" s="425">
        <v>0</v>
      </c>
      <c r="E129" s="423">
        <v>0</v>
      </c>
      <c r="F129" s="424">
        <v>0</v>
      </c>
      <c r="G129" s="424">
        <v>0</v>
      </c>
      <c r="H129" s="1075">
        <v>0</v>
      </c>
      <c r="I129" s="425">
        <v>0</v>
      </c>
      <c r="J129" s="408">
        <f t="shared" si="27"/>
        <v>0</v>
      </c>
    </row>
    <row r="130" spans="1:11" ht="12" customHeight="1">
      <c r="A130" s="289" t="s">
        <v>237</v>
      </c>
      <c r="B130" s="289"/>
      <c r="C130" s="278" t="s">
        <v>319</v>
      </c>
      <c r="D130" s="396">
        <f>SUM(D127:D129)</f>
        <v>0</v>
      </c>
      <c r="E130" s="426">
        <f t="shared" ref="E130:J130" si="28">SUM(E127:E129)</f>
        <v>0</v>
      </c>
      <c r="F130" s="398">
        <f t="shared" si="28"/>
        <v>0</v>
      </c>
      <c r="G130" s="398">
        <f t="shared" si="28"/>
        <v>0</v>
      </c>
      <c r="H130" s="1055">
        <f t="shared" si="28"/>
        <v>0</v>
      </c>
      <c r="I130" s="427">
        <f t="shared" si="28"/>
        <v>0</v>
      </c>
      <c r="J130" s="396">
        <f t="shared" si="28"/>
        <v>0</v>
      </c>
    </row>
    <row r="131" spans="1:11" ht="12" customHeight="1">
      <c r="A131" s="289" t="s">
        <v>506</v>
      </c>
      <c r="B131" s="289"/>
      <c r="C131" s="537"/>
      <c r="D131" s="537"/>
      <c r="E131" s="537"/>
      <c r="F131" s="537"/>
      <c r="G131" s="537"/>
      <c r="H131" s="1057"/>
      <c r="I131" s="537"/>
      <c r="J131" s="537"/>
      <c r="K131" s="289"/>
    </row>
    <row r="132" spans="1:11" ht="12" customHeight="1">
      <c r="A132" s="289" t="s">
        <v>507</v>
      </c>
      <c r="B132" s="289"/>
      <c r="C132" s="273" t="s">
        <v>521</v>
      </c>
      <c r="D132" s="405">
        <f>'T2 ANSP'!C70</f>
        <v>0</v>
      </c>
      <c r="E132" s="423">
        <v>0</v>
      </c>
      <c r="F132" s="404">
        <v>0</v>
      </c>
      <c r="G132" s="404">
        <v>0</v>
      </c>
      <c r="H132" s="1059">
        <v>0</v>
      </c>
      <c r="I132" s="406">
        <v>0</v>
      </c>
      <c r="J132" s="405">
        <f t="shared" ref="J132:J135" si="29">D132-SUM(E132:I132)</f>
        <v>0</v>
      </c>
    </row>
    <row r="133" spans="1:11" ht="12" customHeight="1">
      <c r="A133" s="289">
        <v>2022</v>
      </c>
      <c r="B133" s="289"/>
      <c r="C133" s="273" t="s">
        <v>320</v>
      </c>
      <c r="D133" s="405">
        <f>'T2 ANSP'!D70</f>
        <v>0</v>
      </c>
      <c r="E133" s="290"/>
      <c r="F133" s="275"/>
      <c r="G133" s="404">
        <v>0</v>
      </c>
      <c r="H133" s="1059">
        <v>0</v>
      </c>
      <c r="I133" s="449">
        <v>0</v>
      </c>
      <c r="J133" s="405">
        <f t="shared" si="29"/>
        <v>0</v>
      </c>
    </row>
    <row r="134" spans="1:11" ht="12" customHeight="1">
      <c r="A134" s="289">
        <v>2023</v>
      </c>
      <c r="B134" s="289"/>
      <c r="C134" s="273" t="s">
        <v>321</v>
      </c>
      <c r="D134" s="405">
        <f>'T2 ANSP'!E70</f>
        <v>0</v>
      </c>
      <c r="E134" s="290"/>
      <c r="F134" s="275"/>
      <c r="G134" s="275"/>
      <c r="H134" s="1059">
        <v>0</v>
      </c>
      <c r="I134" s="449">
        <v>0</v>
      </c>
      <c r="J134" s="405">
        <f t="shared" si="29"/>
        <v>0</v>
      </c>
    </row>
    <row r="135" spans="1:11" ht="12" customHeight="1">
      <c r="A135" s="289">
        <v>2024</v>
      </c>
      <c r="B135" s="289"/>
      <c r="C135" s="283" t="s">
        <v>322</v>
      </c>
      <c r="D135" s="408">
        <f>'T2 ANSP'!F70</f>
        <v>0</v>
      </c>
      <c r="E135" s="291"/>
      <c r="F135" s="292"/>
      <c r="G135" s="292"/>
      <c r="H135" s="1125"/>
      <c r="I135" s="449">
        <v>0</v>
      </c>
      <c r="J135" s="405">
        <f t="shared" si="29"/>
        <v>0</v>
      </c>
    </row>
    <row r="136" spans="1:11" ht="12" customHeight="1">
      <c r="A136" s="289" t="s">
        <v>242</v>
      </c>
      <c r="B136" s="289"/>
      <c r="C136" s="286" t="s">
        <v>323</v>
      </c>
      <c r="D136" s="413">
        <f>SUM(D130:D135)</f>
        <v>0</v>
      </c>
      <c r="E136" s="414">
        <f t="shared" ref="E136:J136" si="30">SUM(E130:E135)</f>
        <v>0</v>
      </c>
      <c r="F136" s="415">
        <f t="shared" si="30"/>
        <v>0</v>
      </c>
      <c r="G136" s="415">
        <f t="shared" si="30"/>
        <v>0</v>
      </c>
      <c r="H136" s="1067">
        <f t="shared" si="30"/>
        <v>0</v>
      </c>
      <c r="I136" s="416">
        <f t="shared" si="30"/>
        <v>0</v>
      </c>
      <c r="J136" s="413">
        <f t="shared" si="30"/>
        <v>0</v>
      </c>
    </row>
    <row r="137" spans="1:11" ht="4.3499999999999996" customHeight="1">
      <c r="A137" s="330"/>
      <c r="B137" s="330"/>
      <c r="H137" s="1032"/>
    </row>
    <row r="138" spans="1:11" ht="12" customHeight="1">
      <c r="A138" s="289">
        <v>2017</v>
      </c>
      <c r="B138" s="289"/>
      <c r="C138" s="268" t="s">
        <v>324</v>
      </c>
      <c r="D138" s="420">
        <v>0</v>
      </c>
      <c r="E138" s="419">
        <v>0</v>
      </c>
      <c r="F138" s="420">
        <v>0</v>
      </c>
      <c r="G138" s="420">
        <v>0</v>
      </c>
      <c r="H138" s="1073">
        <v>0</v>
      </c>
      <c r="I138" s="420">
        <v>0</v>
      </c>
      <c r="J138" s="422">
        <f>D138-SUM(E138:I138)</f>
        <v>0</v>
      </c>
    </row>
    <row r="139" spans="1:11" ht="12" customHeight="1">
      <c r="A139" s="289">
        <v>2018</v>
      </c>
      <c r="B139" s="289"/>
      <c r="C139" s="273" t="s">
        <v>325</v>
      </c>
      <c r="D139" s="404">
        <v>0</v>
      </c>
      <c r="E139" s="423">
        <v>0</v>
      </c>
      <c r="F139" s="404">
        <v>0</v>
      </c>
      <c r="G139" s="404">
        <v>0</v>
      </c>
      <c r="H139" s="1059">
        <v>0</v>
      </c>
      <c r="I139" s="404">
        <v>0</v>
      </c>
      <c r="J139" s="405">
        <f>D139-SUM(E139:I139)</f>
        <v>0</v>
      </c>
    </row>
    <row r="140" spans="1:11" ht="12" customHeight="1">
      <c r="A140" s="289">
        <v>2019</v>
      </c>
      <c r="B140" s="289"/>
      <c r="C140" s="273" t="s">
        <v>326</v>
      </c>
      <c r="D140" s="425">
        <v>0</v>
      </c>
      <c r="E140" s="423">
        <v>0</v>
      </c>
      <c r="F140" s="424">
        <v>0</v>
      </c>
      <c r="G140" s="424">
        <v>0</v>
      </c>
      <c r="H140" s="1075">
        <v>0</v>
      </c>
      <c r="I140" s="425">
        <v>0</v>
      </c>
      <c r="J140" s="408">
        <f>D140-SUM(E140:I140)</f>
        <v>0</v>
      </c>
    </row>
    <row r="141" spans="1:11" ht="12" customHeight="1">
      <c r="A141" s="289" t="s">
        <v>237</v>
      </c>
      <c r="B141" s="289"/>
      <c r="C141" s="278" t="s">
        <v>327</v>
      </c>
      <c r="D141" s="396">
        <f>SUM(D138:D140)</f>
        <v>0</v>
      </c>
      <c r="E141" s="426">
        <f>SUM(E138:E140)</f>
        <v>0</v>
      </c>
      <c r="F141" s="398">
        <f>SUM(F138:F140)</f>
        <v>0</v>
      </c>
      <c r="G141" s="398">
        <f t="shared" ref="G141:I141" si="31">SUM(G138:G140)</f>
        <v>0</v>
      </c>
      <c r="H141" s="1055">
        <f t="shared" si="31"/>
        <v>0</v>
      </c>
      <c r="I141" s="427">
        <f t="shared" si="31"/>
        <v>0</v>
      </c>
      <c r="J141" s="396">
        <f>SUM(J138:J140)</f>
        <v>0</v>
      </c>
    </row>
    <row r="142" spans="1:11" ht="12" customHeight="1">
      <c r="A142" s="289" t="s">
        <v>506</v>
      </c>
      <c r="B142" s="289"/>
      <c r="C142" s="537"/>
      <c r="D142" s="537"/>
      <c r="E142" s="537"/>
      <c r="F142" s="537"/>
      <c r="G142" s="537"/>
      <c r="H142" s="1057"/>
      <c r="I142" s="537"/>
      <c r="J142" s="537"/>
      <c r="K142" s="289"/>
    </row>
    <row r="143" spans="1:11" ht="12" customHeight="1">
      <c r="A143" s="289" t="s">
        <v>507</v>
      </c>
      <c r="B143" s="289"/>
      <c r="C143" s="273" t="s">
        <v>520</v>
      </c>
      <c r="D143" s="405">
        <f>'T2 ANSP'!C71</f>
        <v>0</v>
      </c>
      <c r="E143" s="423">
        <v>0</v>
      </c>
      <c r="F143" s="404">
        <v>0</v>
      </c>
      <c r="G143" s="404">
        <v>0</v>
      </c>
      <c r="H143" s="1059">
        <v>0</v>
      </c>
      <c r="I143" s="312"/>
      <c r="J143" s="277"/>
    </row>
    <row r="144" spans="1:11" ht="12" customHeight="1">
      <c r="A144" s="289">
        <v>2022</v>
      </c>
      <c r="B144" s="289"/>
      <c r="C144" s="273" t="s">
        <v>328</v>
      </c>
      <c r="D144" s="405">
        <f>'T2 ANSP'!D71</f>
        <v>0</v>
      </c>
      <c r="E144" s="290"/>
      <c r="F144" s="275"/>
      <c r="G144" s="404">
        <v>0</v>
      </c>
      <c r="H144" s="1059">
        <v>0</v>
      </c>
      <c r="I144" s="449">
        <v>0</v>
      </c>
      <c r="J144" s="277"/>
    </row>
    <row r="145" spans="1:11" ht="12" customHeight="1">
      <c r="A145" s="289">
        <v>2023</v>
      </c>
      <c r="B145" s="289"/>
      <c r="C145" s="273" t="s">
        <v>329</v>
      </c>
      <c r="D145" s="405">
        <f>'T2 ANSP'!E71</f>
        <v>0</v>
      </c>
      <c r="E145" s="290"/>
      <c r="F145" s="275"/>
      <c r="G145" s="275"/>
      <c r="H145" s="1059">
        <v>0</v>
      </c>
      <c r="I145" s="449">
        <v>0</v>
      </c>
      <c r="J145" s="405">
        <f>D145-SUM(E145:I145)</f>
        <v>0</v>
      </c>
    </row>
    <row r="146" spans="1:11" ht="12" customHeight="1">
      <c r="A146" s="289">
        <v>2024</v>
      </c>
      <c r="B146" s="289"/>
      <c r="C146" s="283" t="s">
        <v>330</v>
      </c>
      <c r="D146" s="408">
        <f>'T2 ANSP'!F71</f>
        <v>0</v>
      </c>
      <c r="E146" s="291"/>
      <c r="F146" s="292"/>
      <c r="G146" s="292"/>
      <c r="H146" s="1125"/>
      <c r="I146" s="449">
        <v>0</v>
      </c>
      <c r="J146" s="405">
        <f t="shared" ref="J146" si="32">D146-SUM(E146:I146)</f>
        <v>0</v>
      </c>
    </row>
    <row r="147" spans="1:11" ht="12" customHeight="1">
      <c r="A147" s="289" t="s">
        <v>242</v>
      </c>
      <c r="B147" s="289"/>
      <c r="C147" s="286" t="s">
        <v>331</v>
      </c>
      <c r="D147" s="413">
        <f>SUM(D141:D146)</f>
        <v>0</v>
      </c>
      <c r="E147" s="414">
        <f>SUM(E141:E146)</f>
        <v>0</v>
      </c>
      <c r="F147" s="415">
        <f t="shared" ref="F147:I147" si="33">SUM(F141:F146)</f>
        <v>0</v>
      </c>
      <c r="G147" s="415">
        <f t="shared" si="33"/>
        <v>0</v>
      </c>
      <c r="H147" s="1067">
        <f t="shared" si="33"/>
        <v>0</v>
      </c>
      <c r="I147" s="416">
        <f t="shared" si="33"/>
        <v>0</v>
      </c>
      <c r="J147" s="413">
        <f>SUM(J141:J146)</f>
        <v>0</v>
      </c>
    </row>
    <row r="148" spans="1:11" ht="4.3499999999999996" customHeight="1">
      <c r="A148" s="330"/>
      <c r="B148" s="330"/>
      <c r="H148" s="1032"/>
    </row>
    <row r="149" spans="1:11" ht="12" customHeight="1">
      <c r="A149" s="289">
        <v>2017</v>
      </c>
      <c r="B149" s="289"/>
      <c r="C149" s="268" t="s">
        <v>332</v>
      </c>
      <c r="D149" s="420">
        <v>0</v>
      </c>
      <c r="E149" s="386">
        <v>0</v>
      </c>
      <c r="F149" s="587">
        <v>0</v>
      </c>
      <c r="G149" s="420">
        <v>0</v>
      </c>
      <c r="H149" s="1073">
        <v>0</v>
      </c>
      <c r="I149" s="420">
        <v>0</v>
      </c>
      <c r="J149" s="586">
        <f>D149-SUM(E149:I149)</f>
        <v>0</v>
      </c>
    </row>
    <row r="150" spans="1:11" ht="12" customHeight="1">
      <c r="A150" s="289">
        <v>2018</v>
      </c>
      <c r="B150" s="289"/>
      <c r="C150" s="273" t="s">
        <v>333</v>
      </c>
      <c r="D150" s="404">
        <v>0</v>
      </c>
      <c r="E150" s="582">
        <v>0</v>
      </c>
      <c r="F150" s="392">
        <v>0</v>
      </c>
      <c r="G150" s="404">
        <v>0</v>
      </c>
      <c r="H150" s="1059">
        <v>0</v>
      </c>
      <c r="I150" s="404">
        <v>0</v>
      </c>
      <c r="J150" s="575">
        <f>D150-SUM(E150:I150)</f>
        <v>0</v>
      </c>
    </row>
    <row r="151" spans="1:11" ht="12" customHeight="1">
      <c r="A151" s="289">
        <v>2019</v>
      </c>
      <c r="B151" s="289"/>
      <c r="C151" s="273" t="s">
        <v>334</v>
      </c>
      <c r="D151" s="425">
        <v>0</v>
      </c>
      <c r="E151" s="582">
        <v>0</v>
      </c>
      <c r="F151" s="392">
        <v>0</v>
      </c>
      <c r="G151" s="424">
        <v>0</v>
      </c>
      <c r="H151" s="1075">
        <v>0</v>
      </c>
      <c r="I151" s="425">
        <v>0</v>
      </c>
      <c r="J151" s="575">
        <f>D151-SUM(E151:I151)</f>
        <v>0</v>
      </c>
    </row>
    <row r="152" spans="1:11" ht="12" customHeight="1">
      <c r="A152" s="289" t="s">
        <v>237</v>
      </c>
      <c r="B152" s="289"/>
      <c r="C152" s="278" t="s">
        <v>335</v>
      </c>
      <c r="D152" s="589">
        <f t="shared" ref="D152:J152" si="34">SUM(D149:D151)</f>
        <v>0</v>
      </c>
      <c r="E152" s="591">
        <f t="shared" si="34"/>
        <v>0</v>
      </c>
      <c r="F152" s="592">
        <f t="shared" si="34"/>
        <v>0</v>
      </c>
      <c r="G152" s="592">
        <f t="shared" si="34"/>
        <v>0</v>
      </c>
      <c r="H152" s="1107">
        <f t="shared" si="34"/>
        <v>0</v>
      </c>
      <c r="I152" s="593">
        <f t="shared" si="34"/>
        <v>0</v>
      </c>
      <c r="J152" s="589">
        <f t="shared" si="34"/>
        <v>0</v>
      </c>
    </row>
    <row r="153" spans="1:11" ht="12" customHeight="1">
      <c r="A153" s="289" t="s">
        <v>506</v>
      </c>
      <c r="B153" s="289"/>
      <c r="C153" s="537"/>
      <c r="D153" s="537"/>
      <c r="E153" s="537"/>
      <c r="F153" s="537"/>
      <c r="G153" s="537"/>
      <c r="H153" s="1057"/>
      <c r="I153" s="537"/>
      <c r="J153" s="537"/>
      <c r="K153" s="289"/>
    </row>
    <row r="154" spans="1:11" ht="12" customHeight="1">
      <c r="A154" s="289" t="s">
        <v>507</v>
      </c>
      <c r="B154" s="289"/>
      <c r="C154" s="273" t="s">
        <v>519</v>
      </c>
      <c r="D154" s="575">
        <f>'T2 ANSP'!C72</f>
        <v>0</v>
      </c>
      <c r="E154" s="582">
        <v>0</v>
      </c>
      <c r="F154" s="392">
        <v>0</v>
      </c>
      <c r="G154" s="392">
        <v>0</v>
      </c>
      <c r="H154" s="1050">
        <v>0</v>
      </c>
      <c r="I154" s="457"/>
      <c r="J154" s="277"/>
    </row>
    <row r="155" spans="1:11" ht="12" customHeight="1">
      <c r="A155" s="289">
        <v>2022</v>
      </c>
      <c r="B155" s="289"/>
      <c r="C155" s="273" t="s">
        <v>336</v>
      </c>
      <c r="D155" s="576">
        <f>'T2 ANSP'!D72</f>
        <v>0</v>
      </c>
      <c r="E155" s="437"/>
      <c r="F155" s="393"/>
      <c r="G155" s="392">
        <v>0</v>
      </c>
      <c r="H155" s="1050">
        <v>0</v>
      </c>
      <c r="I155" s="584">
        <v>0</v>
      </c>
      <c r="J155" s="277"/>
    </row>
    <row r="156" spans="1:11" ht="12" customHeight="1">
      <c r="A156" s="289">
        <v>2023</v>
      </c>
      <c r="B156" s="289"/>
      <c r="C156" s="273" t="s">
        <v>337</v>
      </c>
      <c r="D156" s="576">
        <f>'T2 ANSP'!E72</f>
        <v>0</v>
      </c>
      <c r="E156" s="437"/>
      <c r="F156" s="393"/>
      <c r="G156" s="393"/>
      <c r="H156" s="1050">
        <v>0</v>
      </c>
      <c r="I156" s="584">
        <v>0</v>
      </c>
      <c r="J156" s="575">
        <f>D156-SUM(E156:I156)</f>
        <v>0</v>
      </c>
    </row>
    <row r="157" spans="1:11" ht="12" customHeight="1">
      <c r="A157" s="289">
        <v>2024</v>
      </c>
      <c r="B157" s="289"/>
      <c r="C157" s="283" t="s">
        <v>338</v>
      </c>
      <c r="D157" s="577">
        <f>'T2 ANSP'!F72</f>
        <v>0</v>
      </c>
      <c r="E157" s="441"/>
      <c r="F157" s="442"/>
      <c r="G157" s="442"/>
      <c r="H157" s="1092"/>
      <c r="I157" s="595">
        <v>0</v>
      </c>
      <c r="J157" s="594">
        <f>D157-SUM(E157:I157)</f>
        <v>0</v>
      </c>
    </row>
    <row r="158" spans="1:11" ht="12" customHeight="1">
      <c r="A158" s="289" t="s">
        <v>242</v>
      </c>
      <c r="B158" s="289"/>
      <c r="C158" s="286" t="s">
        <v>339</v>
      </c>
      <c r="D158" s="578">
        <f>SUM(D152:D157)</f>
        <v>0</v>
      </c>
      <c r="E158" s="579">
        <f>SUM(E152:E157)</f>
        <v>0</v>
      </c>
      <c r="F158" s="580">
        <f t="shared" ref="F158:H158" si="35">SUM(F152:F157)</f>
        <v>0</v>
      </c>
      <c r="G158" s="580">
        <f t="shared" si="35"/>
        <v>0</v>
      </c>
      <c r="H158" s="1112">
        <f t="shared" si="35"/>
        <v>0</v>
      </c>
      <c r="I158" s="581">
        <f>SUM(I152:I157)</f>
        <v>0</v>
      </c>
      <c r="J158" s="578">
        <f>SUM(J152:J157)</f>
        <v>0</v>
      </c>
    </row>
    <row r="159" spans="1:11" ht="4.3499999999999996" customHeight="1">
      <c r="A159" s="330"/>
      <c r="B159" s="330"/>
      <c r="H159" s="1032"/>
    </row>
    <row r="160" spans="1:11" ht="12" customHeight="1">
      <c r="A160" s="289" t="s">
        <v>506</v>
      </c>
      <c r="B160" s="289"/>
      <c r="C160" s="538"/>
      <c r="D160" s="538"/>
      <c r="E160" s="538"/>
      <c r="F160" s="538"/>
      <c r="G160" s="538"/>
      <c r="H160" s="1080"/>
      <c r="I160" s="538"/>
      <c r="J160" s="538"/>
      <c r="K160" s="289"/>
    </row>
    <row r="161" spans="1:11" ht="12" customHeight="1">
      <c r="A161" s="289" t="s">
        <v>507</v>
      </c>
      <c r="B161" s="289"/>
      <c r="C161" s="273" t="s">
        <v>518</v>
      </c>
      <c r="D161" s="405">
        <f>'T2 ANSP'!C63</f>
        <v>18065.074559193283</v>
      </c>
      <c r="E161" s="290"/>
      <c r="F161" s="275"/>
      <c r="G161" s="275"/>
      <c r="H161" s="1059">
        <f>D161/5</f>
        <v>3613.0149118386566</v>
      </c>
      <c r="I161" s="406">
        <f>H161</f>
        <v>3613.0149118386566</v>
      </c>
      <c r="J161" s="405">
        <f t="shared" ref="J161" si="36">D161-SUM(E161:I161)</f>
        <v>10839.04473551597</v>
      </c>
    </row>
    <row r="162" spans="1:11" ht="12" customHeight="1">
      <c r="A162" s="289">
        <v>2022</v>
      </c>
      <c r="B162" s="289"/>
      <c r="C162" s="273" t="s">
        <v>340</v>
      </c>
      <c r="D162" s="405">
        <f>'T2 ANSP'!D63</f>
        <v>0</v>
      </c>
      <c r="E162" s="274"/>
      <c r="F162" s="282"/>
      <c r="G162" s="282"/>
      <c r="H162" s="1059">
        <v>0</v>
      </c>
      <c r="I162" s="406">
        <v>0</v>
      </c>
      <c r="J162" s="405">
        <f t="shared" ref="J162:J164" si="37">D162-SUM(E162:I162)</f>
        <v>0</v>
      </c>
    </row>
    <row r="163" spans="1:11" ht="12" customHeight="1">
      <c r="A163" s="289">
        <v>2023</v>
      </c>
      <c r="B163" s="289"/>
      <c r="C163" s="273" t="s">
        <v>341</v>
      </c>
      <c r="D163" s="405">
        <f>'T2 ANSP'!E63</f>
        <v>0</v>
      </c>
      <c r="E163" s="274"/>
      <c r="F163" s="282"/>
      <c r="G163" s="282"/>
      <c r="H163" s="1128"/>
      <c r="I163" s="406">
        <v>0</v>
      </c>
      <c r="J163" s="405">
        <f t="shared" si="37"/>
        <v>0</v>
      </c>
    </row>
    <row r="164" spans="1:11" ht="12" customHeight="1">
      <c r="A164" s="289">
        <v>2024</v>
      </c>
      <c r="B164" s="289"/>
      <c r="C164" s="283" t="s">
        <v>342</v>
      </c>
      <c r="D164" s="408">
        <f>'T2 ANSP'!F63</f>
        <v>0</v>
      </c>
      <c r="E164" s="284"/>
      <c r="F164" s="285"/>
      <c r="G164" s="285"/>
      <c r="H164" s="1122"/>
      <c r="I164" s="313"/>
      <c r="J164" s="405">
        <f t="shared" si="37"/>
        <v>0</v>
      </c>
    </row>
    <row r="165" spans="1:11" ht="12" customHeight="1">
      <c r="A165" s="289" t="s">
        <v>242</v>
      </c>
      <c r="B165" s="289"/>
      <c r="C165" s="286" t="s">
        <v>343</v>
      </c>
      <c r="D165" s="413">
        <f>SUM(D160:D164)</f>
        <v>18065.074559193283</v>
      </c>
      <c r="E165" s="414">
        <f>SUM(E160:E164)</f>
        <v>0</v>
      </c>
      <c r="F165" s="415">
        <f t="shared" ref="F165:J165" si="38">SUM(F160:F164)</f>
        <v>0</v>
      </c>
      <c r="G165" s="415">
        <f t="shared" si="38"/>
        <v>0</v>
      </c>
      <c r="H165" s="1067">
        <f>SUM(H160:H164)</f>
        <v>3613.0149118386566</v>
      </c>
      <c r="I165" s="416">
        <f>SUM(I160:I164)</f>
        <v>3613.0149118386566</v>
      </c>
      <c r="J165" s="413">
        <f t="shared" si="38"/>
        <v>10839.04473551597</v>
      </c>
    </row>
    <row r="166" spans="1:11" ht="4.3499999999999996" customHeight="1">
      <c r="B166" s="289"/>
      <c r="H166" s="1032"/>
    </row>
    <row r="167" spans="1:11" ht="12" customHeight="1">
      <c r="A167" s="289" t="s">
        <v>506</v>
      </c>
      <c r="B167" s="289"/>
      <c r="C167" s="538"/>
      <c r="D167" s="538"/>
      <c r="E167" s="538"/>
      <c r="F167" s="538"/>
      <c r="G167" s="538"/>
      <c r="H167" s="1080"/>
      <c r="I167" s="538"/>
      <c r="J167" s="538"/>
      <c r="K167" s="289"/>
    </row>
    <row r="168" spans="1:11" ht="12" customHeight="1">
      <c r="A168" s="289" t="s">
        <v>507</v>
      </c>
      <c r="B168" s="289"/>
      <c r="C168" s="273" t="s">
        <v>517</v>
      </c>
      <c r="D168" s="395"/>
      <c r="E168" s="437"/>
      <c r="F168" s="393"/>
      <c r="G168" s="393"/>
      <c r="H168" s="1051"/>
      <c r="I168" s="457"/>
      <c r="J168" s="277"/>
    </row>
    <row r="169" spans="1:11" ht="12" customHeight="1">
      <c r="A169" s="289">
        <v>2022</v>
      </c>
      <c r="B169" s="289"/>
      <c r="C169" s="273" t="s">
        <v>353</v>
      </c>
      <c r="D169" s="665"/>
      <c r="E169" s="437"/>
      <c r="F169" s="393"/>
      <c r="G169" s="393"/>
      <c r="H169" s="1051"/>
      <c r="I169" s="393"/>
      <c r="J169" s="277"/>
    </row>
    <row r="170" spans="1:11" ht="12" customHeight="1">
      <c r="A170" s="289">
        <v>2023</v>
      </c>
      <c r="B170" s="289"/>
      <c r="C170" s="273" t="s">
        <v>354</v>
      </c>
      <c r="D170" s="665"/>
      <c r="E170" s="437"/>
      <c r="F170" s="393"/>
      <c r="G170" s="393"/>
      <c r="H170" s="1051"/>
      <c r="I170" s="393"/>
      <c r="J170" s="277"/>
    </row>
    <row r="171" spans="1:11" ht="12" customHeight="1">
      <c r="A171" s="289">
        <v>2024</v>
      </c>
      <c r="B171" s="289"/>
      <c r="C171" s="283" t="s">
        <v>355</v>
      </c>
      <c r="D171" s="666"/>
      <c r="E171" s="441"/>
      <c r="F171" s="442"/>
      <c r="G171" s="442"/>
      <c r="H171" s="1092"/>
      <c r="I171" s="442"/>
      <c r="J171" s="293"/>
    </row>
    <row r="172" spans="1:11" ht="12" customHeight="1">
      <c r="A172" s="289" t="s">
        <v>242</v>
      </c>
      <c r="B172" s="289"/>
      <c r="C172" s="286" t="s">
        <v>356</v>
      </c>
      <c r="D172" s="432"/>
      <c r="E172" s="428"/>
      <c r="F172" s="429"/>
      <c r="G172" s="429"/>
      <c r="H172" s="1082"/>
      <c r="I172" s="444"/>
      <c r="J172" s="308"/>
    </row>
    <row r="173" spans="1:11" ht="4.3499999999999996" customHeight="1">
      <c r="B173" s="289"/>
      <c r="C173" s="294"/>
      <c r="D173" s="294"/>
      <c r="E173" s="294"/>
      <c r="F173" s="295"/>
      <c r="G173" s="294"/>
      <c r="H173" s="1116"/>
      <c r="I173" s="294"/>
      <c r="J173" s="294"/>
    </row>
    <row r="174" spans="1:11" ht="4.3499999999999996" customHeight="1">
      <c r="B174" s="289"/>
      <c r="H174" s="1032"/>
    </row>
    <row r="175" spans="1:11" ht="12" customHeight="1">
      <c r="B175" s="289"/>
      <c r="C175" s="286" t="s">
        <v>344</v>
      </c>
      <c r="D175" s="413">
        <f>D17+D28+D35+D42+D49+D56+D63+D70+D75+D86+D97+D114+D125+D136+D147+D158+D165+D172</f>
        <v>13233.231811784015</v>
      </c>
      <c r="E175" s="414">
        <f t="shared" ref="E175:J175" si="39">E17+E28+E35+E42+E49+E56+E63+E70+E75+E86+E97+E114+E125+E136+E147+E158+E165+E172</f>
        <v>-2373.6077430817277</v>
      </c>
      <c r="F175" s="415">
        <f t="shared" si="39"/>
        <v>-2517.4702514202545</v>
      </c>
      <c r="G175" s="415">
        <f t="shared" si="39"/>
        <v>-1780.8632160759744</v>
      </c>
      <c r="H175" s="1067">
        <f t="shared" si="39"/>
        <v>1416.8483497280386</v>
      </c>
      <c r="I175" s="416">
        <f>I17+I28+I35+I42+I49+I56+I63+I70+I75+I86+I97+I114+I125+I136+I147+I158+I165+I172</f>
        <v>7554.1962659639612</v>
      </c>
      <c r="J175" s="413">
        <f t="shared" si="39"/>
        <v>10934.128406669972</v>
      </c>
    </row>
    <row r="176" spans="1:11" ht="12" customHeight="1">
      <c r="B176" s="289"/>
    </row>
    <row r="177" spans="2:10" ht="12" customHeight="1">
      <c r="B177" s="289"/>
      <c r="C177" s="57" t="s">
        <v>345</v>
      </c>
      <c r="F177" s="703"/>
      <c r="G177" s="287"/>
      <c r="H177" s="287"/>
      <c r="I177" s="287"/>
      <c r="J177" s="287"/>
    </row>
    <row r="178" spans="2:10" ht="12" customHeight="1">
      <c r="B178" s="289"/>
      <c r="C178" s="57" t="s">
        <v>346</v>
      </c>
      <c r="D178" s="73"/>
      <c r="E178" s="296"/>
      <c r="F178" s="703"/>
      <c r="G178" s="296"/>
      <c r="H178" s="296"/>
      <c r="I178" s="296"/>
      <c r="J178" s="704"/>
    </row>
    <row r="179" spans="2:10" ht="12" customHeight="1">
      <c r="B179" s="289"/>
      <c r="C179" s="530" t="s">
        <v>553</v>
      </c>
    </row>
    <row r="183" spans="2:10">
      <c r="C183" s="258" t="s">
        <v>697</v>
      </c>
      <c r="D183" s="413">
        <f>D11+D22+D75+D80+D91+D102+D108+D119+D130+D141+D152</f>
        <v>-8858.7263112574237</v>
      </c>
      <c r="E183" s="413">
        <f t="shared" ref="E183:J183" si="40">E11+E22+E75+E80+E91+E102+E108+E119+E130+E141+E152</f>
        <v>-2373.6077430817277</v>
      </c>
      <c r="F183" s="413">
        <f t="shared" si="40"/>
        <v>-2517.4702514202545</v>
      </c>
      <c r="G183" s="413">
        <f t="shared" si="40"/>
        <v>-1780.8632160759744</v>
      </c>
      <c r="H183" s="413">
        <f t="shared" si="40"/>
        <v>-1746.598586298466</v>
      </c>
      <c r="I183" s="413">
        <f t="shared" si="40"/>
        <v>-440.18651438100113</v>
      </c>
      <c r="J183" s="413">
        <f t="shared" si="40"/>
        <v>0</v>
      </c>
    </row>
    <row r="184" spans="2:10">
      <c r="C184" s="258" t="s">
        <v>698</v>
      </c>
      <c r="D184" s="413">
        <f>D17-D11+D28-D22+D35+D42+D49+D56+D63+D70+D86-D80+D97-D91+D114-D108-D102+D125-D119+D136-D130+D147-D141+D158-D152+D165+D172</f>
        <v>22091.958123041441</v>
      </c>
      <c r="E184" s="413">
        <f t="shared" ref="E184:J184" si="41">E17-E11+E28-E22+E35+E42+E49+E56+E63+E70+E86-E80+E97-E91+E114-E108-E102+E125-E119+E136-E130+E147-E141+E158-E152+E165+E172</f>
        <v>0</v>
      </c>
      <c r="F184" s="413">
        <f t="shared" si="41"/>
        <v>0</v>
      </c>
      <c r="G184" s="413">
        <f t="shared" si="41"/>
        <v>0</v>
      </c>
      <c r="H184" s="413">
        <f t="shared" si="41"/>
        <v>3163.4469360265048</v>
      </c>
      <c r="I184" s="413">
        <f t="shared" si="41"/>
        <v>7994.3827803449622</v>
      </c>
      <c r="J184" s="413">
        <f t="shared" si="41"/>
        <v>10934.128406669972</v>
      </c>
    </row>
    <row r="185" spans="2:10">
      <c r="C185" s="258" t="s">
        <v>344</v>
      </c>
      <c r="D185" s="413">
        <f>SUM(D183:D184)</f>
        <v>13233.231811784017</v>
      </c>
      <c r="E185" s="413">
        <f t="shared" ref="E185:J185" si="42">SUM(E183:E184)</f>
        <v>-2373.6077430817277</v>
      </c>
      <c r="F185" s="413">
        <f t="shared" si="42"/>
        <v>-2517.4702514202545</v>
      </c>
      <c r="G185" s="413">
        <f t="shared" si="42"/>
        <v>-1780.8632160759744</v>
      </c>
      <c r="H185" s="413">
        <f t="shared" si="42"/>
        <v>1416.8483497280388</v>
      </c>
      <c r="I185" s="413">
        <f t="shared" si="42"/>
        <v>7554.1962659639612</v>
      </c>
      <c r="J185" s="413">
        <f t="shared" si="42"/>
        <v>10934.128406669972</v>
      </c>
    </row>
  </sheetData>
  <autoFilter ref="A8:J172" xr:uid="{00000000-0009-0000-0000-00000C000000}"/>
  <mergeCells count="1">
    <mergeCell ref="C1:J1"/>
  </mergeCells>
  <pageMargins left="0.7" right="0.7" top="0.75" bottom="0.75" header="0.3" footer="0.3"/>
  <pageSetup paperSize="9" scale="72"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T185"/>
  <sheetViews>
    <sheetView showGridLines="0" topLeftCell="A56" zoomScaleNormal="100" workbookViewId="0">
      <selection activeCell="J53" sqref="J53"/>
    </sheetView>
  </sheetViews>
  <sheetFormatPr defaultColWidth="12.5703125" defaultRowHeight="15"/>
  <cols>
    <col min="1" max="1" width="12.5703125" style="289" customWidth="1"/>
    <col min="2" max="2" width="2.140625" style="258" customWidth="1"/>
    <col min="3" max="3" width="52.5703125" style="258" customWidth="1"/>
    <col min="4" max="4" width="7.85546875" style="258" customWidth="1"/>
    <col min="5" max="5" width="10" style="258" customWidth="1"/>
    <col min="6" max="6" width="10" style="90" customWidth="1"/>
    <col min="7" max="10" width="10" style="258" customWidth="1"/>
    <col min="11" max="11" width="3.42578125" style="258" customWidth="1"/>
    <col min="12" max="12" width="7.85546875" style="258" customWidth="1"/>
    <col min="13" max="13" width="16.42578125" style="258" customWidth="1"/>
    <col min="14" max="21" width="7.85546875" style="258" customWidth="1"/>
    <col min="22" max="16384" width="12.5703125" style="258"/>
  </cols>
  <sheetData>
    <row r="1" spans="1:20" ht="12" customHeight="1">
      <c r="C1" s="1250" t="s">
        <v>230</v>
      </c>
      <c r="D1" s="1250"/>
      <c r="E1" s="1250"/>
      <c r="F1" s="1250"/>
      <c r="G1" s="1250"/>
      <c r="H1" s="1249"/>
      <c r="I1" s="1250"/>
      <c r="J1" s="1250"/>
      <c r="K1" s="259"/>
      <c r="L1" s="259"/>
      <c r="M1" s="259"/>
      <c r="N1" s="259"/>
      <c r="O1" s="259"/>
      <c r="P1" s="259"/>
      <c r="Q1" s="259"/>
      <c r="R1" s="259"/>
      <c r="S1" s="259"/>
      <c r="T1" s="259"/>
    </row>
    <row r="2" spans="1:20" ht="12" customHeight="1">
      <c r="C2" s="260"/>
      <c r="D2" s="260"/>
      <c r="E2" s="260"/>
      <c r="G2" s="260"/>
      <c r="H2" s="1033"/>
      <c r="I2" s="260"/>
      <c r="J2" s="260"/>
      <c r="K2" s="260"/>
    </row>
    <row r="3" spans="1:20" ht="12" customHeight="1">
      <c r="C3" s="326" t="str">
        <f>'T2 MET'!A3</f>
        <v>Finland - TCZ</v>
      </c>
      <c r="D3" s="260"/>
      <c r="E3" s="260"/>
      <c r="G3" s="260"/>
      <c r="H3" s="1033"/>
      <c r="I3" s="260"/>
      <c r="J3" s="260"/>
      <c r="K3" s="260"/>
    </row>
    <row r="4" spans="1:20" ht="12" customHeight="1">
      <c r="C4" s="98" t="str">
        <f>'T2 MET'!A4</f>
        <v>Currency: Euro</v>
      </c>
      <c r="D4" s="260"/>
      <c r="E4" s="260"/>
      <c r="G4" s="260"/>
      <c r="H4" s="1033"/>
      <c r="I4" s="260"/>
      <c r="J4" s="260"/>
      <c r="K4" s="260"/>
    </row>
    <row r="5" spans="1:20" ht="12" customHeight="1">
      <c r="C5" s="91" t="str">
        <f>'T2 MET'!A5</f>
        <v>MET</v>
      </c>
      <c r="D5" s="260"/>
      <c r="E5" s="261"/>
      <c r="G5" s="261"/>
      <c r="H5" s="1033"/>
      <c r="I5" s="260"/>
      <c r="J5" s="260"/>
      <c r="K5" s="260"/>
    </row>
    <row r="6" spans="1:20" ht="12" customHeight="1">
      <c r="C6" s="261"/>
      <c r="D6" s="261"/>
      <c r="E6" s="261"/>
      <c r="F6" s="261"/>
      <c r="G6" s="261"/>
      <c r="H6" s="1035"/>
      <c r="I6" s="261"/>
      <c r="J6" s="261"/>
      <c r="K6" s="261"/>
    </row>
    <row r="7" spans="1:20" ht="12" customHeight="1">
      <c r="A7" s="289" t="s">
        <v>231</v>
      </c>
      <c r="B7" s="289"/>
      <c r="C7" s="262" t="s">
        <v>232</v>
      </c>
      <c r="D7" s="263" t="s">
        <v>233</v>
      </c>
      <c r="E7" s="264">
        <v>2020</v>
      </c>
      <c r="F7" s="265">
        <v>2021</v>
      </c>
      <c r="G7" s="265">
        <v>2022</v>
      </c>
      <c r="H7" s="1039">
        <v>2023</v>
      </c>
      <c r="I7" s="266">
        <v>2024</v>
      </c>
      <c r="J7" s="262" t="s">
        <v>234</v>
      </c>
      <c r="K7" s="260"/>
    </row>
    <row r="8" spans="1:20" ht="12" customHeight="1">
      <c r="B8" s="289"/>
      <c r="C8" s="267"/>
      <c r="D8" s="267"/>
      <c r="E8" s="267"/>
      <c r="F8" s="267"/>
      <c r="G8" s="267"/>
      <c r="H8" s="1040"/>
      <c r="I8" s="267"/>
      <c r="J8" s="267"/>
      <c r="K8" s="260"/>
    </row>
    <row r="9" spans="1:20" ht="12" customHeight="1">
      <c r="A9" s="289">
        <v>2018</v>
      </c>
      <c r="B9" s="289"/>
      <c r="C9" s="268" t="s">
        <v>235</v>
      </c>
      <c r="D9" s="422">
        <v>-56.550255265069865</v>
      </c>
      <c r="E9" s="386">
        <f>D9</f>
        <v>-56.550255265069865</v>
      </c>
      <c r="F9" s="269"/>
      <c r="G9" s="270"/>
      <c r="H9" s="1119"/>
      <c r="I9" s="297"/>
      <c r="J9" s="271"/>
    </row>
    <row r="10" spans="1:20" ht="12" customHeight="1">
      <c r="A10" s="289">
        <v>2019</v>
      </c>
      <c r="B10" s="289"/>
      <c r="C10" s="273" t="s">
        <v>236</v>
      </c>
      <c r="D10" s="405">
        <v>-66.901068500386046</v>
      </c>
      <c r="E10" s="274"/>
      <c r="F10" s="392">
        <f>D10</f>
        <v>-66.901068500386046</v>
      </c>
      <c r="G10" s="275"/>
      <c r="H10" s="1120"/>
      <c r="I10" s="276"/>
      <c r="J10" s="277"/>
    </row>
    <row r="11" spans="1:20" ht="12" customHeight="1">
      <c r="A11" s="289" t="s">
        <v>237</v>
      </c>
      <c r="B11" s="289"/>
      <c r="C11" s="278" t="s">
        <v>238</v>
      </c>
      <c r="D11" s="396">
        <f>SUM(D9:D10)</f>
        <v>-123.45132376545591</v>
      </c>
      <c r="E11" s="397">
        <f t="shared" ref="E11:F11" si="0">SUM(E9:E10)</f>
        <v>-56.550255265069865</v>
      </c>
      <c r="F11" s="398">
        <f t="shared" si="0"/>
        <v>-66.901068500386046</v>
      </c>
      <c r="G11" s="279"/>
      <c r="H11" s="1121"/>
      <c r="I11" s="280"/>
      <c r="J11" s="281"/>
    </row>
    <row r="12" spans="1:20" ht="12" customHeight="1">
      <c r="A12" s="289" t="s">
        <v>506</v>
      </c>
      <c r="B12" s="289"/>
      <c r="C12" s="537"/>
      <c r="D12" s="537"/>
      <c r="E12" s="537"/>
      <c r="F12" s="537"/>
      <c r="G12" s="537"/>
      <c r="H12" s="1057"/>
      <c r="I12" s="537"/>
      <c r="J12" s="537"/>
      <c r="K12" s="289"/>
    </row>
    <row r="13" spans="1:20" ht="12" customHeight="1">
      <c r="A13" s="289" t="s">
        <v>507</v>
      </c>
      <c r="B13" s="289"/>
      <c r="C13" s="273" t="s">
        <v>516</v>
      </c>
      <c r="D13" s="405">
        <f>'T2 MET'!C19</f>
        <v>7.9052051017366711</v>
      </c>
      <c r="E13" s="274"/>
      <c r="F13" s="282"/>
      <c r="G13" s="275"/>
      <c r="H13" s="1059">
        <f>D13</f>
        <v>7.9052051017366711</v>
      </c>
      <c r="I13" s="276"/>
      <c r="J13" s="277"/>
    </row>
    <row r="14" spans="1:20" ht="12" customHeight="1">
      <c r="A14" s="289">
        <v>2022</v>
      </c>
      <c r="B14" s="289"/>
      <c r="C14" s="273" t="s">
        <v>239</v>
      </c>
      <c r="D14" s="405">
        <f>'T2 MET'!D19</f>
        <v>81.241286076015015</v>
      </c>
      <c r="E14" s="274"/>
      <c r="F14" s="282"/>
      <c r="G14" s="275"/>
      <c r="H14" s="1120"/>
      <c r="I14" s="406">
        <f>D14</f>
        <v>81.241286076015015</v>
      </c>
      <c r="J14" s="277"/>
    </row>
    <row r="15" spans="1:20" ht="12" customHeight="1">
      <c r="A15" s="289">
        <v>2023</v>
      </c>
      <c r="B15" s="289"/>
      <c r="C15" s="273" t="s">
        <v>240</v>
      </c>
      <c r="D15" s="405">
        <f>'T2 MET'!E19</f>
        <v>0</v>
      </c>
      <c r="E15" s="274"/>
      <c r="F15" s="282"/>
      <c r="G15" s="275"/>
      <c r="H15" s="1120"/>
      <c r="I15" s="298"/>
      <c r="J15" s="407">
        <f>D15</f>
        <v>0</v>
      </c>
    </row>
    <row r="16" spans="1:20" ht="12" customHeight="1">
      <c r="A16" s="289">
        <v>2024</v>
      </c>
      <c r="B16" s="289"/>
      <c r="C16" s="283" t="s">
        <v>241</v>
      </c>
      <c r="D16" s="408">
        <f>'T2 MET'!F19</f>
        <v>0</v>
      </c>
      <c r="E16" s="284"/>
      <c r="F16" s="285"/>
      <c r="G16" s="285"/>
      <c r="H16" s="1122"/>
      <c r="I16" s="299"/>
      <c r="J16" s="412">
        <f>D16</f>
        <v>0</v>
      </c>
    </row>
    <row r="17" spans="1:11" ht="12" customHeight="1">
      <c r="A17" s="289" t="s">
        <v>242</v>
      </c>
      <c r="B17" s="289"/>
      <c r="C17" s="286" t="s">
        <v>243</v>
      </c>
      <c r="D17" s="413">
        <f>SUM(D11:D16)</f>
        <v>-34.304832587704226</v>
      </c>
      <c r="E17" s="414">
        <f t="shared" ref="E17:J17" si="1">SUM(E11:E16)</f>
        <v>-56.550255265069865</v>
      </c>
      <c r="F17" s="415">
        <f t="shared" si="1"/>
        <v>-66.901068500386046</v>
      </c>
      <c r="G17" s="415">
        <f t="shared" si="1"/>
        <v>0</v>
      </c>
      <c r="H17" s="1067">
        <f t="shared" si="1"/>
        <v>7.9052051017366711</v>
      </c>
      <c r="I17" s="416">
        <f t="shared" si="1"/>
        <v>81.241286076015015</v>
      </c>
      <c r="J17" s="413">
        <f t="shared" si="1"/>
        <v>0</v>
      </c>
    </row>
    <row r="18" spans="1:11" ht="4.3499999999999996" customHeight="1">
      <c r="A18" s="330"/>
      <c r="B18" s="330"/>
      <c r="C18" s="300"/>
      <c r="D18" s="301"/>
      <c r="E18" s="302"/>
      <c r="F18" s="302"/>
      <c r="G18" s="302"/>
      <c r="H18" s="1123"/>
      <c r="I18" s="302"/>
      <c r="J18" s="302"/>
    </row>
    <row r="19" spans="1:11" ht="12" customHeight="1">
      <c r="A19" s="289">
        <v>2017</v>
      </c>
      <c r="B19" s="289"/>
      <c r="C19" s="268" t="s">
        <v>244</v>
      </c>
      <c r="D19" s="305"/>
      <c r="E19" s="274"/>
      <c r="F19" s="282"/>
      <c r="G19" s="275"/>
      <c r="H19" s="1120"/>
      <c r="I19" s="298"/>
      <c r="J19" s="277"/>
    </row>
    <row r="20" spans="1:11" ht="12" customHeight="1">
      <c r="A20" s="289">
        <v>2018</v>
      </c>
      <c r="B20" s="289"/>
      <c r="C20" s="273" t="s">
        <v>245</v>
      </c>
      <c r="D20" s="305"/>
      <c r="E20" s="274"/>
      <c r="F20" s="282"/>
      <c r="G20" s="275"/>
      <c r="H20" s="1120"/>
      <c r="I20" s="298"/>
      <c r="J20" s="277"/>
    </row>
    <row r="21" spans="1:11" ht="12" customHeight="1">
      <c r="A21" s="289">
        <v>2019</v>
      </c>
      <c r="B21" s="289"/>
      <c r="C21" s="273" t="s">
        <v>246</v>
      </c>
      <c r="D21" s="306"/>
      <c r="E21" s="284"/>
      <c r="F21" s="285"/>
      <c r="G21" s="292"/>
      <c r="H21" s="1125"/>
      <c r="I21" s="307"/>
      <c r="J21" s="293"/>
    </row>
    <row r="22" spans="1:11" ht="12" customHeight="1">
      <c r="A22" s="289" t="s">
        <v>237</v>
      </c>
      <c r="B22" s="289"/>
      <c r="C22" s="278" t="s">
        <v>247</v>
      </c>
      <c r="D22" s="308"/>
      <c r="E22" s="303"/>
      <c r="F22" s="304"/>
      <c r="G22" s="304"/>
      <c r="H22" s="1126"/>
      <c r="I22" s="309"/>
      <c r="J22" s="308"/>
    </row>
    <row r="23" spans="1:11" ht="12" customHeight="1">
      <c r="A23" s="289" t="s">
        <v>506</v>
      </c>
      <c r="B23" s="289"/>
      <c r="C23" s="537"/>
      <c r="D23" s="537"/>
      <c r="E23" s="537"/>
      <c r="F23" s="537"/>
      <c r="G23" s="537"/>
      <c r="H23" s="1057"/>
      <c r="I23" s="537"/>
      <c r="J23" s="537"/>
      <c r="K23" s="289"/>
    </row>
    <row r="24" spans="1:11" ht="12" customHeight="1">
      <c r="A24" s="289" t="s">
        <v>507</v>
      </c>
      <c r="B24" s="289"/>
      <c r="C24" s="273" t="s">
        <v>508</v>
      </c>
      <c r="D24" s="305"/>
      <c r="E24" s="274"/>
      <c r="F24" s="282"/>
      <c r="G24" s="275"/>
      <c r="H24" s="1120"/>
      <c r="I24" s="276"/>
      <c r="J24" s="277"/>
    </row>
    <row r="25" spans="1:11" ht="12" customHeight="1">
      <c r="A25" s="289">
        <v>2022</v>
      </c>
      <c r="B25" s="289"/>
      <c r="C25" s="273" t="s">
        <v>248</v>
      </c>
      <c r="D25" s="305"/>
      <c r="E25" s="274"/>
      <c r="F25" s="282"/>
      <c r="G25" s="275"/>
      <c r="H25" s="1120"/>
      <c r="I25" s="298"/>
      <c r="J25" s="277"/>
    </row>
    <row r="26" spans="1:11" ht="12" customHeight="1">
      <c r="A26" s="289">
        <v>2023</v>
      </c>
      <c r="B26" s="289"/>
      <c r="C26" s="273" t="s">
        <v>249</v>
      </c>
      <c r="D26" s="305"/>
      <c r="E26" s="274"/>
      <c r="F26" s="282"/>
      <c r="G26" s="275"/>
      <c r="H26" s="1120"/>
      <c r="I26" s="298"/>
      <c r="J26" s="277"/>
    </row>
    <row r="27" spans="1:11" ht="12" customHeight="1">
      <c r="A27" s="289">
        <v>2024</v>
      </c>
      <c r="B27" s="289"/>
      <c r="C27" s="283" t="s">
        <v>250</v>
      </c>
      <c r="D27" s="306"/>
      <c r="E27" s="284"/>
      <c r="F27" s="285"/>
      <c r="G27" s="292"/>
      <c r="H27" s="1125"/>
      <c r="I27" s="307"/>
      <c r="J27" s="293"/>
    </row>
    <row r="28" spans="1:11" ht="12" customHeight="1">
      <c r="A28" s="289" t="s">
        <v>242</v>
      </c>
      <c r="B28" s="289"/>
      <c r="C28" s="286" t="s">
        <v>251</v>
      </c>
      <c r="D28" s="308"/>
      <c r="E28" s="303"/>
      <c r="F28" s="304"/>
      <c r="G28" s="304"/>
      <c r="H28" s="1126"/>
      <c r="I28" s="309"/>
      <c r="J28" s="308"/>
    </row>
    <row r="29" spans="1:11" ht="4.3499999999999996" customHeight="1">
      <c r="A29" s="330"/>
      <c r="B29" s="330"/>
      <c r="C29" s="568"/>
      <c r="D29" s="568"/>
      <c r="E29" s="571"/>
      <c r="F29" s="571"/>
      <c r="G29" s="571"/>
      <c r="H29" s="1124"/>
      <c r="I29" s="571"/>
      <c r="J29" s="571"/>
    </row>
    <row r="30" spans="1:11" ht="12" customHeight="1">
      <c r="A30" s="289" t="s">
        <v>506</v>
      </c>
      <c r="B30" s="289"/>
      <c r="C30" s="538"/>
      <c r="D30" s="538"/>
      <c r="E30" s="538"/>
      <c r="F30" s="538"/>
      <c r="G30" s="538"/>
      <c r="H30" s="1080"/>
      <c r="I30" s="538"/>
      <c r="J30" s="538"/>
      <c r="K30" s="289"/>
    </row>
    <row r="31" spans="1:11" ht="12" customHeight="1">
      <c r="A31" s="289" t="s">
        <v>507</v>
      </c>
      <c r="B31" s="289"/>
      <c r="C31" s="273" t="s">
        <v>509</v>
      </c>
      <c r="D31" s="405">
        <f>'T2 MET'!C22</f>
        <v>0</v>
      </c>
      <c r="E31" s="274"/>
      <c r="F31" s="282"/>
      <c r="G31" s="275"/>
      <c r="H31" s="1059">
        <f>D31</f>
        <v>0</v>
      </c>
      <c r="I31" s="276"/>
      <c r="J31" s="405">
        <f t="shared" ref="J31:J32" si="2">D31-SUM(E31:I31)</f>
        <v>0</v>
      </c>
    </row>
    <row r="32" spans="1:11" ht="12" customHeight="1">
      <c r="A32" s="289">
        <v>2022</v>
      </c>
      <c r="B32" s="289"/>
      <c r="C32" s="273" t="s">
        <v>252</v>
      </c>
      <c r="D32" s="405">
        <f>'T2 MET'!D22</f>
        <v>0</v>
      </c>
      <c r="E32" s="274"/>
      <c r="F32" s="282"/>
      <c r="G32" s="275"/>
      <c r="H32" s="1120"/>
      <c r="I32" s="1129">
        <v>0</v>
      </c>
      <c r="J32" s="405">
        <f t="shared" si="2"/>
        <v>0</v>
      </c>
    </row>
    <row r="33" spans="1:11" ht="12" customHeight="1">
      <c r="A33" s="289">
        <v>2023</v>
      </c>
      <c r="B33" s="289"/>
      <c r="C33" s="273" t="s">
        <v>253</v>
      </c>
      <c r="D33" s="405">
        <f>'T2 MET'!E22</f>
        <v>0</v>
      </c>
      <c r="E33" s="274"/>
      <c r="F33" s="282"/>
      <c r="G33" s="275"/>
      <c r="H33" s="1120"/>
      <c r="I33" s="298"/>
      <c r="J33" s="405">
        <f>D33</f>
        <v>0</v>
      </c>
    </row>
    <row r="34" spans="1:11" ht="12" customHeight="1">
      <c r="A34" s="289">
        <v>2024</v>
      </c>
      <c r="B34" s="289"/>
      <c r="C34" s="283" t="s">
        <v>254</v>
      </c>
      <c r="D34" s="408">
        <f>'T2 MET'!F22</f>
        <v>0</v>
      </c>
      <c r="E34" s="284"/>
      <c r="F34" s="285"/>
      <c r="G34" s="285"/>
      <c r="H34" s="1122"/>
      <c r="I34" s="299"/>
      <c r="J34" s="408">
        <f>D34</f>
        <v>0</v>
      </c>
    </row>
    <row r="35" spans="1:11" ht="12" customHeight="1">
      <c r="A35" s="289" t="s">
        <v>242</v>
      </c>
      <c r="B35" s="289"/>
      <c r="C35" s="286" t="s">
        <v>255</v>
      </c>
      <c r="D35" s="413">
        <f>SUM(D30:D34)</f>
        <v>0</v>
      </c>
      <c r="E35" s="303"/>
      <c r="F35" s="304"/>
      <c r="G35" s="304"/>
      <c r="H35" s="1067">
        <f t="shared" ref="H35:J35" si="3">SUM(H30:H34)</f>
        <v>0</v>
      </c>
      <c r="I35" s="416">
        <f t="shared" si="3"/>
        <v>0</v>
      </c>
      <c r="J35" s="413">
        <f t="shared" si="3"/>
        <v>0</v>
      </c>
    </row>
    <row r="36" spans="1:11" ht="4.3499999999999996" customHeight="1">
      <c r="A36" s="330"/>
      <c r="B36" s="330"/>
      <c r="C36" s="568"/>
      <c r="D36" s="568"/>
      <c r="E36" s="571"/>
      <c r="F36" s="571"/>
      <c r="G36" s="571"/>
      <c r="H36" s="1124"/>
      <c r="I36" s="571"/>
      <c r="J36" s="571"/>
    </row>
    <row r="37" spans="1:11" ht="12" customHeight="1">
      <c r="A37" s="289" t="s">
        <v>506</v>
      </c>
      <c r="B37" s="289"/>
      <c r="C37" s="538"/>
      <c r="D37" s="538"/>
      <c r="E37" s="538"/>
      <c r="F37" s="538"/>
      <c r="G37" s="538"/>
      <c r="H37" s="1080"/>
      <c r="I37" s="538"/>
      <c r="J37" s="538"/>
      <c r="K37" s="289"/>
    </row>
    <row r="38" spans="1:11" ht="12" customHeight="1">
      <c r="A38" s="289" t="s">
        <v>507</v>
      </c>
      <c r="B38" s="289"/>
      <c r="C38" s="273" t="s">
        <v>510</v>
      </c>
      <c r="D38" s="305"/>
      <c r="E38" s="274"/>
      <c r="F38" s="282"/>
      <c r="G38" s="275"/>
      <c r="H38" s="1120"/>
      <c r="I38" s="276"/>
      <c r="J38" s="277"/>
    </row>
    <row r="39" spans="1:11" ht="12" customHeight="1">
      <c r="A39" s="289">
        <v>2022</v>
      </c>
      <c r="B39" s="289"/>
      <c r="C39" s="273" t="s">
        <v>256</v>
      </c>
      <c r="D39" s="305"/>
      <c r="E39" s="274"/>
      <c r="F39" s="282"/>
      <c r="G39" s="275"/>
      <c r="H39" s="1120"/>
      <c r="I39" s="298"/>
      <c r="J39" s="277"/>
    </row>
    <row r="40" spans="1:11" ht="12" customHeight="1">
      <c r="A40" s="289">
        <v>2023</v>
      </c>
      <c r="B40" s="289"/>
      <c r="C40" s="273" t="s">
        <v>257</v>
      </c>
      <c r="D40" s="305"/>
      <c r="E40" s="274"/>
      <c r="F40" s="282"/>
      <c r="G40" s="275"/>
      <c r="H40" s="1120"/>
      <c r="I40" s="298"/>
      <c r="J40" s="277"/>
    </row>
    <row r="41" spans="1:11" ht="12" customHeight="1">
      <c r="A41" s="289">
        <v>2024</v>
      </c>
      <c r="B41" s="289"/>
      <c r="C41" s="283" t="s">
        <v>258</v>
      </c>
      <c r="D41" s="306"/>
      <c r="E41" s="284"/>
      <c r="F41" s="285"/>
      <c r="G41" s="292"/>
      <c r="H41" s="1125"/>
      <c r="I41" s="307"/>
      <c r="J41" s="293"/>
    </row>
    <row r="42" spans="1:11" ht="12" customHeight="1">
      <c r="A42" s="289" t="s">
        <v>242</v>
      </c>
      <c r="B42" s="289"/>
      <c r="C42" s="286" t="s">
        <v>259</v>
      </c>
      <c r="D42" s="308"/>
      <c r="E42" s="303"/>
      <c r="F42" s="304"/>
      <c r="G42" s="304"/>
      <c r="H42" s="1126"/>
      <c r="I42" s="309"/>
      <c r="J42" s="308"/>
    </row>
    <row r="43" spans="1:11" ht="4.3499999999999996" customHeight="1">
      <c r="A43" s="330"/>
      <c r="B43" s="330"/>
      <c r="C43" s="568"/>
      <c r="D43" s="568"/>
      <c r="E43" s="571"/>
      <c r="F43" s="571"/>
      <c r="G43" s="571"/>
      <c r="H43" s="1124"/>
      <c r="I43" s="571"/>
      <c r="J43" s="571"/>
    </row>
    <row r="44" spans="1:11" ht="12" customHeight="1">
      <c r="A44" s="289" t="s">
        <v>506</v>
      </c>
      <c r="B44" s="289"/>
      <c r="C44" s="538"/>
      <c r="D44" s="538"/>
      <c r="E44" s="538"/>
      <c r="F44" s="538"/>
      <c r="G44" s="538"/>
      <c r="H44" s="1080"/>
      <c r="I44" s="538"/>
      <c r="J44" s="538"/>
      <c r="K44" s="289"/>
    </row>
    <row r="45" spans="1:11" ht="12" customHeight="1">
      <c r="A45" s="289" t="s">
        <v>507</v>
      </c>
      <c r="B45" s="289"/>
      <c r="C45" s="273" t="s">
        <v>511</v>
      </c>
      <c r="D45" s="305"/>
      <c r="E45" s="274"/>
      <c r="F45" s="282"/>
      <c r="G45" s="275"/>
      <c r="H45" s="1120"/>
      <c r="I45" s="276"/>
      <c r="J45" s="277"/>
    </row>
    <row r="46" spans="1:11" ht="12" customHeight="1">
      <c r="A46" s="289">
        <v>2022</v>
      </c>
      <c r="B46" s="289"/>
      <c r="C46" s="273" t="s">
        <v>260</v>
      </c>
      <c r="D46" s="305"/>
      <c r="E46" s="274"/>
      <c r="F46" s="282"/>
      <c r="G46" s="275"/>
      <c r="H46" s="1120"/>
      <c r="I46" s="298"/>
      <c r="J46" s="277"/>
    </row>
    <row r="47" spans="1:11" ht="12" customHeight="1">
      <c r="A47" s="289">
        <v>2023</v>
      </c>
      <c r="B47" s="289"/>
      <c r="C47" s="273" t="s">
        <v>261</v>
      </c>
      <c r="D47" s="305"/>
      <c r="E47" s="274"/>
      <c r="F47" s="282"/>
      <c r="G47" s="275"/>
      <c r="H47" s="1120"/>
      <c r="I47" s="298"/>
      <c r="J47" s="277"/>
    </row>
    <row r="48" spans="1:11" ht="12" customHeight="1">
      <c r="A48" s="289">
        <v>2024</v>
      </c>
      <c r="B48" s="289"/>
      <c r="C48" s="283" t="s">
        <v>262</v>
      </c>
      <c r="D48" s="306"/>
      <c r="E48" s="284"/>
      <c r="F48" s="285"/>
      <c r="G48" s="292"/>
      <c r="H48" s="1125"/>
      <c r="I48" s="307"/>
      <c r="J48" s="293"/>
    </row>
    <row r="49" spans="1:11" ht="12" customHeight="1">
      <c r="A49" s="289" t="s">
        <v>242</v>
      </c>
      <c r="B49" s="289"/>
      <c r="C49" s="286" t="s">
        <v>263</v>
      </c>
      <c r="D49" s="308"/>
      <c r="E49" s="303"/>
      <c r="F49" s="304"/>
      <c r="G49" s="304"/>
      <c r="H49" s="1126"/>
      <c r="I49" s="309"/>
      <c r="J49" s="308"/>
    </row>
    <row r="50" spans="1:11" ht="4.3499999999999996" customHeight="1">
      <c r="A50" s="330"/>
      <c r="B50" s="330"/>
      <c r="C50" s="568"/>
      <c r="D50" s="568"/>
      <c r="E50" s="571"/>
      <c r="F50" s="571"/>
      <c r="G50" s="571"/>
      <c r="H50" s="1124"/>
      <c r="I50" s="571"/>
      <c r="J50" s="571"/>
    </row>
    <row r="51" spans="1:11" ht="12" customHeight="1">
      <c r="A51" s="289" t="s">
        <v>506</v>
      </c>
      <c r="B51" s="289"/>
      <c r="C51" s="538"/>
      <c r="D51" s="538"/>
      <c r="E51" s="538"/>
      <c r="F51" s="538"/>
      <c r="G51" s="538"/>
      <c r="H51" s="1080"/>
      <c r="I51" s="538"/>
      <c r="J51" s="538"/>
      <c r="K51" s="289"/>
    </row>
    <row r="52" spans="1:11" ht="12" customHeight="1">
      <c r="A52" s="289" t="s">
        <v>507</v>
      </c>
      <c r="B52" s="289"/>
      <c r="C52" s="273" t="s">
        <v>512</v>
      </c>
      <c r="D52" s="405">
        <f>'T2 MET'!C25</f>
        <v>6.0342000000000002</v>
      </c>
      <c r="E52" s="274"/>
      <c r="F52" s="282"/>
      <c r="G52" s="275"/>
      <c r="H52" s="1059">
        <v>0</v>
      </c>
      <c r="I52" s="276"/>
      <c r="J52" s="405">
        <v>6.0342000000000002</v>
      </c>
    </row>
    <row r="53" spans="1:11" ht="12" customHeight="1">
      <c r="A53" s="289">
        <v>2022</v>
      </c>
      <c r="B53" s="289"/>
      <c r="C53" s="273" t="s">
        <v>264</v>
      </c>
      <c r="D53" s="405">
        <f>'T2 MET'!D25</f>
        <v>4.6566000000000098</v>
      </c>
      <c r="E53" s="274"/>
      <c r="F53" s="282"/>
      <c r="G53" s="275"/>
      <c r="H53" s="1120"/>
      <c r="I53" s="1129">
        <v>0</v>
      </c>
      <c r="J53" s="405">
        <f t="shared" ref="J53" si="4">D53-SUM(E53:I53)</f>
        <v>4.6566000000000098</v>
      </c>
    </row>
    <row r="54" spans="1:11" ht="12" customHeight="1">
      <c r="A54" s="289">
        <v>2023</v>
      </c>
      <c r="B54" s="289"/>
      <c r="C54" s="273" t="s">
        <v>265</v>
      </c>
      <c r="D54" s="405">
        <f>'T2 MET'!E25</f>
        <v>0</v>
      </c>
      <c r="E54" s="274"/>
      <c r="F54" s="282"/>
      <c r="G54" s="275"/>
      <c r="H54" s="1120"/>
      <c r="I54" s="298"/>
      <c r="J54" s="405">
        <f>D54</f>
        <v>0</v>
      </c>
    </row>
    <row r="55" spans="1:11" ht="12" customHeight="1">
      <c r="A55" s="289">
        <v>2024</v>
      </c>
      <c r="B55" s="289"/>
      <c r="C55" s="283" t="s">
        <v>266</v>
      </c>
      <c r="D55" s="408">
        <f>'T2 MET'!F25</f>
        <v>0</v>
      </c>
      <c r="E55" s="284"/>
      <c r="F55" s="285"/>
      <c r="G55" s="285"/>
      <c r="H55" s="1122"/>
      <c r="I55" s="299"/>
      <c r="J55" s="408">
        <f>D55</f>
        <v>0</v>
      </c>
    </row>
    <row r="56" spans="1:11" ht="12" customHeight="1">
      <c r="A56" s="289" t="s">
        <v>242</v>
      </c>
      <c r="B56" s="289"/>
      <c r="C56" s="286" t="s">
        <v>267</v>
      </c>
      <c r="D56" s="413">
        <f t="shared" ref="D56:J56" si="5">SUM(D51:D55)</f>
        <v>10.69080000000001</v>
      </c>
      <c r="E56" s="303"/>
      <c r="F56" s="304"/>
      <c r="G56" s="304"/>
      <c r="H56" s="1067">
        <f t="shared" si="5"/>
        <v>0</v>
      </c>
      <c r="I56" s="416">
        <f t="shared" si="5"/>
        <v>0</v>
      </c>
      <c r="J56" s="413">
        <f t="shared" si="5"/>
        <v>10.69080000000001</v>
      </c>
    </row>
    <row r="57" spans="1:11" ht="4.3499999999999996" customHeight="1">
      <c r="A57" s="330"/>
      <c r="B57" s="330"/>
      <c r="C57" s="568"/>
      <c r="D57" s="568"/>
      <c r="E57" s="571"/>
      <c r="F57" s="571"/>
      <c r="G57" s="571"/>
      <c r="H57" s="1124"/>
      <c r="I57" s="571"/>
      <c r="J57" s="571"/>
    </row>
    <row r="58" spans="1:11" ht="12" customHeight="1">
      <c r="A58" s="289" t="s">
        <v>506</v>
      </c>
      <c r="B58" s="289"/>
      <c r="C58" s="538"/>
      <c r="D58" s="538"/>
      <c r="E58" s="538"/>
      <c r="F58" s="538"/>
      <c r="G58" s="538"/>
      <c r="H58" s="1080"/>
      <c r="I58" s="538"/>
      <c r="J58" s="538"/>
      <c r="K58" s="289"/>
    </row>
    <row r="59" spans="1:11" ht="12" customHeight="1">
      <c r="A59" s="289" t="s">
        <v>507</v>
      </c>
      <c r="B59" s="289"/>
      <c r="C59" s="273" t="s">
        <v>513</v>
      </c>
      <c r="D59" s="405">
        <f>'T2 MET'!C26</f>
        <v>0</v>
      </c>
      <c r="E59" s="274"/>
      <c r="F59" s="282"/>
      <c r="G59" s="275"/>
      <c r="H59" s="1059">
        <f>D59</f>
        <v>0</v>
      </c>
      <c r="I59" s="276"/>
      <c r="J59" s="405">
        <f t="shared" ref="J59:J60" si="6">D59-SUM(E59:I59)</f>
        <v>0</v>
      </c>
    </row>
    <row r="60" spans="1:11" ht="12" customHeight="1">
      <c r="A60" s="289">
        <v>2022</v>
      </c>
      <c r="B60" s="289"/>
      <c r="C60" s="273" t="s">
        <v>268</v>
      </c>
      <c r="D60" s="405">
        <f>'T2 MET'!D26</f>
        <v>0</v>
      </c>
      <c r="E60" s="274"/>
      <c r="F60" s="282"/>
      <c r="G60" s="275"/>
      <c r="H60" s="1120"/>
      <c r="I60" s="1129">
        <v>0</v>
      </c>
      <c r="J60" s="405">
        <f t="shared" si="6"/>
        <v>0</v>
      </c>
    </row>
    <row r="61" spans="1:11" ht="12" customHeight="1">
      <c r="A61" s="289">
        <v>2023</v>
      </c>
      <c r="B61" s="289"/>
      <c r="C61" s="273" t="s">
        <v>269</v>
      </c>
      <c r="D61" s="405">
        <f>'T2 MET'!E26</f>
        <v>0</v>
      </c>
      <c r="E61" s="274"/>
      <c r="F61" s="282"/>
      <c r="G61" s="275"/>
      <c r="H61" s="1120"/>
      <c r="I61" s="298"/>
      <c r="J61" s="405">
        <f>D61</f>
        <v>0</v>
      </c>
    </row>
    <row r="62" spans="1:11" ht="12" customHeight="1">
      <c r="A62" s="289">
        <v>2024</v>
      </c>
      <c r="B62" s="289"/>
      <c r="C62" s="283" t="s">
        <v>270</v>
      </c>
      <c r="D62" s="408">
        <f>'T2 MET'!F26</f>
        <v>0</v>
      </c>
      <c r="E62" s="284"/>
      <c r="F62" s="285"/>
      <c r="G62" s="285"/>
      <c r="H62" s="1122"/>
      <c r="I62" s="299"/>
      <c r="J62" s="408">
        <f>D62</f>
        <v>0</v>
      </c>
    </row>
    <row r="63" spans="1:11" ht="12" customHeight="1">
      <c r="A63" s="289" t="s">
        <v>242</v>
      </c>
      <c r="B63" s="289"/>
      <c r="C63" s="286" t="s">
        <v>271</v>
      </c>
      <c r="D63" s="413">
        <f t="shared" ref="D63:J63" si="7">SUM(D58:D62)</f>
        <v>0</v>
      </c>
      <c r="E63" s="303"/>
      <c r="F63" s="304"/>
      <c r="G63" s="304"/>
      <c r="H63" s="1067">
        <f t="shared" si="7"/>
        <v>0</v>
      </c>
      <c r="I63" s="416">
        <f t="shared" si="7"/>
        <v>0</v>
      </c>
      <c r="J63" s="413">
        <f t="shared" si="7"/>
        <v>0</v>
      </c>
    </row>
    <row r="64" spans="1:11" ht="4.3499999999999996" customHeight="1">
      <c r="A64" s="330"/>
      <c r="B64" s="330"/>
      <c r="C64" s="568"/>
      <c r="D64" s="568"/>
      <c r="E64" s="571"/>
      <c r="F64" s="571"/>
      <c r="G64" s="571"/>
      <c r="H64" s="1124"/>
      <c r="I64" s="571"/>
      <c r="J64" s="571"/>
    </row>
    <row r="65" spans="1:11" ht="12" customHeight="1">
      <c r="A65" s="289" t="s">
        <v>506</v>
      </c>
      <c r="B65" s="289"/>
      <c r="C65" s="538"/>
      <c r="D65" s="538"/>
      <c r="E65" s="538"/>
      <c r="F65" s="538"/>
      <c r="G65" s="538"/>
      <c r="H65" s="1080"/>
      <c r="I65" s="538"/>
      <c r="J65" s="538"/>
      <c r="K65" s="289"/>
    </row>
    <row r="66" spans="1:11" ht="12" customHeight="1">
      <c r="A66" s="289" t="s">
        <v>507</v>
      </c>
      <c r="B66" s="289"/>
      <c r="C66" s="273" t="s">
        <v>514</v>
      </c>
      <c r="D66" s="405">
        <f>'T2 MET'!C27</f>
        <v>0</v>
      </c>
      <c r="E66" s="274"/>
      <c r="F66" s="282"/>
      <c r="G66" s="275"/>
      <c r="H66" s="1059">
        <f>+D66</f>
        <v>0</v>
      </c>
      <c r="I66" s="276"/>
      <c r="J66" s="405">
        <f t="shared" ref="J66:J67" si="8">D66-SUM(E66:I66)</f>
        <v>0</v>
      </c>
    </row>
    <row r="67" spans="1:11" ht="12" customHeight="1">
      <c r="A67" s="289">
        <v>2022</v>
      </c>
      <c r="B67" s="289"/>
      <c r="C67" s="273" t="s">
        <v>272</v>
      </c>
      <c r="D67" s="405">
        <f>'T2 MET'!D27</f>
        <v>0</v>
      </c>
      <c r="E67" s="274"/>
      <c r="F67" s="282"/>
      <c r="G67" s="275"/>
      <c r="H67" s="1120"/>
      <c r="I67" s="1129">
        <v>0</v>
      </c>
      <c r="J67" s="405">
        <f t="shared" si="8"/>
        <v>0</v>
      </c>
    </row>
    <row r="68" spans="1:11" ht="12" customHeight="1">
      <c r="A68" s="289">
        <v>2023</v>
      </c>
      <c r="B68" s="289"/>
      <c r="C68" s="273" t="s">
        <v>273</v>
      </c>
      <c r="D68" s="405">
        <f>'T2 MET'!E27</f>
        <v>0</v>
      </c>
      <c r="E68" s="274"/>
      <c r="F68" s="282"/>
      <c r="G68" s="275"/>
      <c r="H68" s="1120"/>
      <c r="I68" s="298"/>
      <c r="J68" s="405">
        <f>D68</f>
        <v>0</v>
      </c>
    </row>
    <row r="69" spans="1:11" ht="12" customHeight="1">
      <c r="A69" s="289">
        <v>2024</v>
      </c>
      <c r="B69" s="289"/>
      <c r="C69" s="283" t="s">
        <v>274</v>
      </c>
      <c r="D69" s="408">
        <f>'T2 MET'!F27</f>
        <v>0</v>
      </c>
      <c r="E69" s="284"/>
      <c r="F69" s="285"/>
      <c r="G69" s="285"/>
      <c r="H69" s="1122"/>
      <c r="I69" s="299"/>
      <c r="J69" s="408">
        <f>D69</f>
        <v>0</v>
      </c>
    </row>
    <row r="70" spans="1:11" ht="12" customHeight="1">
      <c r="A70" s="289" t="s">
        <v>242</v>
      </c>
      <c r="B70" s="289"/>
      <c r="C70" s="286" t="s">
        <v>275</v>
      </c>
      <c r="D70" s="413">
        <f t="shared" ref="D70:J70" si="9">SUM(D65:D69)</f>
        <v>0</v>
      </c>
      <c r="E70" s="303"/>
      <c r="F70" s="304"/>
      <c r="G70" s="304"/>
      <c r="H70" s="1067">
        <f t="shared" si="9"/>
        <v>0</v>
      </c>
      <c r="I70" s="416">
        <f t="shared" si="9"/>
        <v>0</v>
      </c>
      <c r="J70" s="413">
        <f t="shared" si="9"/>
        <v>0</v>
      </c>
    </row>
    <row r="71" spans="1:11" ht="4.3499999999999996" customHeight="1">
      <c r="A71" s="330"/>
      <c r="B71" s="330"/>
      <c r="C71" s="300"/>
      <c r="D71" s="300"/>
      <c r="E71" s="288"/>
      <c r="F71" s="288"/>
      <c r="G71" s="288"/>
      <c r="H71" s="1127"/>
      <c r="I71" s="288"/>
      <c r="J71" s="288"/>
    </row>
    <row r="72" spans="1:11" ht="12" customHeight="1">
      <c r="A72" s="289">
        <v>2017</v>
      </c>
      <c r="B72" s="289"/>
      <c r="C72" s="268" t="s">
        <v>276</v>
      </c>
      <c r="D72" s="422">
        <v>-54.7</v>
      </c>
      <c r="E72" s="419">
        <v>0</v>
      </c>
      <c r="F72" s="420">
        <v>0</v>
      </c>
      <c r="G72" s="420">
        <v>-54.7</v>
      </c>
      <c r="H72" s="1073">
        <v>0</v>
      </c>
      <c r="I72" s="421">
        <v>0</v>
      </c>
      <c r="J72" s="422">
        <f t="shared" ref="J72:J74" si="10">D72-SUM(E72:I72)</f>
        <v>0</v>
      </c>
    </row>
    <row r="73" spans="1:11" ht="12" customHeight="1">
      <c r="A73" s="289">
        <v>2018</v>
      </c>
      <c r="B73" s="289"/>
      <c r="C73" s="273" t="s">
        <v>277</v>
      </c>
      <c r="D73" s="405">
        <v>-27.882999999999999</v>
      </c>
      <c r="E73" s="423">
        <v>0</v>
      </c>
      <c r="F73" s="404">
        <v>0</v>
      </c>
      <c r="G73" s="404">
        <v>-27.882999999999999</v>
      </c>
      <c r="H73" s="1059">
        <v>0</v>
      </c>
      <c r="I73" s="406">
        <v>0</v>
      </c>
      <c r="J73" s="405">
        <f t="shared" si="10"/>
        <v>0</v>
      </c>
    </row>
    <row r="74" spans="1:11" ht="12" customHeight="1">
      <c r="A74" s="289">
        <v>2019</v>
      </c>
      <c r="B74" s="289"/>
      <c r="C74" s="273" t="s">
        <v>278</v>
      </c>
      <c r="D74" s="408">
        <v>-20.626400000000007</v>
      </c>
      <c r="E74" s="409"/>
      <c r="F74" s="424">
        <v>0</v>
      </c>
      <c r="G74" s="424">
        <v>-20.626400000000007</v>
      </c>
      <c r="H74" s="1075">
        <v>0</v>
      </c>
      <c r="I74" s="425">
        <v>0</v>
      </c>
      <c r="J74" s="408">
        <f t="shared" si="10"/>
        <v>0</v>
      </c>
    </row>
    <row r="75" spans="1:11" ht="12" customHeight="1">
      <c r="A75" s="289" t="s">
        <v>242</v>
      </c>
      <c r="B75" s="289"/>
      <c r="C75" s="286" t="s">
        <v>279</v>
      </c>
      <c r="D75" s="413">
        <f>SUM(D72:D74)</f>
        <v>-103.2094</v>
      </c>
      <c r="E75" s="414">
        <f t="shared" ref="E75:J75" si="11">SUM(E72:E74)</f>
        <v>0</v>
      </c>
      <c r="F75" s="415">
        <f t="shared" si="11"/>
        <v>0</v>
      </c>
      <c r="G75" s="415">
        <f t="shared" si="11"/>
        <v>-103.2094</v>
      </c>
      <c r="H75" s="1067">
        <f t="shared" si="11"/>
        <v>0</v>
      </c>
      <c r="I75" s="416">
        <f t="shared" si="11"/>
        <v>0</v>
      </c>
      <c r="J75" s="413">
        <f t="shared" si="11"/>
        <v>0</v>
      </c>
    </row>
    <row r="76" spans="1:11" ht="4.3499999999999996" customHeight="1">
      <c r="A76" s="330"/>
      <c r="B76" s="330"/>
      <c r="C76" s="300"/>
      <c r="D76" s="300"/>
      <c r="E76" s="288"/>
      <c r="F76" s="288"/>
      <c r="G76" s="288"/>
      <c r="H76" s="1127"/>
      <c r="I76" s="288"/>
      <c r="J76" s="288"/>
    </row>
    <row r="77" spans="1:11" ht="12" customHeight="1">
      <c r="A77" s="289">
        <v>2017</v>
      </c>
      <c r="B77" s="289"/>
      <c r="C77" s="268" t="s">
        <v>280</v>
      </c>
      <c r="D77" s="390"/>
      <c r="E77" s="436"/>
      <c r="F77" s="388"/>
      <c r="G77" s="388"/>
      <c r="H77" s="1046"/>
      <c r="I77" s="452"/>
      <c r="J77" s="390"/>
    </row>
    <row r="78" spans="1:11" ht="12" customHeight="1">
      <c r="A78" s="289">
        <v>2018</v>
      </c>
      <c r="B78" s="289"/>
      <c r="C78" s="273" t="s">
        <v>281</v>
      </c>
      <c r="D78" s="395"/>
      <c r="E78" s="437"/>
      <c r="F78" s="275"/>
      <c r="G78" s="275"/>
      <c r="H78" s="1120"/>
      <c r="I78" s="298"/>
      <c r="J78" s="277"/>
    </row>
    <row r="79" spans="1:11" ht="12" customHeight="1">
      <c r="A79" s="289">
        <v>2019</v>
      </c>
      <c r="B79" s="289"/>
      <c r="C79" s="273" t="s">
        <v>282</v>
      </c>
      <c r="D79" s="443"/>
      <c r="E79" s="441"/>
      <c r="F79" s="442"/>
      <c r="G79" s="275"/>
      <c r="H79" s="1120"/>
      <c r="I79" s="276"/>
      <c r="J79" s="277"/>
    </row>
    <row r="80" spans="1:11" ht="12" customHeight="1">
      <c r="A80" s="289" t="s">
        <v>237</v>
      </c>
      <c r="B80" s="289"/>
      <c r="C80" s="278" t="s">
        <v>283</v>
      </c>
      <c r="D80" s="401"/>
      <c r="E80" s="453"/>
      <c r="F80" s="399"/>
      <c r="G80" s="399"/>
      <c r="H80" s="1056"/>
      <c r="I80" s="454"/>
      <c r="J80" s="401"/>
    </row>
    <row r="81" spans="1:11" ht="12" customHeight="1">
      <c r="A81" s="289" t="s">
        <v>506</v>
      </c>
      <c r="B81" s="289"/>
      <c r="C81" s="570"/>
      <c r="D81" s="570"/>
      <c r="E81" s="570"/>
      <c r="F81" s="570"/>
      <c r="G81" s="570"/>
      <c r="H81" s="1096"/>
      <c r="I81" s="570"/>
      <c r="J81" s="570"/>
      <c r="K81" s="289"/>
    </row>
    <row r="82" spans="1:11" ht="12" customHeight="1">
      <c r="A82" s="289" t="s">
        <v>506</v>
      </c>
      <c r="B82" s="289"/>
      <c r="C82" s="538"/>
      <c r="D82" s="538"/>
      <c r="E82" s="538"/>
      <c r="F82" s="538"/>
      <c r="G82" s="538"/>
      <c r="H82" s="1080"/>
      <c r="I82" s="538"/>
      <c r="J82" s="538"/>
      <c r="K82" s="289"/>
    </row>
    <row r="83" spans="1:11" ht="12" customHeight="1">
      <c r="A83" s="289">
        <v>2022</v>
      </c>
      <c r="B83" s="289"/>
      <c r="C83" s="273" t="s">
        <v>284</v>
      </c>
      <c r="D83" s="305"/>
      <c r="E83" s="274"/>
      <c r="F83" s="282"/>
      <c r="G83" s="275"/>
      <c r="H83" s="1120"/>
      <c r="I83" s="298"/>
      <c r="J83" s="277"/>
    </row>
    <row r="84" spans="1:11" ht="12" customHeight="1">
      <c r="A84" s="289">
        <v>2023</v>
      </c>
      <c r="B84" s="289"/>
      <c r="C84" s="273" t="s">
        <v>285</v>
      </c>
      <c r="D84" s="305"/>
      <c r="E84" s="274"/>
      <c r="F84" s="282"/>
      <c r="G84" s="275"/>
      <c r="H84" s="1120"/>
      <c r="I84" s="298"/>
      <c r="J84" s="277"/>
    </row>
    <row r="85" spans="1:11" ht="12" customHeight="1">
      <c r="A85" s="289">
        <v>2024</v>
      </c>
      <c r="B85" s="289"/>
      <c r="C85" s="283" t="s">
        <v>286</v>
      </c>
      <c r="D85" s="306"/>
      <c r="E85" s="284"/>
      <c r="F85" s="285"/>
      <c r="G85" s="292"/>
      <c r="H85" s="1125"/>
      <c r="I85" s="307"/>
      <c r="J85" s="293"/>
    </row>
    <row r="86" spans="1:11" ht="12" customHeight="1">
      <c r="A86" s="289" t="s">
        <v>242</v>
      </c>
      <c r="B86" s="289"/>
      <c r="C86" s="286" t="s">
        <v>287</v>
      </c>
      <c r="D86" s="308"/>
      <c r="E86" s="303"/>
      <c r="F86" s="304"/>
      <c r="G86" s="304"/>
      <c r="H86" s="1126"/>
      <c r="I86" s="309"/>
      <c r="J86" s="308"/>
    </row>
    <row r="87" spans="1:11" ht="4.3499999999999996" customHeight="1">
      <c r="A87" s="330"/>
      <c r="B87" s="330"/>
      <c r="C87" s="300"/>
      <c r="D87" s="300"/>
      <c r="E87" s="300"/>
      <c r="F87" s="300"/>
      <c r="G87" s="300"/>
      <c r="H87" s="1069"/>
      <c r="I87" s="310"/>
      <c r="J87" s="300"/>
    </row>
    <row r="88" spans="1:11" ht="12" customHeight="1">
      <c r="A88" s="289">
        <v>2017</v>
      </c>
      <c r="B88" s="289"/>
      <c r="C88" s="268" t="s">
        <v>288</v>
      </c>
      <c r="D88" s="422">
        <v>0</v>
      </c>
      <c r="E88" s="419">
        <v>0</v>
      </c>
      <c r="F88" s="420">
        <v>0</v>
      </c>
      <c r="G88" s="420">
        <v>0</v>
      </c>
      <c r="H88" s="1073">
        <v>0</v>
      </c>
      <c r="I88" s="421">
        <v>0</v>
      </c>
      <c r="J88" s="271"/>
    </row>
    <row r="89" spans="1:11" ht="12" customHeight="1">
      <c r="A89" s="289">
        <v>2018</v>
      </c>
      <c r="B89" s="289"/>
      <c r="C89" s="273" t="s">
        <v>289</v>
      </c>
      <c r="D89" s="405">
        <v>0</v>
      </c>
      <c r="E89" s="423">
        <v>0</v>
      </c>
      <c r="F89" s="404">
        <v>0</v>
      </c>
      <c r="G89" s="404">
        <v>0</v>
      </c>
      <c r="H89" s="1059">
        <v>0</v>
      </c>
      <c r="I89" s="406">
        <v>0</v>
      </c>
      <c r="J89" s="277"/>
    </row>
    <row r="90" spans="1:11" ht="12" customHeight="1">
      <c r="A90" s="289">
        <v>2019</v>
      </c>
      <c r="B90" s="289"/>
      <c r="C90" s="273" t="s">
        <v>290</v>
      </c>
      <c r="D90" s="408">
        <v>0</v>
      </c>
      <c r="E90" s="409"/>
      <c r="F90" s="424">
        <v>0</v>
      </c>
      <c r="G90" s="424">
        <v>0</v>
      </c>
      <c r="H90" s="1075">
        <v>0</v>
      </c>
      <c r="I90" s="425">
        <v>0</v>
      </c>
      <c r="J90" s="277"/>
    </row>
    <row r="91" spans="1:11" ht="12" customHeight="1">
      <c r="A91" s="289" t="s">
        <v>237</v>
      </c>
      <c r="B91" s="289"/>
      <c r="C91" s="278" t="s">
        <v>291</v>
      </c>
      <c r="D91" s="396">
        <f>SUM(D88:D90)</f>
        <v>0</v>
      </c>
      <c r="E91" s="426">
        <f t="shared" ref="E91:I91" si="12">SUM(E88:E90)</f>
        <v>0</v>
      </c>
      <c r="F91" s="398">
        <f t="shared" si="12"/>
        <v>0</v>
      </c>
      <c r="G91" s="398">
        <f t="shared" si="12"/>
        <v>0</v>
      </c>
      <c r="H91" s="1055">
        <f t="shared" si="12"/>
        <v>0</v>
      </c>
      <c r="I91" s="427">
        <f t="shared" si="12"/>
        <v>0</v>
      </c>
      <c r="J91" s="401"/>
    </row>
    <row r="92" spans="1:11" ht="12" customHeight="1">
      <c r="A92" s="289" t="s">
        <v>506</v>
      </c>
      <c r="B92" s="289"/>
      <c r="C92" s="537"/>
      <c r="D92" s="537"/>
      <c r="E92" s="537"/>
      <c r="F92" s="537"/>
      <c r="G92" s="537"/>
      <c r="H92" s="1057"/>
      <c r="I92" s="537"/>
      <c r="J92" s="537"/>
      <c r="K92" s="289"/>
    </row>
    <row r="93" spans="1:11" ht="12" customHeight="1">
      <c r="A93" s="289" t="s">
        <v>507</v>
      </c>
      <c r="B93" s="289"/>
      <c r="C93" s="273" t="s">
        <v>523</v>
      </c>
      <c r="D93" s="527">
        <f>'T2 MET'!C59</f>
        <v>0</v>
      </c>
      <c r="E93" s="274"/>
      <c r="F93" s="282"/>
      <c r="G93" s="275"/>
      <c r="H93" s="1059">
        <f>+D93</f>
        <v>0</v>
      </c>
      <c r="I93" s="276"/>
      <c r="J93" s="277"/>
    </row>
    <row r="94" spans="1:11" ht="12" customHeight="1">
      <c r="A94" s="289">
        <v>2022</v>
      </c>
      <c r="B94" s="289"/>
      <c r="C94" s="273" t="s">
        <v>292</v>
      </c>
      <c r="D94" s="405">
        <f>'T2 MET'!D59</f>
        <v>0</v>
      </c>
      <c r="E94" s="274"/>
      <c r="F94" s="282"/>
      <c r="G94" s="275"/>
      <c r="H94" s="1120"/>
      <c r="I94" s="406">
        <f>+D94</f>
        <v>0</v>
      </c>
      <c r="J94" s="277"/>
    </row>
    <row r="95" spans="1:11" ht="12" customHeight="1">
      <c r="A95" s="289">
        <v>2023</v>
      </c>
      <c r="B95" s="289"/>
      <c r="C95" s="273" t="s">
        <v>293</v>
      </c>
      <c r="D95" s="405">
        <f>'T2 MET'!E59</f>
        <v>0</v>
      </c>
      <c r="E95" s="274"/>
      <c r="F95" s="282"/>
      <c r="G95" s="275"/>
      <c r="H95" s="1120"/>
      <c r="I95" s="298"/>
      <c r="J95" s="405">
        <f>+D95</f>
        <v>0</v>
      </c>
    </row>
    <row r="96" spans="1:11" ht="12" customHeight="1">
      <c r="A96" s="289">
        <v>2024</v>
      </c>
      <c r="B96" s="289"/>
      <c r="C96" s="283" t="s">
        <v>294</v>
      </c>
      <c r="D96" s="408">
        <f>'T2 MET'!F59</f>
        <v>0</v>
      </c>
      <c r="E96" s="284"/>
      <c r="F96" s="285"/>
      <c r="G96" s="285"/>
      <c r="H96" s="1122"/>
      <c r="I96" s="299"/>
      <c r="J96" s="408">
        <f>+D96</f>
        <v>0</v>
      </c>
    </row>
    <row r="97" spans="1:11" ht="12" customHeight="1">
      <c r="A97" s="289" t="s">
        <v>242</v>
      </c>
      <c r="B97" s="289"/>
      <c r="C97" s="286" t="s">
        <v>295</v>
      </c>
      <c r="D97" s="413">
        <f>SUM(D91:D96)</f>
        <v>0</v>
      </c>
      <c r="E97" s="414">
        <f t="shared" ref="E97:J97" si="13">SUM(E91:E96)</f>
        <v>0</v>
      </c>
      <c r="F97" s="415">
        <f t="shared" si="13"/>
        <v>0</v>
      </c>
      <c r="G97" s="415">
        <f t="shared" si="13"/>
        <v>0</v>
      </c>
      <c r="H97" s="1067">
        <f t="shared" si="13"/>
        <v>0</v>
      </c>
      <c r="I97" s="416">
        <f t="shared" si="13"/>
        <v>0</v>
      </c>
      <c r="J97" s="413">
        <f t="shared" si="13"/>
        <v>0</v>
      </c>
    </row>
    <row r="98" spans="1:11" ht="4.3499999999999996" customHeight="1">
      <c r="A98" s="330"/>
      <c r="B98" s="330"/>
      <c r="C98" s="300"/>
      <c r="D98" s="300"/>
      <c r="E98" s="288"/>
      <c r="F98" s="288"/>
      <c r="G98" s="288"/>
      <c r="H98" s="1127"/>
      <c r="I98" s="288"/>
      <c r="J98" s="288"/>
    </row>
    <row r="99" spans="1:11" ht="12" customHeight="1">
      <c r="A99" s="289">
        <v>2017</v>
      </c>
      <c r="B99" s="289"/>
      <c r="C99" s="268" t="s">
        <v>296</v>
      </c>
      <c r="D99" s="422">
        <v>0</v>
      </c>
      <c r="E99" s="419">
        <v>0</v>
      </c>
      <c r="F99" s="420">
        <v>0</v>
      </c>
      <c r="G99" s="420">
        <v>0</v>
      </c>
      <c r="H99" s="1073">
        <v>0</v>
      </c>
      <c r="I99" s="421">
        <v>0</v>
      </c>
      <c r="J99" s="422">
        <f t="shared" ref="J99:J101" si="14">D99-SUM(E99:I99)</f>
        <v>0</v>
      </c>
    </row>
    <row r="100" spans="1:11" ht="12" customHeight="1">
      <c r="A100" s="289">
        <v>2018</v>
      </c>
      <c r="B100" s="289"/>
      <c r="C100" s="273" t="s">
        <v>297</v>
      </c>
      <c r="D100" s="405">
        <v>-154.45045368235168</v>
      </c>
      <c r="E100" s="423">
        <f>D100</f>
        <v>-154.45045368235168</v>
      </c>
      <c r="F100" s="404">
        <v>0</v>
      </c>
      <c r="G100" s="404">
        <v>0</v>
      </c>
      <c r="H100" s="1059">
        <v>0</v>
      </c>
      <c r="I100" s="406">
        <v>0</v>
      </c>
      <c r="J100" s="405">
        <f t="shared" si="14"/>
        <v>0</v>
      </c>
    </row>
    <row r="101" spans="1:11" ht="12" customHeight="1">
      <c r="A101" s="289">
        <v>2019</v>
      </c>
      <c r="B101" s="289"/>
      <c r="C101" s="273" t="s">
        <v>298</v>
      </c>
      <c r="D101" s="408">
        <v>-152.7867330565463</v>
      </c>
      <c r="E101" s="409"/>
      <c r="F101" s="424">
        <f>D101</f>
        <v>-152.7867330565463</v>
      </c>
      <c r="G101" s="424">
        <v>0</v>
      </c>
      <c r="H101" s="1075">
        <v>0</v>
      </c>
      <c r="I101" s="425">
        <v>0</v>
      </c>
      <c r="J101" s="408">
        <f t="shared" si="14"/>
        <v>0</v>
      </c>
    </row>
    <row r="102" spans="1:11" ht="12" customHeight="1">
      <c r="A102" s="289" t="s">
        <v>237</v>
      </c>
      <c r="B102" s="289"/>
      <c r="C102" s="278" t="s">
        <v>299</v>
      </c>
      <c r="D102" s="396">
        <f t="shared" ref="D102:J102" si="15">SUM(D99:D101)</f>
        <v>-307.237186738898</v>
      </c>
      <c r="E102" s="426">
        <f t="shared" si="15"/>
        <v>-154.45045368235168</v>
      </c>
      <c r="F102" s="398">
        <f t="shared" si="15"/>
        <v>-152.7867330565463</v>
      </c>
      <c r="G102" s="398">
        <f t="shared" si="15"/>
        <v>0</v>
      </c>
      <c r="H102" s="1055">
        <f t="shared" si="15"/>
        <v>0</v>
      </c>
      <c r="I102" s="427">
        <f t="shared" si="15"/>
        <v>0</v>
      </c>
      <c r="J102" s="396">
        <f t="shared" si="15"/>
        <v>0</v>
      </c>
    </row>
    <row r="103" spans="1:11" ht="12" customHeight="1">
      <c r="A103" s="289" t="s">
        <v>507</v>
      </c>
      <c r="B103" s="289"/>
      <c r="C103" s="656" t="s">
        <v>694</v>
      </c>
      <c r="D103" s="658">
        <f>(E11+E22+E75+E80+E91+E102+E108+E119+E130+E141+E152)*-('T1'!R68/'T2'!C104-1)</f>
        <v>-140.83976835903121</v>
      </c>
      <c r="E103" s="659"/>
      <c r="F103" s="660"/>
      <c r="G103" s="420">
        <f>D103</f>
        <v>-140.83976835903121</v>
      </c>
      <c r="H103" s="1073">
        <v>0</v>
      </c>
      <c r="I103" s="420">
        <v>0</v>
      </c>
      <c r="J103" s="422">
        <f>D103-SUM(E103:I103)</f>
        <v>0</v>
      </c>
      <c r="K103" s="289"/>
    </row>
    <row r="104" spans="1:11" ht="12" customHeight="1">
      <c r="A104" s="289" t="s">
        <v>507</v>
      </c>
      <c r="B104" s="289"/>
      <c r="C104" s="656" t="s">
        <v>695</v>
      </c>
      <c r="D104" s="405">
        <f>(F11+F22+F75+F80+F91+F102+F108+F119+F130+F141+F152)*-('T1'!S68/'T2'!C105-1)</f>
        <v>-152.41745296091759</v>
      </c>
      <c r="E104" s="290"/>
      <c r="F104" s="275"/>
      <c r="G104" s="275"/>
      <c r="H104" s="1059">
        <f>+D104</f>
        <v>-152.41745296091759</v>
      </c>
      <c r="I104" s="406">
        <v>0</v>
      </c>
      <c r="J104" s="405">
        <f>D104-SUM(E104:I104)</f>
        <v>0</v>
      </c>
    </row>
    <row r="105" spans="1:11" ht="12" customHeight="1">
      <c r="A105" s="289">
        <v>2022</v>
      </c>
      <c r="B105" s="289"/>
      <c r="C105" s="656" t="s">
        <v>300</v>
      </c>
      <c r="D105" s="405">
        <f>(G11+G22+G75+G80+G91+G102+G108+G119+G130+G141+G152)*-'T2'!D40</f>
        <v>-60.323079160595711</v>
      </c>
      <c r="E105" s="290"/>
      <c r="F105" s="275"/>
      <c r="G105" s="275"/>
      <c r="H105" s="1051"/>
      <c r="I105" s="449">
        <f>+D105</f>
        <v>-60.323079160595711</v>
      </c>
      <c r="J105" s="405">
        <f>D105-SUM(E105:I105)</f>
        <v>0</v>
      </c>
    </row>
    <row r="106" spans="1:11" ht="12" customHeight="1">
      <c r="A106" s="289">
        <v>2023</v>
      </c>
      <c r="B106" s="289"/>
      <c r="C106" s="656" t="s">
        <v>301</v>
      </c>
      <c r="D106" s="405">
        <f>(H11+H22+H75+H80+H91+H102+H108+H119+H130+H141+H152)*-'T2'!E40</f>
        <v>0</v>
      </c>
      <c r="E106" s="290"/>
      <c r="F106" s="275"/>
      <c r="G106" s="275"/>
      <c r="H106" s="1120"/>
      <c r="I106" s="311"/>
      <c r="J106" s="405">
        <f>D106-SUM(E106:I106)</f>
        <v>0</v>
      </c>
    </row>
    <row r="107" spans="1:11" ht="12" customHeight="1">
      <c r="A107" s="289">
        <v>2024</v>
      </c>
      <c r="B107" s="289"/>
      <c r="C107" s="657" t="s">
        <v>302</v>
      </c>
      <c r="D107" s="536">
        <f>(I11+I22+I75+I80+I91+I102+I108+I119+I130+I141+I152)*-'T2'!F40</f>
        <v>0</v>
      </c>
      <c r="E107" s="291"/>
      <c r="F107" s="292"/>
      <c r="G107" s="292"/>
      <c r="H107" s="1125"/>
      <c r="I107" s="661"/>
      <c r="J107" s="536">
        <f>D107-SUM(E107:I107)</f>
        <v>0</v>
      </c>
    </row>
    <row r="108" spans="1:11" ht="12" customHeight="1">
      <c r="A108" s="289" t="s">
        <v>237</v>
      </c>
      <c r="B108" s="289"/>
      <c r="C108" s="278" t="s">
        <v>303</v>
      </c>
      <c r="D108" s="536">
        <f t="shared" ref="D108:J108" si="16">SUM(D103:D107)</f>
        <v>-353.58030048054457</v>
      </c>
      <c r="E108" s="426">
        <f t="shared" si="16"/>
        <v>0</v>
      </c>
      <c r="F108" s="398">
        <f t="shared" si="16"/>
        <v>0</v>
      </c>
      <c r="G108" s="398">
        <f t="shared" si="16"/>
        <v>-140.83976835903121</v>
      </c>
      <c r="H108" s="1055">
        <f t="shared" si="16"/>
        <v>-152.41745296091759</v>
      </c>
      <c r="I108" s="427">
        <f t="shared" si="16"/>
        <v>-60.323079160595711</v>
      </c>
      <c r="J108" s="396">
        <f t="shared" si="16"/>
        <v>0</v>
      </c>
    </row>
    <row r="109" spans="1:11" ht="12" customHeight="1">
      <c r="A109" s="289" t="s">
        <v>506</v>
      </c>
      <c r="B109" s="289"/>
      <c r="C109" s="537"/>
      <c r="D109" s="537"/>
      <c r="E109" s="537"/>
      <c r="F109" s="537"/>
      <c r="G109" s="537"/>
      <c r="H109" s="1057"/>
      <c r="I109" s="537"/>
      <c r="J109" s="537"/>
      <c r="K109" s="289"/>
    </row>
    <row r="110" spans="1:11" ht="12" customHeight="1">
      <c r="A110" s="289" t="s">
        <v>507</v>
      </c>
      <c r="B110" s="289"/>
      <c r="C110" s="273" t="s">
        <v>515</v>
      </c>
      <c r="D110" s="405">
        <f>'T2 MET'!C46</f>
        <v>-107.66000506609656</v>
      </c>
      <c r="E110" s="274"/>
      <c r="F110" s="282"/>
      <c r="G110" s="275"/>
      <c r="H110" s="1059">
        <f>D110</f>
        <v>-107.66000506609656</v>
      </c>
      <c r="I110" s="404">
        <f>D110-H110</f>
        <v>0</v>
      </c>
      <c r="J110" s="277"/>
    </row>
    <row r="111" spans="1:11" ht="12" customHeight="1">
      <c r="A111" s="289">
        <v>2022</v>
      </c>
      <c r="B111" s="289"/>
      <c r="C111" s="273" t="s">
        <v>304</v>
      </c>
      <c r="D111" s="405">
        <f>'T2 MET'!D46</f>
        <v>317.53989047505331</v>
      </c>
      <c r="E111" s="274"/>
      <c r="F111" s="282"/>
      <c r="G111" s="275"/>
      <c r="H111" s="1120"/>
      <c r="I111" s="406">
        <f>D111</f>
        <v>317.53989047505331</v>
      </c>
      <c r="J111" s="277"/>
    </row>
    <row r="112" spans="1:11" ht="12" customHeight="1">
      <c r="A112" s="289">
        <v>2023</v>
      </c>
      <c r="B112" s="289"/>
      <c r="C112" s="273" t="s">
        <v>305</v>
      </c>
      <c r="D112" s="405">
        <f>'T2 MET'!E46</f>
        <v>0</v>
      </c>
      <c r="E112" s="274"/>
      <c r="F112" s="282"/>
      <c r="G112" s="275"/>
      <c r="H112" s="1120"/>
      <c r="I112" s="298"/>
      <c r="J112" s="407">
        <f>D112</f>
        <v>0</v>
      </c>
    </row>
    <row r="113" spans="1:11" ht="12" customHeight="1">
      <c r="A113" s="289">
        <v>2024</v>
      </c>
      <c r="B113" s="289"/>
      <c r="C113" s="283" t="s">
        <v>306</v>
      </c>
      <c r="D113" s="408">
        <f>'T2 MET'!F46</f>
        <v>0</v>
      </c>
      <c r="E113" s="284"/>
      <c r="F113" s="285"/>
      <c r="G113" s="285"/>
      <c r="H113" s="1122"/>
      <c r="I113" s="299"/>
      <c r="J113" s="412">
        <f>D113</f>
        <v>0</v>
      </c>
    </row>
    <row r="114" spans="1:11" ht="12" customHeight="1">
      <c r="A114" s="289" t="s">
        <v>242</v>
      </c>
      <c r="B114" s="289"/>
      <c r="C114" s="286" t="s">
        <v>307</v>
      </c>
      <c r="D114" s="413">
        <f>D102+SUM(D108:D113)</f>
        <v>-450.93760181048583</v>
      </c>
      <c r="E114" s="414">
        <f t="shared" ref="E114:J114" si="17">E102+SUM(E108:E113)</f>
        <v>-154.45045368235168</v>
      </c>
      <c r="F114" s="415">
        <f t="shared" si="17"/>
        <v>-152.7867330565463</v>
      </c>
      <c r="G114" s="415">
        <f t="shared" si="17"/>
        <v>-140.83976835903121</v>
      </c>
      <c r="H114" s="1067">
        <f t="shared" si="17"/>
        <v>-260.07745802701413</v>
      </c>
      <c r="I114" s="416">
        <f t="shared" si="17"/>
        <v>257.21681131445757</v>
      </c>
      <c r="J114" s="413">
        <f t="shared" si="17"/>
        <v>0</v>
      </c>
    </row>
    <row r="115" spans="1:11" ht="4.3499999999999996" customHeight="1">
      <c r="A115" s="330"/>
      <c r="B115" s="330"/>
      <c r="H115" s="1032"/>
    </row>
    <row r="116" spans="1:11" ht="12" customHeight="1">
      <c r="A116" s="289">
        <v>2017</v>
      </c>
      <c r="B116" s="289"/>
      <c r="C116" s="268" t="s">
        <v>308</v>
      </c>
      <c r="D116" s="420">
        <v>0</v>
      </c>
      <c r="E116" s="419">
        <v>0</v>
      </c>
      <c r="F116" s="420">
        <v>0</v>
      </c>
      <c r="G116" s="420">
        <v>0</v>
      </c>
      <c r="H116" s="1073">
        <v>0</v>
      </c>
      <c r="I116" s="420">
        <v>0</v>
      </c>
      <c r="J116" s="422">
        <f t="shared" ref="J116:J124" si="18">D116-SUM(E116:I116)</f>
        <v>0</v>
      </c>
    </row>
    <row r="117" spans="1:11" ht="12" customHeight="1">
      <c r="A117" s="289">
        <v>2018</v>
      </c>
      <c r="B117" s="289"/>
      <c r="C117" s="273" t="s">
        <v>309</v>
      </c>
      <c r="D117" s="404">
        <v>0</v>
      </c>
      <c r="E117" s="423">
        <v>0</v>
      </c>
      <c r="F117" s="404">
        <v>0</v>
      </c>
      <c r="G117" s="404">
        <v>0</v>
      </c>
      <c r="H117" s="1059">
        <v>0</v>
      </c>
      <c r="I117" s="404">
        <v>0</v>
      </c>
      <c r="J117" s="405">
        <f t="shared" si="18"/>
        <v>0</v>
      </c>
    </row>
    <row r="118" spans="1:11" ht="12" customHeight="1">
      <c r="A118" s="289">
        <v>2019</v>
      </c>
      <c r="B118" s="289"/>
      <c r="C118" s="273" t="s">
        <v>310</v>
      </c>
      <c r="D118" s="425">
        <v>0</v>
      </c>
      <c r="E118" s="423">
        <v>0</v>
      </c>
      <c r="F118" s="424">
        <v>0</v>
      </c>
      <c r="G118" s="424">
        <v>0</v>
      </c>
      <c r="H118" s="1075">
        <v>0</v>
      </c>
      <c r="I118" s="425">
        <v>0</v>
      </c>
      <c r="J118" s="408">
        <f t="shared" si="18"/>
        <v>0</v>
      </c>
    </row>
    <row r="119" spans="1:11" ht="12" customHeight="1">
      <c r="A119" s="289" t="s">
        <v>237</v>
      </c>
      <c r="B119" s="289"/>
      <c r="C119" s="278" t="s">
        <v>311</v>
      </c>
      <c r="D119" s="396">
        <f>SUM(D116:D118)</f>
        <v>0</v>
      </c>
      <c r="E119" s="426">
        <f t="shared" ref="E119:J119" si="19">SUM(E116:E118)</f>
        <v>0</v>
      </c>
      <c r="F119" s="398">
        <f t="shared" si="19"/>
        <v>0</v>
      </c>
      <c r="G119" s="398">
        <f t="shared" si="19"/>
        <v>0</v>
      </c>
      <c r="H119" s="1055">
        <f t="shared" si="19"/>
        <v>0</v>
      </c>
      <c r="I119" s="427">
        <f t="shared" si="19"/>
        <v>0</v>
      </c>
      <c r="J119" s="396">
        <f t="shared" si="19"/>
        <v>0</v>
      </c>
    </row>
    <row r="120" spans="1:11" ht="12" customHeight="1">
      <c r="A120" s="289" t="s">
        <v>506</v>
      </c>
      <c r="B120" s="289"/>
      <c r="C120" s="537"/>
      <c r="D120" s="537"/>
      <c r="E120" s="537"/>
      <c r="F120" s="537"/>
      <c r="G120" s="537"/>
      <c r="H120" s="1057"/>
      <c r="I120" s="537"/>
      <c r="J120" s="537"/>
      <c r="K120" s="289"/>
    </row>
    <row r="121" spans="1:11" ht="12" customHeight="1">
      <c r="A121" s="289" t="s">
        <v>507</v>
      </c>
      <c r="B121" s="289"/>
      <c r="C121" s="273" t="s">
        <v>522</v>
      </c>
      <c r="D121" s="405">
        <f>'T2 MET'!C69</f>
        <v>0</v>
      </c>
      <c r="E121" s="423">
        <v>0</v>
      </c>
      <c r="F121" s="404">
        <v>0</v>
      </c>
      <c r="G121" s="404">
        <v>0</v>
      </c>
      <c r="H121" s="1059">
        <v>0</v>
      </c>
      <c r="I121" s="406">
        <v>0</v>
      </c>
      <c r="J121" s="405">
        <f t="shared" si="18"/>
        <v>0</v>
      </c>
    </row>
    <row r="122" spans="1:11" ht="12" customHeight="1">
      <c r="A122" s="289">
        <v>2022</v>
      </c>
      <c r="B122" s="289"/>
      <c r="C122" s="273" t="s">
        <v>312</v>
      </c>
      <c r="D122" s="405">
        <f>'T2 MET'!D69</f>
        <v>0</v>
      </c>
      <c r="E122" s="290"/>
      <c r="F122" s="275"/>
      <c r="G122" s="404">
        <v>0</v>
      </c>
      <c r="H122" s="1059">
        <v>0</v>
      </c>
      <c r="I122" s="449">
        <v>0</v>
      </c>
      <c r="J122" s="405">
        <f t="shared" si="18"/>
        <v>0</v>
      </c>
    </row>
    <row r="123" spans="1:11" ht="12" customHeight="1">
      <c r="A123" s="289">
        <v>2023</v>
      </c>
      <c r="B123" s="289"/>
      <c r="C123" s="273" t="s">
        <v>313</v>
      </c>
      <c r="D123" s="405">
        <f>'T2 MET'!E69</f>
        <v>0</v>
      </c>
      <c r="E123" s="290"/>
      <c r="F123" s="275"/>
      <c r="G123" s="275"/>
      <c r="H123" s="1059">
        <v>0</v>
      </c>
      <c r="I123" s="449">
        <v>0</v>
      </c>
      <c r="J123" s="405">
        <f t="shared" si="18"/>
        <v>0</v>
      </c>
    </row>
    <row r="124" spans="1:11" ht="12" customHeight="1">
      <c r="A124" s="289">
        <v>2024</v>
      </c>
      <c r="B124" s="289"/>
      <c r="C124" s="283" t="s">
        <v>314</v>
      </c>
      <c r="D124" s="408">
        <f>'T2 MET'!F69</f>
        <v>0</v>
      </c>
      <c r="E124" s="291"/>
      <c r="F124" s="292"/>
      <c r="G124" s="292"/>
      <c r="H124" s="1125"/>
      <c r="I124" s="449">
        <v>0</v>
      </c>
      <c r="J124" s="405">
        <f t="shared" si="18"/>
        <v>0</v>
      </c>
    </row>
    <row r="125" spans="1:11" ht="12" customHeight="1">
      <c r="A125" s="289" t="s">
        <v>242</v>
      </c>
      <c r="B125" s="289"/>
      <c r="C125" s="286" t="s">
        <v>315</v>
      </c>
      <c r="D125" s="413">
        <f>SUM(D119:D124)</f>
        <v>0</v>
      </c>
      <c r="E125" s="414">
        <f t="shared" ref="E125:J125" si="20">SUM(E119:E124)</f>
        <v>0</v>
      </c>
      <c r="F125" s="415">
        <f t="shared" si="20"/>
        <v>0</v>
      </c>
      <c r="G125" s="415">
        <f t="shared" si="20"/>
        <v>0</v>
      </c>
      <c r="H125" s="1067">
        <f t="shared" si="20"/>
        <v>0</v>
      </c>
      <c r="I125" s="416">
        <f t="shared" si="20"/>
        <v>0</v>
      </c>
      <c r="J125" s="413">
        <f t="shared" si="20"/>
        <v>0</v>
      </c>
    </row>
    <row r="126" spans="1:11" ht="4.3499999999999996" customHeight="1">
      <c r="A126" s="330"/>
      <c r="B126" s="330"/>
      <c r="H126" s="1032"/>
    </row>
    <row r="127" spans="1:11" ht="12" customHeight="1">
      <c r="A127" s="289">
        <v>2017</v>
      </c>
      <c r="B127" s="289"/>
      <c r="C127" s="268" t="s">
        <v>316</v>
      </c>
      <c r="D127" s="420">
        <v>0</v>
      </c>
      <c r="E127" s="419">
        <v>0</v>
      </c>
      <c r="F127" s="420">
        <v>0</v>
      </c>
      <c r="G127" s="420">
        <v>0</v>
      </c>
      <c r="H127" s="1073">
        <v>0</v>
      </c>
      <c r="I127" s="420">
        <v>0</v>
      </c>
      <c r="J127" s="422">
        <f t="shared" ref="J127:J129" si="21">D127-SUM(E127:I127)</f>
        <v>0</v>
      </c>
    </row>
    <row r="128" spans="1:11" ht="12" customHeight="1">
      <c r="A128" s="289">
        <v>2018</v>
      </c>
      <c r="B128" s="289"/>
      <c r="C128" s="273" t="s">
        <v>317</v>
      </c>
      <c r="D128" s="404">
        <v>0</v>
      </c>
      <c r="E128" s="423">
        <v>0</v>
      </c>
      <c r="F128" s="404">
        <v>0</v>
      </c>
      <c r="G128" s="404">
        <v>0</v>
      </c>
      <c r="H128" s="1059">
        <v>0</v>
      </c>
      <c r="I128" s="404">
        <v>0</v>
      </c>
      <c r="J128" s="405">
        <f t="shared" si="21"/>
        <v>0</v>
      </c>
    </row>
    <row r="129" spans="1:11" ht="12" customHeight="1">
      <c r="A129" s="289">
        <v>2019</v>
      </c>
      <c r="B129" s="289"/>
      <c r="C129" s="273" t="s">
        <v>318</v>
      </c>
      <c r="D129" s="425">
        <v>0</v>
      </c>
      <c r="E129" s="423">
        <v>0</v>
      </c>
      <c r="F129" s="424">
        <v>0</v>
      </c>
      <c r="G129" s="424">
        <v>0</v>
      </c>
      <c r="H129" s="1075">
        <v>0</v>
      </c>
      <c r="I129" s="425">
        <v>0</v>
      </c>
      <c r="J129" s="408">
        <f t="shared" si="21"/>
        <v>0</v>
      </c>
    </row>
    <row r="130" spans="1:11" ht="12" customHeight="1">
      <c r="A130" s="289" t="s">
        <v>237</v>
      </c>
      <c r="B130" s="289"/>
      <c r="C130" s="278" t="s">
        <v>319</v>
      </c>
      <c r="D130" s="396">
        <f>SUM(D127:D129)</f>
        <v>0</v>
      </c>
      <c r="E130" s="426">
        <f t="shared" ref="E130:J130" si="22">SUM(E127:E129)</f>
        <v>0</v>
      </c>
      <c r="F130" s="398">
        <f t="shared" si="22"/>
        <v>0</v>
      </c>
      <c r="G130" s="398">
        <f t="shared" si="22"/>
        <v>0</v>
      </c>
      <c r="H130" s="1055">
        <f t="shared" si="22"/>
        <v>0</v>
      </c>
      <c r="I130" s="427">
        <f t="shared" si="22"/>
        <v>0</v>
      </c>
      <c r="J130" s="396">
        <f t="shared" si="22"/>
        <v>0</v>
      </c>
    </row>
    <row r="131" spans="1:11" ht="12" customHeight="1">
      <c r="A131" s="289" t="s">
        <v>506</v>
      </c>
      <c r="B131" s="289"/>
      <c r="C131" s="537"/>
      <c r="D131" s="537"/>
      <c r="E131" s="537"/>
      <c r="F131" s="537"/>
      <c r="G131" s="537"/>
      <c r="H131" s="1057"/>
      <c r="I131" s="537"/>
      <c r="J131" s="537"/>
      <c r="K131" s="289"/>
    </row>
    <row r="132" spans="1:11" ht="12" customHeight="1">
      <c r="A132" s="289" t="s">
        <v>507</v>
      </c>
      <c r="B132" s="289"/>
      <c r="C132" s="273" t="s">
        <v>521</v>
      </c>
      <c r="D132" s="405">
        <f>'T2 MET'!C70</f>
        <v>0</v>
      </c>
      <c r="E132" s="419">
        <v>0</v>
      </c>
      <c r="F132" s="404">
        <v>0</v>
      </c>
      <c r="G132" s="404">
        <v>0</v>
      </c>
      <c r="H132" s="1059">
        <v>0</v>
      </c>
      <c r="I132" s="406">
        <v>0</v>
      </c>
      <c r="J132" s="405">
        <f t="shared" ref="J132:J135" si="23">D132-SUM(E132:I132)</f>
        <v>0</v>
      </c>
    </row>
    <row r="133" spans="1:11" ht="12" customHeight="1">
      <c r="A133" s="289">
        <v>2022</v>
      </c>
      <c r="B133" s="289"/>
      <c r="C133" s="273" t="s">
        <v>320</v>
      </c>
      <c r="D133" s="405">
        <f>'T2 MET'!D70</f>
        <v>0</v>
      </c>
      <c r="E133" s="290"/>
      <c r="F133" s="275"/>
      <c r="G133" s="404">
        <v>0</v>
      </c>
      <c r="H133" s="1059">
        <v>0</v>
      </c>
      <c r="I133" s="449">
        <v>0</v>
      </c>
      <c r="J133" s="405">
        <f t="shared" si="23"/>
        <v>0</v>
      </c>
    </row>
    <row r="134" spans="1:11" ht="12" customHeight="1">
      <c r="A134" s="289">
        <v>2023</v>
      </c>
      <c r="B134" s="289"/>
      <c r="C134" s="273" t="s">
        <v>321</v>
      </c>
      <c r="D134" s="405">
        <f>'T2 MET'!E70</f>
        <v>0</v>
      </c>
      <c r="E134" s="290"/>
      <c r="F134" s="275"/>
      <c r="G134" s="275"/>
      <c r="H134" s="1059">
        <v>0</v>
      </c>
      <c r="I134" s="449">
        <v>0</v>
      </c>
      <c r="J134" s="405">
        <f t="shared" si="23"/>
        <v>0</v>
      </c>
    </row>
    <row r="135" spans="1:11" ht="12" customHeight="1">
      <c r="A135" s="289">
        <v>2024</v>
      </c>
      <c r="B135" s="289"/>
      <c r="C135" s="283" t="s">
        <v>322</v>
      </c>
      <c r="D135" s="408">
        <f>'T2 MET'!F70</f>
        <v>0</v>
      </c>
      <c r="E135" s="291"/>
      <c r="F135" s="292"/>
      <c r="G135" s="292"/>
      <c r="H135" s="1125"/>
      <c r="I135" s="449">
        <v>0</v>
      </c>
      <c r="J135" s="405">
        <f t="shared" si="23"/>
        <v>0</v>
      </c>
    </row>
    <row r="136" spans="1:11" ht="12" customHeight="1">
      <c r="A136" s="289" t="s">
        <v>242</v>
      </c>
      <c r="B136" s="289"/>
      <c r="C136" s="286" t="s">
        <v>323</v>
      </c>
      <c r="D136" s="413">
        <f>SUM(D130:D135)</f>
        <v>0</v>
      </c>
      <c r="E136" s="414">
        <f t="shared" ref="E136:J136" si="24">SUM(E130:E135)</f>
        <v>0</v>
      </c>
      <c r="F136" s="415">
        <f t="shared" si="24"/>
        <v>0</v>
      </c>
      <c r="G136" s="415">
        <f t="shared" si="24"/>
        <v>0</v>
      </c>
      <c r="H136" s="1067">
        <f t="shared" si="24"/>
        <v>0</v>
      </c>
      <c r="I136" s="416">
        <f t="shared" si="24"/>
        <v>0</v>
      </c>
      <c r="J136" s="413">
        <f t="shared" si="24"/>
        <v>0</v>
      </c>
    </row>
    <row r="137" spans="1:11" ht="4.3499999999999996" customHeight="1">
      <c r="A137" s="330"/>
      <c r="B137" s="330"/>
      <c r="H137" s="1032"/>
    </row>
    <row r="138" spans="1:11" ht="12" customHeight="1">
      <c r="A138" s="289">
        <v>2017</v>
      </c>
      <c r="B138" s="289"/>
      <c r="C138" s="268" t="s">
        <v>324</v>
      </c>
      <c r="D138" s="420">
        <v>0</v>
      </c>
      <c r="E138" s="419">
        <v>0</v>
      </c>
      <c r="F138" s="420">
        <v>0</v>
      </c>
      <c r="G138" s="420">
        <v>0</v>
      </c>
      <c r="H138" s="1073">
        <v>0</v>
      </c>
      <c r="I138" s="420">
        <v>0</v>
      </c>
      <c r="J138" s="422">
        <f t="shared" ref="J138:J139" si="25">D138-SUM(E138:I138)</f>
        <v>0</v>
      </c>
    </row>
    <row r="139" spans="1:11" ht="12" customHeight="1">
      <c r="A139" s="289">
        <v>2018</v>
      </c>
      <c r="B139" s="289"/>
      <c r="C139" s="273" t="s">
        <v>325</v>
      </c>
      <c r="D139" s="404">
        <v>0</v>
      </c>
      <c r="E139" s="423">
        <v>0</v>
      </c>
      <c r="F139" s="404">
        <v>0</v>
      </c>
      <c r="G139" s="404">
        <v>0</v>
      </c>
      <c r="H139" s="1059">
        <v>0</v>
      </c>
      <c r="I139" s="404">
        <v>0</v>
      </c>
      <c r="J139" s="405">
        <f t="shared" si="25"/>
        <v>0</v>
      </c>
    </row>
    <row r="140" spans="1:11" ht="12" customHeight="1">
      <c r="A140" s="289">
        <v>2019</v>
      </c>
      <c r="B140" s="289"/>
      <c r="C140" s="273" t="s">
        <v>326</v>
      </c>
      <c r="D140" s="425">
        <v>0</v>
      </c>
      <c r="E140" s="423">
        <v>0</v>
      </c>
      <c r="F140" s="424">
        <v>0</v>
      </c>
      <c r="G140" s="424">
        <v>0</v>
      </c>
      <c r="H140" s="1075">
        <v>0</v>
      </c>
      <c r="I140" s="425">
        <v>0</v>
      </c>
      <c r="J140" s="408">
        <f>D140-SUM(E140:I140)</f>
        <v>0</v>
      </c>
    </row>
    <row r="141" spans="1:11" ht="12" customHeight="1">
      <c r="A141" s="289" t="s">
        <v>237</v>
      </c>
      <c r="B141" s="289"/>
      <c r="C141" s="278" t="s">
        <v>327</v>
      </c>
      <c r="D141" s="396">
        <f>SUM(D138:D140)</f>
        <v>0</v>
      </c>
      <c r="E141" s="426">
        <f t="shared" ref="E141:I141" si="26">SUM(E138:E140)</f>
        <v>0</v>
      </c>
      <c r="F141" s="398">
        <f t="shared" si="26"/>
        <v>0</v>
      </c>
      <c r="G141" s="398">
        <f t="shared" si="26"/>
        <v>0</v>
      </c>
      <c r="H141" s="1055">
        <f t="shared" si="26"/>
        <v>0</v>
      </c>
      <c r="I141" s="427">
        <f t="shared" si="26"/>
        <v>0</v>
      </c>
      <c r="J141" s="396">
        <f>SUM(J138:J140)</f>
        <v>0</v>
      </c>
    </row>
    <row r="142" spans="1:11" ht="12" customHeight="1">
      <c r="A142" s="289" t="s">
        <v>506</v>
      </c>
      <c r="B142" s="289"/>
      <c r="C142" s="537"/>
      <c r="D142" s="537"/>
      <c r="E142" s="537"/>
      <c r="F142" s="537"/>
      <c r="G142" s="537"/>
      <c r="H142" s="1057"/>
      <c r="I142" s="537"/>
      <c r="J142" s="537"/>
      <c r="K142" s="289"/>
    </row>
    <row r="143" spans="1:11" ht="12" customHeight="1">
      <c r="A143" s="289" t="s">
        <v>507</v>
      </c>
      <c r="B143" s="289"/>
      <c r="C143" s="273" t="s">
        <v>520</v>
      </c>
      <c r="D143" s="405">
        <f>'T2 MET'!C71</f>
        <v>0</v>
      </c>
      <c r="E143" s="419">
        <v>0</v>
      </c>
      <c r="F143" s="404">
        <v>0</v>
      </c>
      <c r="G143" s="404">
        <v>0</v>
      </c>
      <c r="H143" s="1059">
        <v>0</v>
      </c>
      <c r="I143" s="567"/>
      <c r="J143" s="277"/>
    </row>
    <row r="144" spans="1:11" ht="12" customHeight="1">
      <c r="A144" s="289">
        <v>2022</v>
      </c>
      <c r="B144" s="289"/>
      <c r="C144" s="273" t="s">
        <v>328</v>
      </c>
      <c r="D144" s="405">
        <f>'T2 MET'!D71</f>
        <v>0</v>
      </c>
      <c r="E144" s="290"/>
      <c r="F144" s="275"/>
      <c r="G144" s="404">
        <v>0</v>
      </c>
      <c r="H144" s="1059">
        <v>0</v>
      </c>
      <c r="I144" s="449">
        <v>0</v>
      </c>
      <c r="J144" s="277"/>
    </row>
    <row r="145" spans="1:11" ht="12" customHeight="1">
      <c r="A145" s="289">
        <v>2023</v>
      </c>
      <c r="B145" s="289"/>
      <c r="C145" s="273" t="s">
        <v>329</v>
      </c>
      <c r="D145" s="405">
        <f>'T2 MET'!E71</f>
        <v>0</v>
      </c>
      <c r="E145" s="290"/>
      <c r="F145" s="275"/>
      <c r="G145" s="275"/>
      <c r="H145" s="1059">
        <v>0</v>
      </c>
      <c r="I145" s="449">
        <v>0</v>
      </c>
      <c r="J145" s="405">
        <f t="shared" ref="J145:J146" si="27">D145-SUM(E145:I145)</f>
        <v>0</v>
      </c>
    </row>
    <row r="146" spans="1:11" ht="12" customHeight="1">
      <c r="A146" s="289">
        <v>2024</v>
      </c>
      <c r="B146" s="289"/>
      <c r="C146" s="283" t="s">
        <v>330</v>
      </c>
      <c r="D146" s="408">
        <f>'T2 MET'!F71</f>
        <v>0</v>
      </c>
      <c r="E146" s="291"/>
      <c r="F146" s="292"/>
      <c r="G146" s="292"/>
      <c r="H146" s="1125"/>
      <c r="I146" s="449">
        <v>0</v>
      </c>
      <c r="J146" s="405">
        <f t="shared" si="27"/>
        <v>0</v>
      </c>
    </row>
    <row r="147" spans="1:11" ht="12" customHeight="1">
      <c r="A147" s="289" t="s">
        <v>242</v>
      </c>
      <c r="B147" s="289"/>
      <c r="C147" s="286" t="s">
        <v>331</v>
      </c>
      <c r="D147" s="413">
        <f>SUM(D141:D146)</f>
        <v>0</v>
      </c>
      <c r="E147" s="414">
        <f t="shared" ref="E147:I147" si="28">SUM(E141:E146)</f>
        <v>0</v>
      </c>
      <c r="F147" s="415">
        <f t="shared" si="28"/>
        <v>0</v>
      </c>
      <c r="G147" s="415">
        <f t="shared" si="28"/>
        <v>0</v>
      </c>
      <c r="H147" s="1067">
        <f t="shared" si="28"/>
        <v>0</v>
      </c>
      <c r="I147" s="416">
        <f t="shared" si="28"/>
        <v>0</v>
      </c>
      <c r="J147" s="413">
        <f>SUM(J141:J146)</f>
        <v>0</v>
      </c>
    </row>
    <row r="148" spans="1:11" ht="4.3499999999999996" customHeight="1">
      <c r="A148" s="330"/>
      <c r="B148" s="330"/>
      <c r="H148" s="1032"/>
    </row>
    <row r="149" spans="1:11" ht="12" customHeight="1">
      <c r="A149" s="289">
        <v>2017</v>
      </c>
      <c r="B149" s="289"/>
      <c r="C149" s="268" t="s">
        <v>332</v>
      </c>
      <c r="D149" s="420">
        <v>0</v>
      </c>
      <c r="E149" s="386">
        <v>0</v>
      </c>
      <c r="F149" s="587">
        <v>0</v>
      </c>
      <c r="G149" s="420">
        <v>0</v>
      </c>
      <c r="H149" s="1073">
        <v>0</v>
      </c>
      <c r="I149" s="420">
        <v>0</v>
      </c>
      <c r="J149" s="586">
        <f>D149-SUM(E149:I149)</f>
        <v>0</v>
      </c>
    </row>
    <row r="150" spans="1:11" ht="12" customHeight="1">
      <c r="A150" s="289">
        <v>2018</v>
      </c>
      <c r="B150" s="289"/>
      <c r="C150" s="273" t="s">
        <v>333</v>
      </c>
      <c r="D150" s="404">
        <v>0</v>
      </c>
      <c r="E150" s="582">
        <v>0</v>
      </c>
      <c r="F150" s="392">
        <v>0</v>
      </c>
      <c r="G150" s="404">
        <v>0</v>
      </c>
      <c r="H150" s="1059">
        <v>0</v>
      </c>
      <c r="I150" s="404">
        <v>0</v>
      </c>
      <c r="J150" s="575">
        <f>D150-SUM(E150:I150)</f>
        <v>0</v>
      </c>
    </row>
    <row r="151" spans="1:11" ht="12" customHeight="1">
      <c r="A151" s="289">
        <v>2019</v>
      </c>
      <c r="B151" s="289"/>
      <c r="C151" s="273" t="s">
        <v>334</v>
      </c>
      <c r="D151" s="425">
        <v>0</v>
      </c>
      <c r="E151" s="582">
        <v>0</v>
      </c>
      <c r="F151" s="392">
        <v>0</v>
      </c>
      <c r="G151" s="424">
        <v>0</v>
      </c>
      <c r="H151" s="1075">
        <v>0</v>
      </c>
      <c r="I151" s="425">
        <v>0</v>
      </c>
      <c r="J151" s="575">
        <f>D151-SUM(E151:I151)</f>
        <v>0</v>
      </c>
    </row>
    <row r="152" spans="1:11" ht="12" customHeight="1">
      <c r="A152" s="289" t="s">
        <v>237</v>
      </c>
      <c r="B152" s="289"/>
      <c r="C152" s="278" t="s">
        <v>335</v>
      </c>
      <c r="D152" s="589">
        <f t="shared" ref="D152:I152" si="29">SUM(D149:D151)</f>
        <v>0</v>
      </c>
      <c r="E152" s="591">
        <f>SUM(E149:E151)</f>
        <v>0</v>
      </c>
      <c r="F152" s="592">
        <f t="shared" si="29"/>
        <v>0</v>
      </c>
      <c r="G152" s="592">
        <f t="shared" si="29"/>
        <v>0</v>
      </c>
      <c r="H152" s="1107">
        <f>SUM(H149:H151)</f>
        <v>0</v>
      </c>
      <c r="I152" s="593">
        <f t="shared" si="29"/>
        <v>0</v>
      </c>
      <c r="J152" s="589">
        <f>SUM(J149:J151)</f>
        <v>0</v>
      </c>
    </row>
    <row r="153" spans="1:11" ht="12" customHeight="1">
      <c r="A153" s="289" t="s">
        <v>506</v>
      </c>
      <c r="B153" s="289"/>
      <c r="C153" s="537"/>
      <c r="D153" s="537"/>
      <c r="E153" s="537"/>
      <c r="F153" s="537"/>
      <c r="G153" s="537"/>
      <c r="H153" s="1057"/>
      <c r="I153" s="537"/>
      <c r="J153" s="537"/>
      <c r="K153" s="289"/>
    </row>
    <row r="154" spans="1:11" ht="12" customHeight="1">
      <c r="A154" s="289" t="s">
        <v>507</v>
      </c>
      <c r="B154" s="289"/>
      <c r="C154" s="273" t="s">
        <v>519</v>
      </c>
      <c r="D154" s="576">
        <f>'T2 MET'!C72</f>
        <v>0</v>
      </c>
      <c r="E154" s="582">
        <v>0</v>
      </c>
      <c r="F154" s="392">
        <v>0</v>
      </c>
      <c r="G154" s="392">
        <v>0</v>
      </c>
      <c r="H154" s="1050">
        <v>0</v>
      </c>
      <c r="I154" s="298"/>
      <c r="J154" s="277"/>
    </row>
    <row r="155" spans="1:11" ht="12" customHeight="1">
      <c r="A155" s="289">
        <v>2022</v>
      </c>
      <c r="B155" s="289"/>
      <c r="C155" s="273" t="s">
        <v>336</v>
      </c>
      <c r="D155" s="576">
        <f>'T2 MET'!D72</f>
        <v>0</v>
      </c>
      <c r="E155" s="290"/>
      <c r="F155" s="275"/>
      <c r="G155" s="392">
        <v>0</v>
      </c>
      <c r="H155" s="1050">
        <v>0</v>
      </c>
      <c r="I155" s="584">
        <v>0</v>
      </c>
      <c r="J155" s="277"/>
    </row>
    <row r="156" spans="1:11" ht="12" customHeight="1">
      <c r="A156" s="289">
        <v>2023</v>
      </c>
      <c r="B156" s="289"/>
      <c r="C156" s="273" t="s">
        <v>337</v>
      </c>
      <c r="D156" s="576">
        <f>'T2 MET'!E72</f>
        <v>0</v>
      </c>
      <c r="E156" s="290"/>
      <c r="F156" s="275"/>
      <c r="G156" s="275"/>
      <c r="H156" s="1050">
        <v>0</v>
      </c>
      <c r="I156" s="584">
        <v>0</v>
      </c>
      <c r="J156" s="575">
        <f>D156-SUM(E156:I156)</f>
        <v>0</v>
      </c>
    </row>
    <row r="157" spans="1:11" ht="12" customHeight="1">
      <c r="A157" s="289">
        <v>2024</v>
      </c>
      <c r="B157" s="289"/>
      <c r="C157" s="283" t="s">
        <v>338</v>
      </c>
      <c r="D157" s="577">
        <f>'T2 MET'!F72</f>
        <v>0</v>
      </c>
      <c r="E157" s="291"/>
      <c r="F157" s="292"/>
      <c r="G157" s="292"/>
      <c r="H157" s="1125"/>
      <c r="I157" s="595">
        <v>0</v>
      </c>
      <c r="J157" s="594">
        <f>D157-SUM(E157:I157)</f>
        <v>0</v>
      </c>
    </row>
    <row r="158" spans="1:11" ht="12" customHeight="1">
      <c r="A158" s="289" t="s">
        <v>242</v>
      </c>
      <c r="B158" s="289"/>
      <c r="C158" s="286" t="s">
        <v>339</v>
      </c>
      <c r="D158" s="578">
        <f t="shared" ref="D158:J158" si="30">SUM(D152:D157)</f>
        <v>0</v>
      </c>
      <c r="E158" s="579">
        <f t="shared" si="30"/>
        <v>0</v>
      </c>
      <c r="F158" s="580">
        <f t="shared" si="30"/>
        <v>0</v>
      </c>
      <c r="G158" s="580">
        <f t="shared" si="30"/>
        <v>0</v>
      </c>
      <c r="H158" s="1112">
        <f t="shared" si="30"/>
        <v>0</v>
      </c>
      <c r="I158" s="581">
        <f t="shared" si="30"/>
        <v>0</v>
      </c>
      <c r="J158" s="578">
        <f t="shared" si="30"/>
        <v>0</v>
      </c>
    </row>
    <row r="159" spans="1:11" ht="4.3499999999999996" customHeight="1">
      <c r="A159" s="330"/>
      <c r="B159" s="330"/>
      <c r="H159" s="1032"/>
    </row>
    <row r="160" spans="1:11" ht="12" customHeight="1">
      <c r="A160" s="289" t="s">
        <v>506</v>
      </c>
      <c r="B160" s="289"/>
      <c r="C160" s="538"/>
      <c r="D160" s="538"/>
      <c r="E160" s="538"/>
      <c r="F160" s="538"/>
      <c r="G160" s="538"/>
      <c r="H160" s="1080"/>
      <c r="I160" s="538"/>
      <c r="J160" s="538"/>
      <c r="K160" s="289"/>
    </row>
    <row r="161" spans="1:11" ht="12" customHeight="1">
      <c r="A161" s="289" t="s">
        <v>507</v>
      </c>
      <c r="B161" s="289"/>
      <c r="C161" s="273" t="s">
        <v>518</v>
      </c>
      <c r="D161" s="527">
        <f>'T2 MET'!C63</f>
        <v>1634.6489239994451</v>
      </c>
      <c r="E161" s="290"/>
      <c r="F161" s="275"/>
      <c r="G161" s="275"/>
      <c r="H161" s="1059">
        <f>D161/5</f>
        <v>326.92978479988903</v>
      </c>
      <c r="I161" s="406">
        <f>H161</f>
        <v>326.92978479988903</v>
      </c>
      <c r="J161" s="405">
        <f t="shared" ref="J161" si="31">D161-SUM(E161:I161)</f>
        <v>980.78935439966699</v>
      </c>
    </row>
    <row r="162" spans="1:11" ht="12" customHeight="1">
      <c r="A162" s="289">
        <v>2022</v>
      </c>
      <c r="B162" s="289"/>
      <c r="C162" s="273" t="s">
        <v>340</v>
      </c>
      <c r="D162" s="405">
        <f>'T2 MET'!D63</f>
        <v>0</v>
      </c>
      <c r="E162" s="274"/>
      <c r="F162" s="282"/>
      <c r="G162" s="282"/>
      <c r="H162" s="1059">
        <v>0</v>
      </c>
      <c r="I162" s="406">
        <v>0</v>
      </c>
      <c r="J162" s="405">
        <f t="shared" ref="J162:J164" si="32">D162-SUM(E162:I162)</f>
        <v>0</v>
      </c>
    </row>
    <row r="163" spans="1:11" ht="12" customHeight="1">
      <c r="A163" s="289">
        <v>2023</v>
      </c>
      <c r="B163" s="289"/>
      <c r="C163" s="273" t="s">
        <v>341</v>
      </c>
      <c r="D163" s="405">
        <f>'T2 MET'!E63</f>
        <v>0</v>
      </c>
      <c r="E163" s="274"/>
      <c r="F163" s="282"/>
      <c r="G163" s="282"/>
      <c r="H163" s="1128"/>
      <c r="I163" s="406">
        <v>0</v>
      </c>
      <c r="J163" s="405">
        <f t="shared" si="32"/>
        <v>0</v>
      </c>
    </row>
    <row r="164" spans="1:11" ht="12" customHeight="1">
      <c r="A164" s="289">
        <v>2024</v>
      </c>
      <c r="B164" s="289"/>
      <c r="C164" s="283" t="s">
        <v>342</v>
      </c>
      <c r="D164" s="408">
        <f>'T2 MET'!F63</f>
        <v>0</v>
      </c>
      <c r="E164" s="284"/>
      <c r="F164" s="285"/>
      <c r="G164" s="285"/>
      <c r="H164" s="1122"/>
      <c r="I164" s="313"/>
      <c r="J164" s="405">
        <f t="shared" si="32"/>
        <v>0</v>
      </c>
    </row>
    <row r="165" spans="1:11" ht="12" customHeight="1">
      <c r="A165" s="289" t="s">
        <v>242</v>
      </c>
      <c r="B165" s="289"/>
      <c r="C165" s="286" t="s">
        <v>343</v>
      </c>
      <c r="D165" s="413">
        <f>SUM(D160:D164)</f>
        <v>1634.6489239994451</v>
      </c>
      <c r="E165" s="414">
        <f t="shared" ref="E165:J165" si="33">SUM(E160:E164)</f>
        <v>0</v>
      </c>
      <c r="F165" s="415">
        <f t="shared" si="33"/>
        <v>0</v>
      </c>
      <c r="G165" s="415">
        <f t="shared" si="33"/>
        <v>0</v>
      </c>
      <c r="H165" s="1067">
        <f>SUM(H160:H164)</f>
        <v>326.92978479988903</v>
      </c>
      <c r="I165" s="416">
        <f>SUM(I160:I164)</f>
        <v>326.92978479988903</v>
      </c>
      <c r="J165" s="413">
        <f t="shared" si="33"/>
        <v>980.78935439966699</v>
      </c>
    </row>
    <row r="166" spans="1:11" ht="4.3499999999999996" customHeight="1">
      <c r="B166" s="289"/>
      <c r="H166" s="1032"/>
    </row>
    <row r="167" spans="1:11" ht="12" customHeight="1">
      <c r="A167" s="289" t="s">
        <v>506</v>
      </c>
      <c r="B167" s="289"/>
      <c r="C167" s="538"/>
      <c r="D167" s="538"/>
      <c r="E167" s="538"/>
      <c r="F167" s="538"/>
      <c r="G167" s="538"/>
      <c r="H167" s="1080"/>
      <c r="I167" s="538"/>
      <c r="J167" s="538"/>
      <c r="K167" s="289"/>
    </row>
    <row r="168" spans="1:11" ht="12" customHeight="1">
      <c r="A168" s="289" t="s">
        <v>507</v>
      </c>
      <c r="B168" s="289"/>
      <c r="C168" s="273" t="s">
        <v>517</v>
      </c>
      <c r="D168" s="665"/>
      <c r="E168" s="437"/>
      <c r="F168" s="393"/>
      <c r="G168" s="275"/>
      <c r="H168" s="1120"/>
      <c r="I168" s="298"/>
      <c r="J168" s="277"/>
    </row>
    <row r="169" spans="1:11" ht="12" customHeight="1">
      <c r="A169" s="289">
        <v>2022</v>
      </c>
      <c r="B169" s="289"/>
      <c r="C169" s="273" t="s">
        <v>353</v>
      </c>
      <c r="D169" s="665"/>
      <c r="E169" s="290"/>
      <c r="F169" s="275"/>
      <c r="G169" s="393"/>
      <c r="H169" s="1120"/>
      <c r="I169" s="275"/>
      <c r="J169" s="277"/>
    </row>
    <row r="170" spans="1:11" ht="12" customHeight="1">
      <c r="A170" s="289">
        <v>2023</v>
      </c>
      <c r="B170" s="289"/>
      <c r="C170" s="273" t="s">
        <v>354</v>
      </c>
      <c r="D170" s="665"/>
      <c r="E170" s="290"/>
      <c r="F170" s="275"/>
      <c r="G170" s="275"/>
      <c r="H170" s="1051"/>
      <c r="I170" s="275"/>
      <c r="J170" s="277"/>
    </row>
    <row r="171" spans="1:11" ht="12" customHeight="1">
      <c r="A171" s="289">
        <v>2024</v>
      </c>
      <c r="B171" s="289"/>
      <c r="C171" s="283" t="s">
        <v>355</v>
      </c>
      <c r="D171" s="666"/>
      <c r="E171" s="291"/>
      <c r="F171" s="292"/>
      <c r="G171" s="292"/>
      <c r="H171" s="1125"/>
      <c r="I171" s="442"/>
      <c r="J171" s="293"/>
    </row>
    <row r="172" spans="1:11" ht="12" customHeight="1">
      <c r="A172" s="289" t="s">
        <v>242</v>
      </c>
      <c r="B172" s="289"/>
      <c r="C172" s="286" t="s">
        <v>356</v>
      </c>
      <c r="D172" s="432"/>
      <c r="E172" s="428"/>
      <c r="F172" s="429"/>
      <c r="G172" s="429"/>
      <c r="H172" s="1082"/>
      <c r="I172" s="444"/>
      <c r="J172" s="308"/>
    </row>
    <row r="173" spans="1:11" ht="4.3499999999999996" customHeight="1">
      <c r="B173" s="289"/>
      <c r="C173" s="294"/>
      <c r="D173" s="294"/>
      <c r="E173" s="294"/>
      <c r="F173" s="295"/>
      <c r="G173" s="294"/>
      <c r="H173" s="1116"/>
      <c r="I173" s="294"/>
      <c r="J173" s="294"/>
    </row>
    <row r="174" spans="1:11" ht="4.3499999999999996" customHeight="1">
      <c r="B174" s="289"/>
      <c r="H174" s="1032"/>
    </row>
    <row r="175" spans="1:11" ht="12" customHeight="1">
      <c r="B175" s="289"/>
      <c r="C175" s="286" t="s">
        <v>344</v>
      </c>
      <c r="D175" s="413">
        <f>D17+D28+D35+D42+D49+D56+D63+D70+D75+D86+D97+D114+D125+D136+D147+D158+D165+D172</f>
        <v>1056.887889601255</v>
      </c>
      <c r="E175" s="414">
        <f t="shared" ref="E175:J175" si="34">E17+E28+E35+E42+E49+E56+E63+E70+E75+E86+E97+E114+E125+E136+E147+E158+E165+E172</f>
        <v>-211.00070894742154</v>
      </c>
      <c r="F175" s="415">
        <f t="shared" si="34"/>
        <v>-219.68780155693236</v>
      </c>
      <c r="G175" s="415">
        <f t="shared" si="34"/>
        <v>-244.04916835903123</v>
      </c>
      <c r="H175" s="1067">
        <f t="shared" si="34"/>
        <v>74.757531874611573</v>
      </c>
      <c r="I175" s="416">
        <f t="shared" si="34"/>
        <v>665.38788219036155</v>
      </c>
      <c r="J175" s="413">
        <f t="shared" si="34"/>
        <v>991.48015439966696</v>
      </c>
    </row>
    <row r="176" spans="1:11" ht="12" customHeight="1">
      <c r="B176" s="289"/>
    </row>
    <row r="177" spans="2:10" ht="12" customHeight="1">
      <c r="B177" s="289"/>
      <c r="C177" s="57" t="s">
        <v>345</v>
      </c>
      <c r="F177" s="703"/>
      <c r="G177" s="287"/>
      <c r="H177" s="287"/>
      <c r="I177" s="287"/>
      <c r="J177" s="287"/>
    </row>
    <row r="178" spans="2:10" ht="12" customHeight="1">
      <c r="B178" s="289"/>
      <c r="C178" s="57" t="s">
        <v>346</v>
      </c>
      <c r="D178" s="73"/>
      <c r="E178" s="296"/>
      <c r="F178" s="703"/>
      <c r="G178" s="296"/>
      <c r="H178" s="296"/>
      <c r="I178" s="296"/>
      <c r="J178" s="704"/>
    </row>
    <row r="179" spans="2:10" ht="12" customHeight="1">
      <c r="B179" s="289"/>
      <c r="C179" s="530" t="s">
        <v>553</v>
      </c>
    </row>
    <row r="183" spans="2:10">
      <c r="C183" s="258" t="s">
        <v>697</v>
      </c>
      <c r="D183" s="413">
        <f>D11+D22+D75+D80+D91+D102+D108+D119+D130+D141+D152</f>
        <v>-887.47821098489851</v>
      </c>
      <c r="E183" s="413">
        <f t="shared" ref="E183:J183" si="35">E11+E22+E75+E80+E91+E102+E108+E119+E130+E141+E152</f>
        <v>-211.00070894742154</v>
      </c>
      <c r="F183" s="413">
        <f t="shared" si="35"/>
        <v>-219.68780155693236</v>
      </c>
      <c r="G183" s="413">
        <f t="shared" si="35"/>
        <v>-244.04916835903123</v>
      </c>
      <c r="H183" s="413">
        <f t="shared" si="35"/>
        <v>-152.41745296091759</v>
      </c>
      <c r="I183" s="413">
        <f t="shared" si="35"/>
        <v>-60.323079160595711</v>
      </c>
      <c r="J183" s="413">
        <f t="shared" si="35"/>
        <v>0</v>
      </c>
    </row>
    <row r="184" spans="2:10">
      <c r="C184" s="258" t="s">
        <v>698</v>
      </c>
      <c r="D184" s="413">
        <f>D17-D11+D28-D22+D35+D42+D49+D56+D63+D70+D86-D80+D97-D91+D114-D108-D102+D125-D119+D136-D130+D147-D141+D158-D152+D165+D172</f>
        <v>1944.3661005861536</v>
      </c>
      <c r="E184" s="413">
        <f t="shared" ref="E184:J184" si="36">E17-E11+E28-E22+E35+E42+E49+E56+E63+E70+E86-E80+E97-E91+E114-E108-E102+E125-E119+E136-E130+E147-E141+E158-E152+E165+E172</f>
        <v>0</v>
      </c>
      <c r="F184" s="413">
        <f t="shared" si="36"/>
        <v>0</v>
      </c>
      <c r="G184" s="413">
        <f t="shared" si="36"/>
        <v>0</v>
      </c>
      <c r="H184" s="413">
        <f t="shared" si="36"/>
        <v>227.17498483552916</v>
      </c>
      <c r="I184" s="413">
        <f t="shared" si="36"/>
        <v>725.71096135095729</v>
      </c>
      <c r="J184" s="413">
        <f t="shared" si="36"/>
        <v>991.48015439966696</v>
      </c>
    </row>
    <row r="185" spans="2:10">
      <c r="C185" s="258" t="s">
        <v>344</v>
      </c>
      <c r="D185" s="413">
        <f>SUM(D183:D184)</f>
        <v>1056.8878896012552</v>
      </c>
      <c r="E185" s="413">
        <f t="shared" ref="E185:J185" si="37">SUM(E183:E184)</f>
        <v>-211.00070894742154</v>
      </c>
      <c r="F185" s="413">
        <f t="shared" si="37"/>
        <v>-219.68780155693236</v>
      </c>
      <c r="G185" s="413">
        <f t="shared" si="37"/>
        <v>-244.04916835903123</v>
      </c>
      <c r="H185" s="413">
        <f t="shared" si="37"/>
        <v>74.757531874611573</v>
      </c>
      <c r="I185" s="413">
        <f t="shared" si="37"/>
        <v>665.38788219036155</v>
      </c>
      <c r="J185" s="413">
        <f t="shared" si="37"/>
        <v>991.48015439966696</v>
      </c>
    </row>
  </sheetData>
  <autoFilter ref="A8:J172" xr:uid="{00000000-0009-0000-0000-00000D000000}"/>
  <mergeCells count="1">
    <mergeCell ref="C1:J1"/>
  </mergeCells>
  <pageMargins left="0.7" right="0.7" top="0.75" bottom="0.75" header="0.3" footer="0.3"/>
  <pageSetup paperSize="9" scale="7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1:T185"/>
  <sheetViews>
    <sheetView showGridLines="0" topLeftCell="A78" zoomScaleNormal="100" workbookViewId="0">
      <selection activeCell="M176" sqref="M176"/>
    </sheetView>
  </sheetViews>
  <sheetFormatPr defaultColWidth="12.5703125" defaultRowHeight="15"/>
  <cols>
    <col min="1" max="1" width="12.5703125" style="289" customWidth="1"/>
    <col min="2" max="2" width="2.140625" style="258" customWidth="1"/>
    <col min="3" max="3" width="52.5703125" style="258" customWidth="1"/>
    <col min="4" max="4" width="7.85546875" style="258" customWidth="1"/>
    <col min="5" max="5" width="10" style="258" customWidth="1"/>
    <col min="6" max="6" width="10" style="90" customWidth="1"/>
    <col min="7" max="10" width="10" style="258" customWidth="1"/>
    <col min="11" max="11" width="3.42578125" style="258" customWidth="1"/>
    <col min="12" max="12" width="7.85546875" style="258" customWidth="1"/>
    <col min="13" max="13" width="16.42578125" style="258" customWidth="1"/>
    <col min="14" max="21" width="7.85546875" style="258" customWidth="1"/>
    <col min="22" max="16384" width="12.5703125" style="258"/>
  </cols>
  <sheetData>
    <row r="1" spans="1:20" ht="12" customHeight="1">
      <c r="C1" s="1250" t="s">
        <v>230</v>
      </c>
      <c r="D1" s="1250"/>
      <c r="E1" s="1250"/>
      <c r="F1" s="1250"/>
      <c r="G1" s="1250"/>
      <c r="H1" s="1249"/>
      <c r="I1" s="1250"/>
      <c r="J1" s="1250"/>
      <c r="K1" s="259"/>
      <c r="L1" s="259"/>
      <c r="M1" s="259"/>
      <c r="N1" s="259"/>
      <c r="O1" s="259"/>
      <c r="P1" s="259"/>
      <c r="Q1" s="259"/>
      <c r="R1" s="259"/>
      <c r="S1" s="259"/>
      <c r="T1" s="259"/>
    </row>
    <row r="2" spans="1:20" ht="12" customHeight="1">
      <c r="C2" s="260"/>
      <c r="D2" s="260"/>
      <c r="E2" s="260"/>
      <c r="G2" s="260"/>
      <c r="H2" s="1033"/>
      <c r="I2" s="260"/>
      <c r="J2" s="260"/>
      <c r="K2" s="260"/>
    </row>
    <row r="3" spans="1:20" ht="12" customHeight="1">
      <c r="C3" s="326" t="str">
        <f>'T2 NSA'!A3</f>
        <v>Finland - TCZ</v>
      </c>
      <c r="D3" s="260"/>
      <c r="E3" s="260"/>
      <c r="G3" s="260"/>
      <c r="H3" s="1033"/>
      <c r="I3" s="260"/>
      <c r="J3" s="260"/>
      <c r="K3" s="260"/>
    </row>
    <row r="4" spans="1:20" ht="12" customHeight="1">
      <c r="C4" s="98" t="str">
        <f>'T2 NSA'!A4</f>
        <v>Currency: Euro</v>
      </c>
      <c r="D4" s="260"/>
      <c r="E4" s="260"/>
      <c r="G4" s="260"/>
      <c r="H4" s="1033"/>
      <c r="I4" s="260"/>
      <c r="J4" s="260"/>
      <c r="K4" s="260"/>
    </row>
    <row r="5" spans="1:20" ht="12" customHeight="1">
      <c r="C5" s="91" t="str">
        <f>'T2 NSA'!A5</f>
        <v>NSA</v>
      </c>
      <c r="D5" s="260"/>
      <c r="E5" s="261"/>
      <c r="G5" s="261"/>
      <c r="H5" s="1033"/>
      <c r="I5" s="260"/>
      <c r="J5" s="260"/>
      <c r="K5" s="260"/>
    </row>
    <row r="6" spans="1:20" ht="12" customHeight="1">
      <c r="C6" s="261"/>
      <c r="D6" s="261"/>
      <c r="E6" s="261"/>
      <c r="F6" s="261"/>
      <c r="G6" s="261"/>
      <c r="H6" s="1035"/>
      <c r="I6" s="261"/>
      <c r="J6" s="261"/>
      <c r="K6" s="261"/>
    </row>
    <row r="7" spans="1:20" ht="12" customHeight="1">
      <c r="A7" s="289" t="s">
        <v>231</v>
      </c>
      <c r="B7" s="289"/>
      <c r="C7" s="262" t="s">
        <v>232</v>
      </c>
      <c r="D7" s="263" t="s">
        <v>233</v>
      </c>
      <c r="E7" s="264">
        <v>2020</v>
      </c>
      <c r="F7" s="265">
        <v>2021</v>
      </c>
      <c r="G7" s="265">
        <v>2022</v>
      </c>
      <c r="H7" s="1039">
        <v>2023</v>
      </c>
      <c r="I7" s="266">
        <v>2024</v>
      </c>
      <c r="J7" s="262" t="s">
        <v>234</v>
      </c>
      <c r="K7" s="260"/>
    </row>
    <row r="8" spans="1:20" ht="12" customHeight="1">
      <c r="B8" s="289"/>
      <c r="C8" s="267"/>
      <c r="D8" s="384"/>
      <c r="E8" s="384"/>
      <c r="F8" s="384"/>
      <c r="G8" s="384"/>
      <c r="H8" s="1041"/>
      <c r="I8" s="384"/>
      <c r="J8" s="384"/>
      <c r="K8" s="260"/>
    </row>
    <row r="9" spans="1:20" ht="12" customHeight="1">
      <c r="A9" s="289">
        <v>2018</v>
      </c>
      <c r="B9" s="289"/>
      <c r="C9" s="268" t="s">
        <v>235</v>
      </c>
      <c r="D9" s="422">
        <v>-7.297710770820899</v>
      </c>
      <c r="E9" s="386">
        <f>D9</f>
        <v>-7.297710770820899</v>
      </c>
      <c r="F9" s="387"/>
      <c r="G9" s="388"/>
      <c r="H9" s="1046"/>
      <c r="I9" s="455"/>
      <c r="J9" s="390"/>
    </row>
    <row r="10" spans="1:20" ht="12" customHeight="1">
      <c r="A10" s="289">
        <v>2019</v>
      </c>
      <c r="B10" s="289"/>
      <c r="C10" s="273" t="s">
        <v>236</v>
      </c>
      <c r="D10" s="405">
        <v>-8.6299945599370691</v>
      </c>
      <c r="E10" s="391"/>
      <c r="F10" s="392">
        <f>D10</f>
        <v>-8.6299945599370691</v>
      </c>
      <c r="G10" s="393"/>
      <c r="H10" s="1051"/>
      <c r="I10" s="394"/>
      <c r="J10" s="395"/>
    </row>
    <row r="11" spans="1:20" ht="12" customHeight="1">
      <c r="A11" s="289" t="s">
        <v>237</v>
      </c>
      <c r="B11" s="289"/>
      <c r="C11" s="278" t="s">
        <v>238</v>
      </c>
      <c r="D11" s="396">
        <f>SUM(D9:D10)</f>
        <v>-15.927705330757968</v>
      </c>
      <c r="E11" s="397">
        <f t="shared" ref="E11:F11" si="0">SUM(E9:E10)</f>
        <v>-7.297710770820899</v>
      </c>
      <c r="F11" s="398">
        <f t="shared" si="0"/>
        <v>-8.6299945599370691</v>
      </c>
      <c r="G11" s="399"/>
      <c r="H11" s="1056"/>
      <c r="I11" s="572"/>
      <c r="J11" s="456"/>
    </row>
    <row r="12" spans="1:20" ht="12" customHeight="1">
      <c r="A12" s="289" t="s">
        <v>506</v>
      </c>
      <c r="B12" s="289"/>
      <c r="C12" s="537"/>
      <c r="D12" s="537"/>
      <c r="E12" s="537"/>
      <c r="F12" s="537"/>
      <c r="G12" s="537"/>
      <c r="H12" s="1057"/>
      <c r="I12" s="537"/>
      <c r="J12" s="537"/>
      <c r="K12" s="289"/>
    </row>
    <row r="13" spans="1:20" ht="12" customHeight="1">
      <c r="A13" s="289" t="s">
        <v>507</v>
      </c>
      <c r="B13" s="289"/>
      <c r="C13" s="273" t="s">
        <v>516</v>
      </c>
      <c r="D13" s="395"/>
      <c r="E13" s="437"/>
      <c r="F13" s="393"/>
      <c r="G13" s="393"/>
      <c r="H13" s="1051"/>
      <c r="I13" s="394"/>
      <c r="J13" s="395"/>
    </row>
    <row r="14" spans="1:20" ht="12" customHeight="1">
      <c r="A14" s="289">
        <v>2022</v>
      </c>
      <c r="B14" s="289"/>
      <c r="C14" s="273" t="s">
        <v>239</v>
      </c>
      <c r="D14" s="395"/>
      <c r="E14" s="437"/>
      <c r="F14" s="393"/>
      <c r="G14" s="393"/>
      <c r="H14" s="1051"/>
      <c r="I14" s="457"/>
      <c r="J14" s="395"/>
    </row>
    <row r="15" spans="1:20" ht="12" customHeight="1">
      <c r="A15" s="289">
        <v>2023</v>
      </c>
      <c r="B15" s="289"/>
      <c r="C15" s="273" t="s">
        <v>240</v>
      </c>
      <c r="D15" s="395"/>
      <c r="E15" s="437"/>
      <c r="F15" s="393"/>
      <c r="G15" s="393"/>
      <c r="H15" s="1051"/>
      <c r="I15" s="457"/>
      <c r="J15" s="395"/>
    </row>
    <row r="16" spans="1:20" ht="12" customHeight="1">
      <c r="A16" s="289">
        <v>2024</v>
      </c>
      <c r="B16" s="289"/>
      <c r="C16" s="283" t="s">
        <v>241</v>
      </c>
      <c r="D16" s="395"/>
      <c r="E16" s="441"/>
      <c r="F16" s="442"/>
      <c r="G16" s="442"/>
      <c r="H16" s="1092"/>
      <c r="I16" s="458"/>
      <c r="J16" s="443"/>
    </row>
    <row r="17" spans="1:11" ht="12" customHeight="1">
      <c r="A17" s="289" t="s">
        <v>242</v>
      </c>
      <c r="B17" s="289"/>
      <c r="C17" s="286" t="s">
        <v>243</v>
      </c>
      <c r="D17" s="413">
        <f>SUM(D11:D16)</f>
        <v>-15.927705330757968</v>
      </c>
      <c r="E17" s="414">
        <f t="shared" ref="E17:F17" si="1">SUM(E11:E16)</f>
        <v>-7.297710770820899</v>
      </c>
      <c r="F17" s="415">
        <f t="shared" si="1"/>
        <v>-8.6299945599370691</v>
      </c>
      <c r="G17" s="580">
        <v>0</v>
      </c>
      <c r="H17" s="1112">
        <v>0</v>
      </c>
      <c r="I17" s="581">
        <v>0</v>
      </c>
      <c r="J17" s="578">
        <v>0</v>
      </c>
    </row>
    <row r="18" spans="1:11" ht="4.3499999999999996" customHeight="1">
      <c r="A18" s="330"/>
      <c r="B18" s="330"/>
      <c r="C18" s="300"/>
      <c r="D18" s="417"/>
      <c r="E18" s="418"/>
      <c r="F18" s="418"/>
      <c r="G18" s="418"/>
      <c r="H18" s="1071"/>
      <c r="I18" s="418"/>
      <c r="J18" s="418"/>
    </row>
    <row r="19" spans="1:11" ht="12" customHeight="1">
      <c r="A19" s="289">
        <v>2017</v>
      </c>
      <c r="B19" s="289"/>
      <c r="C19" s="268" t="s">
        <v>244</v>
      </c>
      <c r="D19" s="651"/>
      <c r="E19" s="436"/>
      <c r="F19" s="388"/>
      <c r="G19" s="388"/>
      <c r="H19" s="1046"/>
      <c r="I19" s="459"/>
      <c r="J19" s="390"/>
    </row>
    <row r="20" spans="1:11" ht="12" customHeight="1">
      <c r="A20" s="289">
        <v>2018</v>
      </c>
      <c r="B20" s="289"/>
      <c r="C20" s="273" t="s">
        <v>245</v>
      </c>
      <c r="D20" s="461"/>
      <c r="E20" s="437"/>
      <c r="F20" s="393"/>
      <c r="G20" s="393"/>
      <c r="H20" s="1051"/>
      <c r="I20" s="460"/>
      <c r="J20" s="395"/>
    </row>
    <row r="21" spans="1:11" ht="12" customHeight="1">
      <c r="A21" s="289">
        <v>2019</v>
      </c>
      <c r="B21" s="289"/>
      <c r="C21" s="273" t="s">
        <v>246</v>
      </c>
      <c r="D21" s="461"/>
      <c r="E21" s="437"/>
      <c r="F21" s="393"/>
      <c r="G21" s="393"/>
      <c r="H21" s="1051"/>
      <c r="I21" s="460"/>
      <c r="J21" s="395"/>
    </row>
    <row r="22" spans="1:11" s="314" customFormat="1" ht="12" customHeight="1">
      <c r="A22" s="289" t="s">
        <v>237</v>
      </c>
      <c r="B22" s="289"/>
      <c r="C22" s="278" t="s">
        <v>247</v>
      </c>
      <c r="D22" s="401"/>
      <c r="E22" s="428"/>
      <c r="F22" s="429"/>
      <c r="G22" s="429"/>
      <c r="H22" s="1082"/>
      <c r="I22" s="444"/>
      <c r="J22" s="401"/>
    </row>
    <row r="23" spans="1:11" ht="12" customHeight="1">
      <c r="A23" s="289" t="s">
        <v>506</v>
      </c>
      <c r="B23" s="289"/>
      <c r="C23" s="537"/>
      <c r="D23" s="537"/>
      <c r="E23" s="537"/>
      <c r="F23" s="537"/>
      <c r="G23" s="537"/>
      <c r="H23" s="1057"/>
      <c r="I23" s="537"/>
      <c r="J23" s="537"/>
      <c r="K23" s="289"/>
    </row>
    <row r="24" spans="1:11" ht="12" customHeight="1">
      <c r="A24" s="289" t="s">
        <v>507</v>
      </c>
      <c r="B24" s="289"/>
      <c r="C24" s="273" t="s">
        <v>508</v>
      </c>
      <c r="D24" s="395"/>
      <c r="E24" s="437"/>
      <c r="F24" s="393"/>
      <c r="G24" s="393"/>
      <c r="H24" s="1051"/>
      <c r="I24" s="394"/>
      <c r="J24" s="395"/>
    </row>
    <row r="25" spans="1:11" ht="12" customHeight="1">
      <c r="A25" s="289">
        <v>2022</v>
      </c>
      <c r="B25" s="289"/>
      <c r="C25" s="273" t="s">
        <v>248</v>
      </c>
      <c r="D25" s="395"/>
      <c r="E25" s="437"/>
      <c r="F25" s="393"/>
      <c r="G25" s="393"/>
      <c r="H25" s="1051"/>
      <c r="I25" s="457"/>
      <c r="J25" s="395"/>
    </row>
    <row r="26" spans="1:11" ht="12" customHeight="1">
      <c r="A26" s="289">
        <v>2023</v>
      </c>
      <c r="B26" s="289"/>
      <c r="C26" s="273" t="s">
        <v>249</v>
      </c>
      <c r="D26" s="395"/>
      <c r="E26" s="437"/>
      <c r="F26" s="393"/>
      <c r="G26" s="393"/>
      <c r="H26" s="1051"/>
      <c r="I26" s="457"/>
      <c r="J26" s="395"/>
    </row>
    <row r="27" spans="1:11" ht="12" customHeight="1">
      <c r="A27" s="289">
        <v>2024</v>
      </c>
      <c r="B27" s="289"/>
      <c r="C27" s="283" t="s">
        <v>250</v>
      </c>
      <c r="D27" s="395"/>
      <c r="E27" s="441"/>
      <c r="F27" s="442"/>
      <c r="G27" s="442"/>
      <c r="H27" s="1092"/>
      <c r="I27" s="458"/>
      <c r="J27" s="443"/>
    </row>
    <row r="28" spans="1:11" ht="12" customHeight="1">
      <c r="A28" s="289" t="s">
        <v>242</v>
      </c>
      <c r="B28" s="289"/>
      <c r="C28" s="286" t="s">
        <v>251</v>
      </c>
      <c r="D28" s="432"/>
      <c r="E28" s="428"/>
      <c r="F28" s="429"/>
      <c r="G28" s="429"/>
      <c r="H28" s="1082"/>
      <c r="I28" s="444"/>
      <c r="J28" s="432"/>
    </row>
    <row r="29" spans="1:11" ht="4.3499999999999996" customHeight="1">
      <c r="A29" s="330"/>
      <c r="B29" s="330"/>
      <c r="C29" s="568"/>
      <c r="D29" s="568"/>
      <c r="E29" s="571"/>
      <c r="F29" s="571"/>
      <c r="G29" s="571"/>
      <c r="H29" s="1124"/>
      <c r="I29" s="571"/>
      <c r="J29" s="571"/>
    </row>
    <row r="30" spans="1:11" ht="12" customHeight="1">
      <c r="A30" s="289" t="s">
        <v>506</v>
      </c>
      <c r="B30" s="289"/>
      <c r="C30" s="538"/>
      <c r="D30" s="538"/>
      <c r="E30" s="538"/>
      <c r="F30" s="538"/>
      <c r="G30" s="538"/>
      <c r="H30" s="1080"/>
      <c r="I30" s="538"/>
      <c r="J30" s="538"/>
      <c r="K30" s="289"/>
    </row>
    <row r="31" spans="1:11" ht="12" customHeight="1">
      <c r="A31" s="289" t="s">
        <v>507</v>
      </c>
      <c r="B31" s="289"/>
      <c r="C31" s="273" t="s">
        <v>509</v>
      </c>
      <c r="D31" s="430"/>
      <c r="E31" s="437"/>
      <c r="F31" s="393"/>
      <c r="G31" s="393"/>
      <c r="H31" s="1051"/>
      <c r="I31" s="394"/>
      <c r="J31" s="395"/>
    </row>
    <row r="32" spans="1:11" ht="12" customHeight="1">
      <c r="A32" s="289">
        <v>2022</v>
      </c>
      <c r="B32" s="289"/>
      <c r="C32" s="273" t="s">
        <v>252</v>
      </c>
      <c r="D32" s="430"/>
      <c r="E32" s="437"/>
      <c r="F32" s="393"/>
      <c r="G32" s="393"/>
      <c r="H32" s="1051"/>
      <c r="I32" s="460"/>
      <c r="J32" s="395"/>
    </row>
    <row r="33" spans="1:11" ht="12" customHeight="1">
      <c r="A33" s="289">
        <v>2023</v>
      </c>
      <c r="B33" s="289"/>
      <c r="C33" s="273" t="s">
        <v>253</v>
      </c>
      <c r="D33" s="430"/>
      <c r="E33" s="437"/>
      <c r="F33" s="393"/>
      <c r="G33" s="393"/>
      <c r="H33" s="1051"/>
      <c r="I33" s="457"/>
      <c r="J33" s="395"/>
    </row>
    <row r="34" spans="1:11" ht="12" customHeight="1">
      <c r="A34" s="289">
        <v>2024</v>
      </c>
      <c r="B34" s="289"/>
      <c r="C34" s="283" t="s">
        <v>254</v>
      </c>
      <c r="D34" s="431"/>
      <c r="E34" s="441"/>
      <c r="F34" s="442"/>
      <c r="G34" s="442"/>
      <c r="H34" s="1092"/>
      <c r="I34" s="458"/>
      <c r="J34" s="443"/>
    </row>
    <row r="35" spans="1:11" ht="12" customHeight="1">
      <c r="A35" s="289" t="s">
        <v>242</v>
      </c>
      <c r="B35" s="289"/>
      <c r="C35" s="286" t="s">
        <v>255</v>
      </c>
      <c r="D35" s="432"/>
      <c r="E35" s="428"/>
      <c r="F35" s="429"/>
      <c r="G35" s="429"/>
      <c r="H35" s="1082"/>
      <c r="I35" s="444"/>
      <c r="J35" s="432"/>
    </row>
    <row r="36" spans="1:11" ht="4.3499999999999996" customHeight="1">
      <c r="A36" s="330"/>
      <c r="B36" s="330"/>
      <c r="C36" s="568"/>
      <c r="D36" s="568"/>
      <c r="E36" s="571"/>
      <c r="F36" s="571"/>
      <c r="G36" s="571"/>
      <c r="H36" s="1124"/>
      <c r="I36" s="571"/>
      <c r="J36" s="571"/>
    </row>
    <row r="37" spans="1:11" ht="12" customHeight="1">
      <c r="A37" s="289" t="s">
        <v>506</v>
      </c>
      <c r="B37" s="289"/>
      <c r="C37" s="538"/>
      <c r="D37" s="538"/>
      <c r="E37" s="538"/>
      <c r="F37" s="538"/>
      <c r="G37" s="538"/>
      <c r="H37" s="1080"/>
      <c r="I37" s="538"/>
      <c r="J37" s="538"/>
      <c r="K37" s="289"/>
    </row>
    <row r="38" spans="1:11" ht="12" customHeight="1">
      <c r="A38" s="289" t="s">
        <v>507</v>
      </c>
      <c r="B38" s="289"/>
      <c r="C38" s="268" t="s">
        <v>510</v>
      </c>
      <c r="D38" s="422">
        <f>'T2 NSA'!C23</f>
        <v>0</v>
      </c>
      <c r="E38" s="402"/>
      <c r="F38" s="387"/>
      <c r="G38" s="388"/>
      <c r="H38" s="1073">
        <f>D38</f>
        <v>0</v>
      </c>
      <c r="I38" s="389"/>
      <c r="J38" s="390"/>
    </row>
    <row r="39" spans="1:11" ht="12" customHeight="1">
      <c r="A39" s="289">
        <v>2022</v>
      </c>
      <c r="B39" s="289"/>
      <c r="C39" s="273" t="s">
        <v>256</v>
      </c>
      <c r="D39" s="405">
        <f>'T2 NSA'!D23</f>
        <v>0</v>
      </c>
      <c r="E39" s="391"/>
      <c r="F39" s="403"/>
      <c r="G39" s="393"/>
      <c r="H39" s="1051"/>
      <c r="I39" s="406">
        <f>D39</f>
        <v>0</v>
      </c>
      <c r="J39" s="395"/>
    </row>
    <row r="40" spans="1:11" ht="12" customHeight="1">
      <c r="A40" s="289">
        <v>2023</v>
      </c>
      <c r="B40" s="289"/>
      <c r="C40" s="273" t="s">
        <v>257</v>
      </c>
      <c r="D40" s="405">
        <f>'T2 NSA'!E23</f>
        <v>0</v>
      </c>
      <c r="E40" s="391"/>
      <c r="F40" s="403"/>
      <c r="G40" s="393"/>
      <c r="H40" s="1051"/>
      <c r="I40" s="457"/>
      <c r="J40" s="405">
        <f>D40</f>
        <v>0</v>
      </c>
    </row>
    <row r="41" spans="1:11" ht="12" customHeight="1">
      <c r="A41" s="289">
        <v>2024</v>
      </c>
      <c r="B41" s="289"/>
      <c r="C41" s="535" t="s">
        <v>258</v>
      </c>
      <c r="D41" s="536">
        <f>'T2 NSA'!F23</f>
        <v>0</v>
      </c>
      <c r="E41" s="409"/>
      <c r="F41" s="410"/>
      <c r="G41" s="410"/>
      <c r="H41" s="1063"/>
      <c r="I41" s="462"/>
      <c r="J41" s="536">
        <f>D41</f>
        <v>0</v>
      </c>
    </row>
    <row r="42" spans="1:11" ht="12" customHeight="1">
      <c r="A42" s="289" t="s">
        <v>242</v>
      </c>
      <c r="B42" s="289"/>
      <c r="C42" s="286" t="s">
        <v>259</v>
      </c>
      <c r="D42" s="413">
        <f>SUM(D37:D41)</f>
        <v>0</v>
      </c>
      <c r="E42" s="428"/>
      <c r="F42" s="429"/>
      <c r="G42" s="429"/>
      <c r="H42" s="1067">
        <f t="shared" ref="H42:J42" si="2">SUM(H37:H41)</f>
        <v>0</v>
      </c>
      <c r="I42" s="416">
        <f t="shared" si="2"/>
        <v>0</v>
      </c>
      <c r="J42" s="413">
        <f t="shared" si="2"/>
        <v>0</v>
      </c>
    </row>
    <row r="43" spans="1:11" ht="4.3499999999999996" customHeight="1">
      <c r="A43" s="330"/>
      <c r="B43" s="330"/>
      <c r="C43" s="568"/>
      <c r="D43" s="568"/>
      <c r="E43" s="571"/>
      <c r="F43" s="571"/>
      <c r="G43" s="571"/>
      <c r="H43" s="1124"/>
      <c r="I43" s="571"/>
      <c r="J43" s="571"/>
    </row>
    <row r="44" spans="1:11" ht="12" customHeight="1">
      <c r="A44" s="289" t="s">
        <v>506</v>
      </c>
      <c r="B44" s="289"/>
      <c r="C44" s="538"/>
      <c r="D44" s="538"/>
      <c r="E44" s="538"/>
      <c r="F44" s="538"/>
      <c r="G44" s="538"/>
      <c r="H44" s="1080"/>
      <c r="I44" s="538"/>
      <c r="J44" s="538"/>
      <c r="K44" s="289"/>
    </row>
    <row r="45" spans="1:11" ht="12" customHeight="1">
      <c r="A45" s="289" t="s">
        <v>507</v>
      </c>
      <c r="B45" s="289"/>
      <c r="C45" s="273" t="s">
        <v>511</v>
      </c>
      <c r="D45" s="395"/>
      <c r="E45" s="437"/>
      <c r="F45" s="393"/>
      <c r="G45" s="393"/>
      <c r="H45" s="1051"/>
      <c r="I45" s="394"/>
      <c r="J45" s="395"/>
    </row>
    <row r="46" spans="1:11" ht="12" customHeight="1">
      <c r="A46" s="289">
        <v>2022</v>
      </c>
      <c r="B46" s="289"/>
      <c r="C46" s="273" t="s">
        <v>260</v>
      </c>
      <c r="D46" s="395"/>
      <c r="E46" s="437"/>
      <c r="F46" s="393"/>
      <c r="G46" s="393"/>
      <c r="H46" s="1051"/>
      <c r="I46" s="394"/>
      <c r="J46" s="395"/>
    </row>
    <row r="47" spans="1:11" ht="12" customHeight="1">
      <c r="A47" s="289">
        <v>2023</v>
      </c>
      <c r="B47" s="289"/>
      <c r="C47" s="273" t="s">
        <v>261</v>
      </c>
      <c r="D47" s="395"/>
      <c r="E47" s="437"/>
      <c r="F47" s="393"/>
      <c r="G47" s="393"/>
      <c r="H47" s="1051"/>
      <c r="I47" s="457"/>
      <c r="J47" s="395"/>
    </row>
    <row r="48" spans="1:11" ht="12" customHeight="1">
      <c r="A48" s="289">
        <v>2024</v>
      </c>
      <c r="B48" s="289"/>
      <c r="C48" s="283" t="s">
        <v>262</v>
      </c>
      <c r="D48" s="443"/>
      <c r="E48" s="441"/>
      <c r="F48" s="442"/>
      <c r="G48" s="442"/>
      <c r="H48" s="1092"/>
      <c r="I48" s="458"/>
      <c r="J48" s="443"/>
    </row>
    <row r="49" spans="1:11" ht="12" customHeight="1">
      <c r="A49" s="289" t="s">
        <v>242</v>
      </c>
      <c r="B49" s="289"/>
      <c r="C49" s="286" t="s">
        <v>263</v>
      </c>
      <c r="D49" s="432"/>
      <c r="E49" s="428"/>
      <c r="F49" s="429"/>
      <c r="G49" s="429"/>
      <c r="H49" s="1082"/>
      <c r="I49" s="444"/>
      <c r="J49" s="432"/>
    </row>
    <row r="50" spans="1:11" ht="4.3499999999999996" customHeight="1">
      <c r="A50" s="330"/>
      <c r="B50" s="330"/>
      <c r="C50" s="568"/>
      <c r="D50" s="568"/>
      <c r="E50" s="571"/>
      <c r="F50" s="571"/>
      <c r="G50" s="571"/>
      <c r="H50" s="1124"/>
      <c r="I50" s="571"/>
      <c r="J50" s="571"/>
    </row>
    <row r="51" spans="1:11" ht="12" customHeight="1">
      <c r="A51" s="289" t="s">
        <v>506</v>
      </c>
      <c r="B51" s="289"/>
      <c r="C51" s="538"/>
      <c r="D51" s="538"/>
      <c r="E51" s="538"/>
      <c r="F51" s="538"/>
      <c r="G51" s="538"/>
      <c r="H51" s="1080"/>
      <c r="I51" s="538"/>
      <c r="J51" s="538"/>
      <c r="K51" s="289"/>
    </row>
    <row r="52" spans="1:11" ht="12" customHeight="1">
      <c r="A52" s="289" t="s">
        <v>507</v>
      </c>
      <c r="B52" s="289"/>
      <c r="C52" s="273" t="s">
        <v>512</v>
      </c>
      <c r="D52" s="430"/>
      <c r="E52" s="437"/>
      <c r="F52" s="393"/>
      <c r="G52" s="393"/>
      <c r="H52" s="1051"/>
      <c r="I52" s="394"/>
      <c r="J52" s="395"/>
    </row>
    <row r="53" spans="1:11" ht="12" customHeight="1">
      <c r="A53" s="289">
        <v>2022</v>
      </c>
      <c r="B53" s="289"/>
      <c r="C53" s="273" t="s">
        <v>264</v>
      </c>
      <c r="D53" s="430"/>
      <c r="E53" s="437"/>
      <c r="F53" s="393"/>
      <c r="G53" s="393"/>
      <c r="H53" s="1051"/>
      <c r="I53" s="460"/>
      <c r="J53" s="395"/>
    </row>
    <row r="54" spans="1:11" ht="12" customHeight="1">
      <c r="A54" s="289">
        <v>2023</v>
      </c>
      <c r="B54" s="289"/>
      <c r="C54" s="273" t="s">
        <v>265</v>
      </c>
      <c r="D54" s="430"/>
      <c r="E54" s="437"/>
      <c r="F54" s="393"/>
      <c r="G54" s="393"/>
      <c r="H54" s="1051"/>
      <c r="I54" s="457"/>
      <c r="J54" s="395"/>
    </row>
    <row r="55" spans="1:11" ht="12" customHeight="1">
      <c r="A55" s="289">
        <v>2024</v>
      </c>
      <c r="B55" s="289"/>
      <c r="C55" s="283" t="s">
        <v>266</v>
      </c>
      <c r="D55" s="431"/>
      <c r="E55" s="441"/>
      <c r="F55" s="442"/>
      <c r="G55" s="442"/>
      <c r="H55" s="1092"/>
      <c r="I55" s="458"/>
      <c r="J55" s="443"/>
    </row>
    <row r="56" spans="1:11" ht="12" customHeight="1">
      <c r="A56" s="289" t="s">
        <v>242</v>
      </c>
      <c r="B56" s="289"/>
      <c r="C56" s="286" t="s">
        <v>267</v>
      </c>
      <c r="D56" s="432"/>
      <c r="E56" s="428"/>
      <c r="F56" s="429"/>
      <c r="G56" s="429"/>
      <c r="H56" s="1082"/>
      <c r="I56" s="444"/>
      <c r="J56" s="432"/>
    </row>
    <row r="57" spans="1:11" ht="4.3499999999999996" customHeight="1">
      <c r="A57" s="330"/>
      <c r="B57" s="330"/>
      <c r="C57" s="568"/>
      <c r="D57" s="568"/>
      <c r="E57" s="571"/>
      <c r="F57" s="571"/>
      <c r="G57" s="571"/>
      <c r="H57" s="1124"/>
      <c r="I57" s="571"/>
      <c r="J57" s="571"/>
    </row>
    <row r="58" spans="1:11" ht="12" customHeight="1">
      <c r="A58" s="289" t="s">
        <v>506</v>
      </c>
      <c r="B58" s="289"/>
      <c r="C58" s="538"/>
      <c r="D58" s="538"/>
      <c r="E58" s="538"/>
      <c r="F58" s="538"/>
      <c r="G58" s="538"/>
      <c r="H58" s="1080"/>
      <c r="I58" s="538"/>
      <c r="J58" s="538"/>
      <c r="K58" s="289"/>
    </row>
    <row r="59" spans="1:11" ht="12" customHeight="1">
      <c r="A59" s="289" t="s">
        <v>507</v>
      </c>
      <c r="B59" s="289"/>
      <c r="C59" s="273" t="s">
        <v>513</v>
      </c>
      <c r="D59" s="430"/>
      <c r="E59" s="437"/>
      <c r="F59" s="393"/>
      <c r="G59" s="393"/>
      <c r="H59" s="1051"/>
      <c r="I59" s="394"/>
      <c r="J59" s="395"/>
    </row>
    <row r="60" spans="1:11" ht="12" customHeight="1">
      <c r="A60" s="289">
        <v>2022</v>
      </c>
      <c r="B60" s="289"/>
      <c r="C60" s="273" t="s">
        <v>268</v>
      </c>
      <c r="D60" s="430"/>
      <c r="E60" s="437"/>
      <c r="F60" s="393"/>
      <c r="G60" s="393"/>
      <c r="H60" s="1051"/>
      <c r="I60" s="460"/>
      <c r="J60" s="395"/>
    </row>
    <row r="61" spans="1:11" ht="12" customHeight="1">
      <c r="A61" s="289">
        <v>2023</v>
      </c>
      <c r="B61" s="289"/>
      <c r="C61" s="273" t="s">
        <v>269</v>
      </c>
      <c r="D61" s="430"/>
      <c r="E61" s="437"/>
      <c r="F61" s="393"/>
      <c r="G61" s="393"/>
      <c r="H61" s="1051"/>
      <c r="I61" s="457"/>
      <c r="J61" s="395"/>
    </row>
    <row r="62" spans="1:11" ht="12" customHeight="1">
      <c r="A62" s="289">
        <v>2024</v>
      </c>
      <c r="B62" s="289"/>
      <c r="C62" s="283" t="s">
        <v>270</v>
      </c>
      <c r="D62" s="431"/>
      <c r="E62" s="441"/>
      <c r="F62" s="442"/>
      <c r="G62" s="442"/>
      <c r="H62" s="1092"/>
      <c r="I62" s="458"/>
      <c r="J62" s="443"/>
    </row>
    <row r="63" spans="1:11" ht="12" customHeight="1">
      <c r="A63" s="289" t="s">
        <v>242</v>
      </c>
      <c r="B63" s="289"/>
      <c r="C63" s="286" t="s">
        <v>271</v>
      </c>
      <c r="D63" s="432"/>
      <c r="E63" s="428"/>
      <c r="F63" s="429"/>
      <c r="G63" s="429"/>
      <c r="H63" s="1082"/>
      <c r="I63" s="444"/>
      <c r="J63" s="432"/>
    </row>
    <row r="64" spans="1:11" ht="4.3499999999999996" customHeight="1">
      <c r="A64" s="330"/>
      <c r="B64" s="330"/>
      <c r="C64" s="568"/>
      <c r="D64" s="568"/>
      <c r="E64" s="571"/>
      <c r="F64" s="571"/>
      <c r="G64" s="571"/>
      <c r="H64" s="1124"/>
      <c r="I64" s="571"/>
      <c r="J64" s="571"/>
    </row>
    <row r="65" spans="1:11" ht="12" customHeight="1">
      <c r="A65" s="289" t="s">
        <v>506</v>
      </c>
      <c r="B65" s="289"/>
      <c r="C65" s="538"/>
      <c r="D65" s="538"/>
      <c r="E65" s="538"/>
      <c r="F65" s="538"/>
      <c r="G65" s="538"/>
      <c r="H65" s="1080"/>
      <c r="I65" s="538"/>
      <c r="J65" s="538"/>
      <c r="K65" s="289"/>
    </row>
    <row r="66" spans="1:11" ht="12" customHeight="1">
      <c r="A66" s="289" t="s">
        <v>507</v>
      </c>
      <c r="B66" s="289"/>
      <c r="C66" s="273" t="s">
        <v>514</v>
      </c>
      <c r="D66" s="430"/>
      <c r="E66" s="437"/>
      <c r="F66" s="393"/>
      <c r="G66" s="393"/>
      <c r="H66" s="1051"/>
      <c r="I66" s="394"/>
      <c r="J66" s="395"/>
    </row>
    <row r="67" spans="1:11" ht="12" customHeight="1">
      <c r="A67" s="289">
        <v>2022</v>
      </c>
      <c r="B67" s="289"/>
      <c r="C67" s="273" t="s">
        <v>272</v>
      </c>
      <c r="D67" s="430"/>
      <c r="E67" s="437"/>
      <c r="F67" s="393"/>
      <c r="G67" s="393"/>
      <c r="H67" s="1051"/>
      <c r="I67" s="460"/>
      <c r="J67" s="395"/>
    </row>
    <row r="68" spans="1:11" ht="12" customHeight="1">
      <c r="A68" s="289">
        <v>2023</v>
      </c>
      <c r="B68" s="289"/>
      <c r="C68" s="273" t="s">
        <v>273</v>
      </c>
      <c r="D68" s="430"/>
      <c r="E68" s="437"/>
      <c r="F68" s="393"/>
      <c r="G68" s="393"/>
      <c r="H68" s="1051"/>
      <c r="I68" s="457"/>
      <c r="J68" s="395"/>
    </row>
    <row r="69" spans="1:11" ht="12" customHeight="1">
      <c r="A69" s="289">
        <v>2024</v>
      </c>
      <c r="B69" s="289"/>
      <c r="C69" s="283" t="s">
        <v>274</v>
      </c>
      <c r="D69" s="431"/>
      <c r="E69" s="441"/>
      <c r="F69" s="442"/>
      <c r="G69" s="442"/>
      <c r="H69" s="1092"/>
      <c r="I69" s="458"/>
      <c r="J69" s="443"/>
    </row>
    <row r="70" spans="1:11" ht="12" customHeight="1">
      <c r="A70" s="289" t="s">
        <v>242</v>
      </c>
      <c r="B70" s="289"/>
      <c r="C70" s="286" t="s">
        <v>275</v>
      </c>
      <c r="D70" s="432"/>
      <c r="E70" s="428"/>
      <c r="F70" s="429"/>
      <c r="G70" s="429"/>
      <c r="H70" s="1082"/>
      <c r="I70" s="444"/>
      <c r="J70" s="432"/>
    </row>
    <row r="71" spans="1:11" ht="4.3499999999999996" customHeight="1">
      <c r="A71" s="330"/>
      <c r="B71" s="330"/>
      <c r="C71" s="300"/>
      <c r="D71" s="433"/>
      <c r="E71" s="434"/>
      <c r="F71" s="434"/>
      <c r="G71" s="434"/>
      <c r="H71" s="1084"/>
      <c r="I71" s="434"/>
      <c r="J71" s="434"/>
    </row>
    <row r="72" spans="1:11" ht="12" customHeight="1">
      <c r="A72" s="289">
        <v>2017</v>
      </c>
      <c r="B72" s="289"/>
      <c r="C72" s="268" t="s">
        <v>276</v>
      </c>
      <c r="D72" s="422">
        <v>0</v>
      </c>
      <c r="E72" s="419">
        <v>0</v>
      </c>
      <c r="F72" s="420">
        <v>0</v>
      </c>
      <c r="G72" s="420">
        <v>0</v>
      </c>
      <c r="H72" s="1073">
        <v>0</v>
      </c>
      <c r="I72" s="420">
        <v>0</v>
      </c>
      <c r="J72" s="422">
        <f t="shared" ref="J72:J74" si="3">D72-SUM(E72:I72)</f>
        <v>0</v>
      </c>
    </row>
    <row r="73" spans="1:11" ht="12" customHeight="1">
      <c r="A73" s="289">
        <v>2018</v>
      </c>
      <c r="B73" s="289"/>
      <c r="C73" s="273" t="s">
        <v>277</v>
      </c>
      <c r="D73" s="405">
        <v>0</v>
      </c>
      <c r="E73" s="423">
        <v>0</v>
      </c>
      <c r="F73" s="404">
        <v>0</v>
      </c>
      <c r="G73" s="404">
        <v>0</v>
      </c>
      <c r="H73" s="1059">
        <v>0</v>
      </c>
      <c r="I73" s="404">
        <v>0</v>
      </c>
      <c r="J73" s="405">
        <f t="shared" si="3"/>
        <v>0</v>
      </c>
    </row>
    <row r="74" spans="1:11" ht="12" customHeight="1">
      <c r="A74" s="289">
        <v>2019</v>
      </c>
      <c r="B74" s="289"/>
      <c r="C74" s="273" t="s">
        <v>278</v>
      </c>
      <c r="D74" s="405">
        <v>0</v>
      </c>
      <c r="E74" s="391"/>
      <c r="F74" s="404">
        <v>0</v>
      </c>
      <c r="G74" s="404">
        <v>0</v>
      </c>
      <c r="H74" s="1059">
        <v>0</v>
      </c>
      <c r="I74" s="406">
        <v>0</v>
      </c>
      <c r="J74" s="405">
        <f t="shared" si="3"/>
        <v>0</v>
      </c>
    </row>
    <row r="75" spans="1:11" ht="12" customHeight="1">
      <c r="A75" s="289" t="s">
        <v>242</v>
      </c>
      <c r="B75" s="289"/>
      <c r="C75" s="286" t="s">
        <v>279</v>
      </c>
      <c r="D75" s="413">
        <f>SUM(D72:D74)</f>
        <v>0</v>
      </c>
      <c r="E75" s="414">
        <f t="shared" ref="E75:J75" si="4">SUM(E72:E74)</f>
        <v>0</v>
      </c>
      <c r="F75" s="415">
        <f t="shared" si="4"/>
        <v>0</v>
      </c>
      <c r="G75" s="415">
        <f t="shared" si="4"/>
        <v>0</v>
      </c>
      <c r="H75" s="1067">
        <f t="shared" si="4"/>
        <v>0</v>
      </c>
      <c r="I75" s="416">
        <f t="shared" si="4"/>
        <v>0</v>
      </c>
      <c r="J75" s="413">
        <f t="shared" si="4"/>
        <v>0</v>
      </c>
    </row>
    <row r="76" spans="1:11" ht="4.3499999999999996" customHeight="1">
      <c r="A76" s="330"/>
      <c r="B76" s="330"/>
      <c r="C76" s="300"/>
      <c r="D76" s="433"/>
      <c r="E76" s="434"/>
      <c r="F76" s="434"/>
      <c r="G76" s="434"/>
      <c r="H76" s="1084"/>
      <c r="I76" s="434"/>
      <c r="J76" s="434"/>
    </row>
    <row r="77" spans="1:11" ht="12" customHeight="1">
      <c r="A77" s="289">
        <v>2017</v>
      </c>
      <c r="B77" s="289"/>
      <c r="C77" s="268" t="s">
        <v>280</v>
      </c>
      <c r="D77" s="390"/>
      <c r="E77" s="436"/>
      <c r="F77" s="388"/>
      <c r="G77" s="388"/>
      <c r="H77" s="1046"/>
      <c r="I77" s="459"/>
      <c r="J77" s="390"/>
    </row>
    <row r="78" spans="1:11" ht="12" customHeight="1">
      <c r="A78" s="289">
        <v>2018</v>
      </c>
      <c r="B78" s="289"/>
      <c r="C78" s="273" t="s">
        <v>281</v>
      </c>
      <c r="D78" s="395"/>
      <c r="E78" s="437"/>
      <c r="F78" s="393"/>
      <c r="G78" s="393"/>
      <c r="H78" s="1051"/>
      <c r="I78" s="457"/>
      <c r="J78" s="395"/>
    </row>
    <row r="79" spans="1:11" ht="12" customHeight="1">
      <c r="A79" s="289">
        <v>2019</v>
      </c>
      <c r="B79" s="289"/>
      <c r="C79" s="273" t="s">
        <v>282</v>
      </c>
      <c r="D79" s="395"/>
      <c r="E79" s="437"/>
      <c r="F79" s="393"/>
      <c r="G79" s="393"/>
      <c r="H79" s="1051"/>
      <c r="I79" s="394"/>
      <c r="J79" s="395"/>
    </row>
    <row r="80" spans="1:11" ht="12" customHeight="1">
      <c r="A80" s="289" t="s">
        <v>237</v>
      </c>
      <c r="B80" s="289"/>
      <c r="C80" s="278" t="s">
        <v>283</v>
      </c>
      <c r="D80" s="401"/>
      <c r="E80" s="428"/>
      <c r="F80" s="429"/>
      <c r="G80" s="429"/>
      <c r="H80" s="1082"/>
      <c r="I80" s="444"/>
      <c r="J80" s="401"/>
    </row>
    <row r="81" spans="1:11" ht="12" customHeight="1">
      <c r="A81" s="289" t="s">
        <v>506</v>
      </c>
      <c r="B81" s="289"/>
      <c r="C81" s="570"/>
      <c r="D81" s="570"/>
      <c r="E81" s="570"/>
      <c r="F81" s="570"/>
      <c r="G81" s="570"/>
      <c r="H81" s="1096"/>
      <c r="I81" s="570"/>
      <c r="J81" s="570"/>
      <c r="K81" s="289"/>
    </row>
    <row r="82" spans="1:11" ht="12" customHeight="1">
      <c r="A82" s="289" t="s">
        <v>506</v>
      </c>
      <c r="B82" s="289"/>
      <c r="C82" s="538"/>
      <c r="D82" s="538"/>
      <c r="E82" s="538"/>
      <c r="F82" s="538"/>
      <c r="G82" s="538"/>
      <c r="H82" s="1080"/>
      <c r="I82" s="538"/>
      <c r="J82" s="538"/>
      <c r="K82" s="289"/>
    </row>
    <row r="83" spans="1:11" ht="12" customHeight="1">
      <c r="A83" s="289">
        <v>2022</v>
      </c>
      <c r="B83" s="289"/>
      <c r="C83" s="273" t="s">
        <v>284</v>
      </c>
      <c r="D83" s="463"/>
      <c r="E83" s="437"/>
      <c r="F83" s="393"/>
      <c r="G83" s="393"/>
      <c r="H83" s="1051"/>
      <c r="I83" s="394"/>
      <c r="J83" s="395"/>
    </row>
    <row r="84" spans="1:11" ht="12" customHeight="1">
      <c r="A84" s="289">
        <v>2023</v>
      </c>
      <c r="B84" s="289"/>
      <c r="C84" s="273" t="s">
        <v>285</v>
      </c>
      <c r="D84" s="463"/>
      <c r="E84" s="437"/>
      <c r="F84" s="393"/>
      <c r="G84" s="393"/>
      <c r="H84" s="1051"/>
      <c r="I84" s="457"/>
      <c r="J84" s="395"/>
    </row>
    <row r="85" spans="1:11" ht="12" customHeight="1">
      <c r="A85" s="289">
        <v>2024</v>
      </c>
      <c r="B85" s="289"/>
      <c r="C85" s="283" t="s">
        <v>286</v>
      </c>
      <c r="D85" s="464"/>
      <c r="E85" s="441"/>
      <c r="F85" s="442"/>
      <c r="G85" s="442"/>
      <c r="H85" s="1092"/>
      <c r="I85" s="458"/>
      <c r="J85" s="443"/>
    </row>
    <row r="86" spans="1:11" ht="12" customHeight="1">
      <c r="A86" s="289" t="s">
        <v>242</v>
      </c>
      <c r="B86" s="289"/>
      <c r="C86" s="286" t="s">
        <v>287</v>
      </c>
      <c r="D86" s="432"/>
      <c r="E86" s="428"/>
      <c r="F86" s="429"/>
      <c r="G86" s="429"/>
      <c r="H86" s="1082"/>
      <c r="I86" s="444"/>
      <c r="J86" s="432"/>
    </row>
    <row r="87" spans="1:11" ht="4.3499999999999996" customHeight="1">
      <c r="A87" s="330"/>
      <c r="B87" s="330"/>
      <c r="C87" s="300"/>
      <c r="D87" s="433"/>
      <c r="E87" s="433"/>
      <c r="F87" s="433"/>
      <c r="G87" s="433"/>
      <c r="H87" s="1083"/>
      <c r="I87" s="465"/>
      <c r="J87" s="433"/>
    </row>
    <row r="88" spans="1:11" ht="12" customHeight="1">
      <c r="A88" s="289">
        <v>2017</v>
      </c>
      <c r="B88" s="289"/>
      <c r="C88" s="268" t="s">
        <v>288</v>
      </c>
      <c r="D88" s="422">
        <v>0</v>
      </c>
      <c r="E88" s="419">
        <v>0</v>
      </c>
      <c r="F88" s="420">
        <v>0</v>
      </c>
      <c r="G88" s="420">
        <v>0</v>
      </c>
      <c r="H88" s="1073">
        <v>0</v>
      </c>
      <c r="I88" s="421">
        <v>0</v>
      </c>
      <c r="J88" s="390"/>
    </row>
    <row r="89" spans="1:11" ht="12" customHeight="1">
      <c r="A89" s="289">
        <v>2018</v>
      </c>
      <c r="B89" s="289"/>
      <c r="C89" s="273" t="s">
        <v>289</v>
      </c>
      <c r="D89" s="405">
        <v>0</v>
      </c>
      <c r="E89" s="423">
        <v>0</v>
      </c>
      <c r="F89" s="404">
        <v>0</v>
      </c>
      <c r="G89" s="404">
        <v>0</v>
      </c>
      <c r="H89" s="1059">
        <v>0</v>
      </c>
      <c r="I89" s="406">
        <v>0</v>
      </c>
      <c r="J89" s="395"/>
    </row>
    <row r="90" spans="1:11" ht="12" customHeight="1">
      <c r="A90" s="289">
        <v>2019</v>
      </c>
      <c r="B90" s="289"/>
      <c r="C90" s="273" t="s">
        <v>290</v>
      </c>
      <c r="D90" s="405">
        <v>0</v>
      </c>
      <c r="E90" s="391"/>
      <c r="F90" s="404">
        <v>0</v>
      </c>
      <c r="G90" s="404">
        <v>0</v>
      </c>
      <c r="H90" s="1059">
        <v>0</v>
      </c>
      <c r="I90" s="406">
        <v>0</v>
      </c>
      <c r="J90" s="395"/>
    </row>
    <row r="91" spans="1:11" ht="12" customHeight="1">
      <c r="A91" s="289" t="s">
        <v>237</v>
      </c>
      <c r="B91" s="289"/>
      <c r="C91" s="278" t="s">
        <v>291</v>
      </c>
      <c r="D91" s="398">
        <f>SUM(D88:D90)</f>
        <v>0</v>
      </c>
      <c r="E91" s="398">
        <f t="shared" ref="E91:I91" si="5">SUM(E88:E90)</f>
        <v>0</v>
      </c>
      <c r="F91" s="398">
        <f t="shared" si="5"/>
        <v>0</v>
      </c>
      <c r="G91" s="398">
        <f t="shared" si="5"/>
        <v>0</v>
      </c>
      <c r="H91" s="1055">
        <f t="shared" si="5"/>
        <v>0</v>
      </c>
      <c r="I91" s="427">
        <f t="shared" si="5"/>
        <v>0</v>
      </c>
      <c r="J91" s="401"/>
    </row>
    <row r="92" spans="1:11" ht="12" customHeight="1">
      <c r="A92" s="289" t="s">
        <v>506</v>
      </c>
      <c r="B92" s="289"/>
      <c r="C92" s="537"/>
      <c r="D92" s="537"/>
      <c r="E92" s="537"/>
      <c r="F92" s="537"/>
      <c r="G92" s="537"/>
      <c r="H92" s="1057"/>
      <c r="I92" s="537"/>
      <c r="J92" s="537"/>
      <c r="K92" s="289"/>
    </row>
    <row r="93" spans="1:11" ht="12" customHeight="1">
      <c r="A93" s="289" t="s">
        <v>507</v>
      </c>
      <c r="B93" s="289"/>
      <c r="C93" s="273" t="s">
        <v>523</v>
      </c>
      <c r="D93" s="527">
        <f>'T2 NSA'!C59</f>
        <v>0</v>
      </c>
      <c r="E93" s="391"/>
      <c r="F93" s="403"/>
      <c r="G93" s="393"/>
      <c r="H93" s="1059">
        <f>+D93</f>
        <v>0</v>
      </c>
      <c r="I93" s="394"/>
      <c r="J93" s="395"/>
    </row>
    <row r="94" spans="1:11" ht="12" customHeight="1">
      <c r="A94" s="289">
        <v>2022</v>
      </c>
      <c r="B94" s="289"/>
      <c r="C94" s="273" t="s">
        <v>292</v>
      </c>
      <c r="D94" s="405">
        <f>'T2 NSA'!D59</f>
        <v>0</v>
      </c>
      <c r="E94" s="391"/>
      <c r="F94" s="403"/>
      <c r="G94" s="393"/>
      <c r="H94" s="1051"/>
      <c r="I94" s="406">
        <f>+D94</f>
        <v>0</v>
      </c>
      <c r="J94" s="395"/>
    </row>
    <row r="95" spans="1:11" ht="12" customHeight="1">
      <c r="A95" s="289">
        <v>2023</v>
      </c>
      <c r="B95" s="289"/>
      <c r="C95" s="273" t="s">
        <v>293</v>
      </c>
      <c r="D95" s="405">
        <f>'T2 NSA'!E59</f>
        <v>0</v>
      </c>
      <c r="E95" s="391"/>
      <c r="F95" s="403"/>
      <c r="G95" s="393"/>
      <c r="H95" s="1051"/>
      <c r="I95" s="457"/>
      <c r="J95" s="405">
        <f>+D95</f>
        <v>0</v>
      </c>
    </row>
    <row r="96" spans="1:11" ht="12" customHeight="1">
      <c r="A96" s="289">
        <v>2024</v>
      </c>
      <c r="B96" s="289"/>
      <c r="C96" s="283" t="s">
        <v>294</v>
      </c>
      <c r="D96" s="408">
        <f>'T2 NSA'!F59</f>
        <v>0</v>
      </c>
      <c r="E96" s="409"/>
      <c r="F96" s="410"/>
      <c r="G96" s="410"/>
      <c r="H96" s="1063"/>
      <c r="I96" s="462"/>
      <c r="J96" s="408">
        <f>+D96</f>
        <v>0</v>
      </c>
    </row>
    <row r="97" spans="1:11" ht="12" customHeight="1">
      <c r="A97" s="289" t="s">
        <v>242</v>
      </c>
      <c r="B97" s="289"/>
      <c r="C97" s="286" t="s">
        <v>295</v>
      </c>
      <c r="D97" s="413">
        <f>SUM(D91:D96)</f>
        <v>0</v>
      </c>
      <c r="E97" s="414">
        <f>SUM(E91:E96)</f>
        <v>0</v>
      </c>
      <c r="F97" s="415">
        <f t="shared" ref="F97:I97" si="6">SUM(F91:F96)</f>
        <v>0</v>
      </c>
      <c r="G97" s="415">
        <f t="shared" si="6"/>
        <v>0</v>
      </c>
      <c r="H97" s="1067">
        <f t="shared" si="6"/>
        <v>0</v>
      </c>
      <c r="I97" s="416">
        <f t="shared" si="6"/>
        <v>0</v>
      </c>
      <c r="J97" s="413">
        <f>SUM(J91:J96)</f>
        <v>0</v>
      </c>
    </row>
    <row r="98" spans="1:11" ht="4.3499999999999996" customHeight="1">
      <c r="A98" s="330"/>
      <c r="B98" s="330"/>
      <c r="C98" s="300"/>
      <c r="D98" s="433"/>
      <c r="E98" s="434"/>
      <c r="F98" s="434"/>
      <c r="G98" s="434"/>
      <c r="H98" s="1084"/>
      <c r="I98" s="434"/>
      <c r="J98" s="434"/>
    </row>
    <row r="99" spans="1:11" ht="12" customHeight="1">
      <c r="A99" s="289">
        <v>2017</v>
      </c>
      <c r="B99" s="289"/>
      <c r="C99" s="268" t="s">
        <v>296</v>
      </c>
      <c r="D99" s="422">
        <v>0</v>
      </c>
      <c r="E99" s="419">
        <v>0</v>
      </c>
      <c r="F99" s="420">
        <v>0</v>
      </c>
      <c r="G99" s="420">
        <v>0</v>
      </c>
      <c r="H99" s="1073">
        <v>0</v>
      </c>
      <c r="I99" s="421">
        <v>0</v>
      </c>
      <c r="J99" s="422">
        <f t="shared" ref="J99:J101" si="7">D99-SUM(E99:I99)</f>
        <v>0</v>
      </c>
    </row>
    <row r="100" spans="1:11" ht="12" customHeight="1">
      <c r="A100" s="289">
        <v>2018</v>
      </c>
      <c r="B100" s="289"/>
      <c r="C100" s="273" t="s">
        <v>297</v>
      </c>
      <c r="D100" s="405">
        <v>-19.9113296220007</v>
      </c>
      <c r="E100" s="423">
        <f>D100</f>
        <v>-19.9113296220007</v>
      </c>
      <c r="F100" s="404">
        <v>0</v>
      </c>
      <c r="G100" s="404">
        <v>0</v>
      </c>
      <c r="H100" s="1059">
        <v>0</v>
      </c>
      <c r="I100" s="406">
        <v>0</v>
      </c>
      <c r="J100" s="405">
        <f t="shared" si="7"/>
        <v>0</v>
      </c>
    </row>
    <row r="101" spans="1:11" ht="12" customHeight="1">
      <c r="A101" s="289">
        <v>2019</v>
      </c>
      <c r="B101" s="289"/>
      <c r="C101" s="273" t="s">
        <v>298</v>
      </c>
      <c r="D101" s="405">
        <v>-19.712102936046776</v>
      </c>
      <c r="E101" s="391"/>
      <c r="F101" s="404">
        <f>D101</f>
        <v>-19.712102936046776</v>
      </c>
      <c r="G101" s="404">
        <v>0</v>
      </c>
      <c r="H101" s="1059">
        <v>0</v>
      </c>
      <c r="I101" s="406">
        <v>0</v>
      </c>
      <c r="J101" s="405">
        <f t="shared" si="7"/>
        <v>0</v>
      </c>
    </row>
    <row r="102" spans="1:11" ht="12" customHeight="1">
      <c r="A102" s="289" t="s">
        <v>237</v>
      </c>
      <c r="B102" s="289"/>
      <c r="C102" s="278" t="s">
        <v>299</v>
      </c>
      <c r="D102" s="396">
        <f t="shared" ref="D102:J102" si="8">SUM(D99:D101)</f>
        <v>-39.623432558047476</v>
      </c>
      <c r="E102" s="397">
        <f t="shared" si="8"/>
        <v>-19.9113296220007</v>
      </c>
      <c r="F102" s="398">
        <f t="shared" si="8"/>
        <v>-19.712102936046776</v>
      </c>
      <c r="G102" s="398">
        <f t="shared" si="8"/>
        <v>0</v>
      </c>
      <c r="H102" s="1055">
        <f t="shared" si="8"/>
        <v>0</v>
      </c>
      <c r="I102" s="573">
        <f t="shared" si="8"/>
        <v>0</v>
      </c>
      <c r="J102" s="396">
        <f t="shared" si="8"/>
        <v>0</v>
      </c>
    </row>
    <row r="103" spans="1:11" ht="12" customHeight="1">
      <c r="A103" s="289" t="s">
        <v>507</v>
      </c>
      <c r="B103" s="289"/>
      <c r="C103" s="656" t="s">
        <v>694</v>
      </c>
      <c r="D103" s="658">
        <f>(E11+E22+E75+E80+E91+E102+E108+E119+E130+E141+E152)*-('T1'!R68/'T2'!C104-1)</f>
        <v>-18.161621187497655</v>
      </c>
      <c r="E103" s="659"/>
      <c r="F103" s="660"/>
      <c r="G103" s="420">
        <f>D103</f>
        <v>-18.161621187497655</v>
      </c>
      <c r="H103" s="1073">
        <v>0</v>
      </c>
      <c r="I103" s="420">
        <v>0</v>
      </c>
      <c r="J103" s="422">
        <f>D103-SUM(E103:I103)</f>
        <v>0</v>
      </c>
      <c r="K103" s="289"/>
    </row>
    <row r="104" spans="1:11" ht="12" customHeight="1">
      <c r="A104" s="289" t="s">
        <v>507</v>
      </c>
      <c r="B104" s="289"/>
      <c r="C104" s="656" t="s">
        <v>695</v>
      </c>
      <c r="D104" s="405">
        <f>(F11+F22+F75+F80+F91+F102+F108+F119+F130+F141+F152)*-('T1'!S68/'T2'!C105-1)</f>
        <v>-19.663496476787167</v>
      </c>
      <c r="E104" s="290"/>
      <c r="F104" s="275"/>
      <c r="G104" s="275"/>
      <c r="H104" s="1059">
        <f>+D104</f>
        <v>-19.663496476787167</v>
      </c>
      <c r="I104" s="406">
        <v>0</v>
      </c>
      <c r="J104" s="405">
        <f>D104-SUM(E104:I104)</f>
        <v>0</v>
      </c>
    </row>
    <row r="105" spans="1:11" ht="12" customHeight="1">
      <c r="A105" s="289">
        <v>2022</v>
      </c>
      <c r="B105" s="289"/>
      <c r="C105" s="656" t="s">
        <v>300</v>
      </c>
      <c r="D105" s="405">
        <f>(G11+G22+G75+G80+G91+G102+G108+G119+G130+G141+G152)*-'T2'!D40</f>
        <v>-4.4891155333356458</v>
      </c>
      <c r="E105" s="290"/>
      <c r="F105" s="275"/>
      <c r="G105" s="275"/>
      <c r="H105" s="1051"/>
      <c r="I105" s="449">
        <f>+D105</f>
        <v>-4.4891155333356458</v>
      </c>
      <c r="J105" s="405">
        <f>D105-SUM(E105:I105)</f>
        <v>0</v>
      </c>
    </row>
    <row r="106" spans="1:11" ht="12" customHeight="1">
      <c r="A106" s="289">
        <v>2023</v>
      </c>
      <c r="B106" s="289"/>
      <c r="C106" s="656" t="s">
        <v>301</v>
      </c>
      <c r="D106" s="405">
        <f>(H11+H22+H75+H80+H91+H102+H108+H119+H130+H141+H152)*-'T2'!E40</f>
        <v>0</v>
      </c>
      <c r="E106" s="290"/>
      <c r="F106" s="275"/>
      <c r="G106" s="275"/>
      <c r="H106" s="1120"/>
      <c r="I106" s="311"/>
      <c r="J106" s="405">
        <f>D106-SUM(E106:I106)</f>
        <v>0</v>
      </c>
    </row>
    <row r="107" spans="1:11" ht="12" customHeight="1">
      <c r="A107" s="289">
        <v>2024</v>
      </c>
      <c r="B107" s="289"/>
      <c r="C107" s="657" t="s">
        <v>302</v>
      </c>
      <c r="D107" s="536">
        <f>(I11+I22+I75+I80+I91+I102+I108+I119+I130+I141+I152)*-'T2'!F40</f>
        <v>0</v>
      </c>
      <c r="E107" s="291"/>
      <c r="F107" s="292"/>
      <c r="G107" s="292"/>
      <c r="H107" s="1125"/>
      <c r="I107" s="661"/>
      <c r="J107" s="536">
        <f>D107-SUM(E107:I107)</f>
        <v>0</v>
      </c>
    </row>
    <row r="108" spans="1:11" ht="12" customHeight="1">
      <c r="A108" s="289" t="s">
        <v>237</v>
      </c>
      <c r="B108" s="289"/>
      <c r="C108" s="278" t="s">
        <v>303</v>
      </c>
      <c r="D108" s="536">
        <f t="shared" ref="D108:J108" si="9">SUM(D103:D107)</f>
        <v>-42.314233197620467</v>
      </c>
      <c r="E108" s="426">
        <f t="shared" si="9"/>
        <v>0</v>
      </c>
      <c r="F108" s="398">
        <f t="shared" si="9"/>
        <v>0</v>
      </c>
      <c r="G108" s="398">
        <f t="shared" si="9"/>
        <v>-18.161621187497655</v>
      </c>
      <c r="H108" s="1055">
        <f t="shared" si="9"/>
        <v>-19.663496476787167</v>
      </c>
      <c r="I108" s="427">
        <f t="shared" si="9"/>
        <v>-4.4891155333356458</v>
      </c>
      <c r="J108" s="396">
        <f t="shared" si="9"/>
        <v>0</v>
      </c>
    </row>
    <row r="109" spans="1:11" ht="12" customHeight="1">
      <c r="A109" s="289" t="s">
        <v>506</v>
      </c>
      <c r="B109" s="289"/>
      <c r="C109" s="537"/>
      <c r="D109" s="537"/>
      <c r="E109" s="537"/>
      <c r="F109" s="537"/>
      <c r="G109" s="537"/>
      <c r="H109" s="1057"/>
      <c r="I109" s="537"/>
      <c r="J109" s="537"/>
      <c r="K109" s="289"/>
    </row>
    <row r="110" spans="1:11" ht="12" customHeight="1">
      <c r="A110" s="289" t="s">
        <v>507</v>
      </c>
      <c r="B110" s="289"/>
      <c r="C110" s="273" t="s">
        <v>515</v>
      </c>
      <c r="D110" s="405">
        <f>'T2 NSA'!C46</f>
        <v>-6.8024491540357133</v>
      </c>
      <c r="E110" s="391"/>
      <c r="F110" s="403"/>
      <c r="G110" s="393"/>
      <c r="H110" s="1059">
        <f>D110</f>
        <v>-6.8024491540357133</v>
      </c>
      <c r="I110" s="404">
        <f>D110-H110</f>
        <v>0</v>
      </c>
      <c r="J110" s="395"/>
    </row>
    <row r="111" spans="1:11" ht="12" customHeight="1">
      <c r="A111" s="289">
        <v>2022</v>
      </c>
      <c r="B111" s="289"/>
      <c r="C111" s="273" t="s">
        <v>304</v>
      </c>
      <c r="D111" s="405">
        <f>'T2 NSA'!D46</f>
        <v>17.79666666666666</v>
      </c>
      <c r="E111" s="391"/>
      <c r="F111" s="403"/>
      <c r="G111" s="393"/>
      <c r="H111" s="1051"/>
      <c r="I111" s="406">
        <f>D111</f>
        <v>17.79666666666666</v>
      </c>
      <c r="J111" s="395"/>
    </row>
    <row r="112" spans="1:11" ht="12" customHeight="1">
      <c r="A112" s="289">
        <v>2023</v>
      </c>
      <c r="B112" s="289"/>
      <c r="C112" s="273" t="s">
        <v>305</v>
      </c>
      <c r="D112" s="405">
        <f>'T2 NSA'!E46</f>
        <v>0</v>
      </c>
      <c r="E112" s="391"/>
      <c r="F112" s="403"/>
      <c r="G112" s="393"/>
      <c r="H112" s="1051"/>
      <c r="I112" s="457"/>
      <c r="J112" s="407">
        <f>D112</f>
        <v>0</v>
      </c>
    </row>
    <row r="113" spans="1:11" ht="12" customHeight="1">
      <c r="A113" s="289">
        <v>2024</v>
      </c>
      <c r="B113" s="289"/>
      <c r="C113" s="283" t="s">
        <v>306</v>
      </c>
      <c r="D113" s="408">
        <f>'T2 NSA'!F46</f>
        <v>0</v>
      </c>
      <c r="E113" s="409"/>
      <c r="F113" s="410"/>
      <c r="G113" s="410"/>
      <c r="H113" s="1063"/>
      <c r="I113" s="462"/>
      <c r="J113" s="412">
        <f>D113</f>
        <v>0</v>
      </c>
    </row>
    <row r="114" spans="1:11" ht="12" customHeight="1">
      <c r="A114" s="289" t="s">
        <v>242</v>
      </c>
      <c r="B114" s="289"/>
      <c r="C114" s="286" t="s">
        <v>307</v>
      </c>
      <c r="D114" s="413">
        <f>D102+SUM(D108:D113)</f>
        <v>-70.943448243036997</v>
      </c>
      <c r="E114" s="414">
        <f t="shared" ref="E114:J114" si="10">E102+SUM(E108:E113)</f>
        <v>-19.9113296220007</v>
      </c>
      <c r="F114" s="415">
        <f t="shared" si="10"/>
        <v>-19.712102936046776</v>
      </c>
      <c r="G114" s="415">
        <f t="shared" si="10"/>
        <v>-18.161621187497655</v>
      </c>
      <c r="H114" s="1067">
        <f t="shared" si="10"/>
        <v>-26.46594563082288</v>
      </c>
      <c r="I114" s="416">
        <f t="shared" si="10"/>
        <v>13.307551133331014</v>
      </c>
      <c r="J114" s="413">
        <f t="shared" si="10"/>
        <v>0</v>
      </c>
    </row>
    <row r="115" spans="1:11" ht="4.3499999999999996" customHeight="1">
      <c r="A115" s="330"/>
      <c r="B115" s="330"/>
      <c r="D115" s="438"/>
      <c r="E115" s="438"/>
      <c r="F115" s="439"/>
      <c r="G115" s="438"/>
      <c r="H115" s="1099"/>
      <c r="I115" s="438"/>
      <c r="J115" s="438"/>
    </row>
    <row r="116" spans="1:11" ht="12" customHeight="1">
      <c r="A116" s="289">
        <v>2017</v>
      </c>
      <c r="B116" s="289"/>
      <c r="C116" s="268" t="s">
        <v>308</v>
      </c>
      <c r="D116" s="420">
        <v>0</v>
      </c>
      <c r="E116" s="419">
        <v>0</v>
      </c>
      <c r="F116" s="420">
        <v>0</v>
      </c>
      <c r="G116" s="420">
        <v>0</v>
      </c>
      <c r="H116" s="1073">
        <v>0</v>
      </c>
      <c r="I116" s="420">
        <v>0</v>
      </c>
      <c r="J116" s="422">
        <f t="shared" ref="J116:J124" si="11">D116-SUM(E116:I116)</f>
        <v>0</v>
      </c>
    </row>
    <row r="117" spans="1:11" ht="12" customHeight="1">
      <c r="A117" s="289">
        <v>2018</v>
      </c>
      <c r="B117" s="289"/>
      <c r="C117" s="273" t="s">
        <v>309</v>
      </c>
      <c r="D117" s="404">
        <v>0</v>
      </c>
      <c r="E117" s="423">
        <v>0</v>
      </c>
      <c r="F117" s="404">
        <v>0</v>
      </c>
      <c r="G117" s="404">
        <v>0</v>
      </c>
      <c r="H117" s="1059">
        <v>0</v>
      </c>
      <c r="I117" s="404">
        <v>0</v>
      </c>
      <c r="J117" s="405">
        <f t="shared" si="11"/>
        <v>0</v>
      </c>
    </row>
    <row r="118" spans="1:11" ht="12" customHeight="1">
      <c r="A118" s="289">
        <v>2019</v>
      </c>
      <c r="B118" s="289"/>
      <c r="C118" s="273" t="s">
        <v>310</v>
      </c>
      <c r="D118" s="425">
        <v>0</v>
      </c>
      <c r="E118" s="423">
        <v>0</v>
      </c>
      <c r="F118" s="404">
        <v>0</v>
      </c>
      <c r="G118" s="424">
        <v>0</v>
      </c>
      <c r="H118" s="1075">
        <v>0</v>
      </c>
      <c r="I118" s="425">
        <v>0</v>
      </c>
      <c r="J118" s="405">
        <f t="shared" si="11"/>
        <v>0</v>
      </c>
    </row>
    <row r="119" spans="1:11" ht="12" customHeight="1">
      <c r="A119" s="289" t="s">
        <v>237</v>
      </c>
      <c r="B119" s="289"/>
      <c r="C119" s="278" t="s">
        <v>311</v>
      </c>
      <c r="D119" s="396">
        <f>SUM(D116:D118)</f>
        <v>0</v>
      </c>
      <c r="E119" s="397">
        <f t="shared" ref="E119:J119" si="12">SUM(E116:E118)</f>
        <v>0</v>
      </c>
      <c r="F119" s="398">
        <f t="shared" si="12"/>
        <v>0</v>
      </c>
      <c r="G119" s="398">
        <f t="shared" si="12"/>
        <v>0</v>
      </c>
      <c r="H119" s="1055">
        <f t="shared" si="12"/>
        <v>0</v>
      </c>
      <c r="I119" s="573">
        <f t="shared" si="12"/>
        <v>0</v>
      </c>
      <c r="J119" s="396">
        <f t="shared" si="12"/>
        <v>0</v>
      </c>
    </row>
    <row r="120" spans="1:11" ht="12" customHeight="1">
      <c r="A120" s="289" t="s">
        <v>506</v>
      </c>
      <c r="B120" s="289"/>
      <c r="C120" s="537"/>
      <c r="D120" s="537"/>
      <c r="E120" s="537"/>
      <c r="F120" s="537"/>
      <c r="G120" s="537"/>
      <c r="H120" s="1057"/>
      <c r="I120" s="537"/>
      <c r="J120" s="537"/>
      <c r="K120" s="289"/>
    </row>
    <row r="121" spans="1:11" ht="12" customHeight="1">
      <c r="A121" s="289" t="s">
        <v>507</v>
      </c>
      <c r="B121" s="289"/>
      <c r="C121" s="273" t="s">
        <v>522</v>
      </c>
      <c r="D121" s="405">
        <f>'T2 NSA'!C69</f>
        <v>0</v>
      </c>
      <c r="E121" s="423">
        <v>0</v>
      </c>
      <c r="F121" s="404">
        <v>0</v>
      </c>
      <c r="G121" s="404">
        <v>0</v>
      </c>
      <c r="H121" s="1059">
        <v>0</v>
      </c>
      <c r="I121" s="406">
        <v>0</v>
      </c>
      <c r="J121" s="405">
        <f t="shared" si="11"/>
        <v>0</v>
      </c>
    </row>
    <row r="122" spans="1:11" ht="12" customHeight="1">
      <c r="A122" s="289">
        <v>2022</v>
      </c>
      <c r="B122" s="289"/>
      <c r="C122" s="273" t="s">
        <v>312</v>
      </c>
      <c r="D122" s="466">
        <f>'T2 NSA'!D69</f>
        <v>0</v>
      </c>
      <c r="E122" s="437"/>
      <c r="F122" s="393"/>
      <c r="G122" s="404">
        <v>0</v>
      </c>
      <c r="H122" s="1059">
        <v>0</v>
      </c>
      <c r="I122" s="449">
        <v>0</v>
      </c>
      <c r="J122" s="405">
        <f t="shared" si="11"/>
        <v>0</v>
      </c>
    </row>
    <row r="123" spans="1:11" ht="12" customHeight="1">
      <c r="A123" s="289">
        <v>2023</v>
      </c>
      <c r="B123" s="289"/>
      <c r="C123" s="273" t="s">
        <v>313</v>
      </c>
      <c r="D123" s="466">
        <f>'T2 NSA'!E69</f>
        <v>0</v>
      </c>
      <c r="E123" s="437"/>
      <c r="F123" s="393"/>
      <c r="G123" s="393"/>
      <c r="H123" s="1059">
        <v>0</v>
      </c>
      <c r="I123" s="449">
        <v>0</v>
      </c>
      <c r="J123" s="405">
        <f t="shared" si="11"/>
        <v>0</v>
      </c>
    </row>
    <row r="124" spans="1:11" ht="12" customHeight="1">
      <c r="A124" s="289">
        <v>2024</v>
      </c>
      <c r="B124" s="289"/>
      <c r="C124" s="283" t="s">
        <v>314</v>
      </c>
      <c r="D124" s="467">
        <f>'T2 NSA'!F69</f>
        <v>0</v>
      </c>
      <c r="E124" s="441"/>
      <c r="F124" s="442"/>
      <c r="G124" s="442"/>
      <c r="H124" s="1092"/>
      <c r="I124" s="451">
        <v>0</v>
      </c>
      <c r="J124" s="408">
        <f t="shared" si="11"/>
        <v>0</v>
      </c>
    </row>
    <row r="125" spans="1:11" ht="12" customHeight="1">
      <c r="A125" s="289" t="s">
        <v>242</v>
      </c>
      <c r="B125" s="289"/>
      <c r="C125" s="286" t="s">
        <v>315</v>
      </c>
      <c r="D125" s="413">
        <f>SUM(D119:D124)</f>
        <v>0</v>
      </c>
      <c r="E125" s="414">
        <f t="shared" ref="E125:J125" si="13">SUM(E119:E124)</f>
        <v>0</v>
      </c>
      <c r="F125" s="415">
        <f t="shared" si="13"/>
        <v>0</v>
      </c>
      <c r="G125" s="415">
        <f t="shared" si="13"/>
        <v>0</v>
      </c>
      <c r="H125" s="1067">
        <f t="shared" si="13"/>
        <v>0</v>
      </c>
      <c r="I125" s="416">
        <f t="shared" si="13"/>
        <v>0</v>
      </c>
      <c r="J125" s="413">
        <f t="shared" si="13"/>
        <v>0</v>
      </c>
    </row>
    <row r="126" spans="1:11" ht="4.3499999999999996" customHeight="1">
      <c r="A126" s="330"/>
      <c r="B126" s="330"/>
      <c r="D126" s="438"/>
      <c r="E126" s="438"/>
      <c r="F126" s="439"/>
      <c r="G126" s="438"/>
      <c r="H126" s="1099"/>
      <c r="I126" s="438"/>
      <c r="J126" s="438"/>
    </row>
    <row r="127" spans="1:11" ht="12" customHeight="1">
      <c r="A127" s="289">
        <v>2017</v>
      </c>
      <c r="B127" s="289"/>
      <c r="C127" s="268" t="s">
        <v>316</v>
      </c>
      <c r="D127" s="420">
        <v>0</v>
      </c>
      <c r="E127" s="419">
        <v>0</v>
      </c>
      <c r="F127" s="420">
        <v>0</v>
      </c>
      <c r="G127" s="420">
        <v>0</v>
      </c>
      <c r="H127" s="1073">
        <v>0</v>
      </c>
      <c r="I127" s="420">
        <v>0</v>
      </c>
      <c r="J127" s="422">
        <f t="shared" ref="J127:J129" si="14">D127-SUM(E127:I127)</f>
        <v>0</v>
      </c>
    </row>
    <row r="128" spans="1:11" ht="12" customHeight="1">
      <c r="A128" s="289">
        <v>2018</v>
      </c>
      <c r="B128" s="289"/>
      <c r="C128" s="273" t="s">
        <v>317</v>
      </c>
      <c r="D128" s="404">
        <v>0</v>
      </c>
      <c r="E128" s="423">
        <v>0</v>
      </c>
      <c r="F128" s="404">
        <v>0</v>
      </c>
      <c r="G128" s="404">
        <v>0</v>
      </c>
      <c r="H128" s="1059">
        <v>0</v>
      </c>
      <c r="I128" s="404">
        <v>0</v>
      </c>
      <c r="J128" s="405">
        <f t="shared" si="14"/>
        <v>0</v>
      </c>
    </row>
    <row r="129" spans="1:11" ht="12" customHeight="1">
      <c r="A129" s="289">
        <v>2019</v>
      </c>
      <c r="B129" s="289"/>
      <c r="C129" s="273" t="s">
        <v>318</v>
      </c>
      <c r="D129" s="425">
        <v>0</v>
      </c>
      <c r="E129" s="423">
        <v>0</v>
      </c>
      <c r="F129" s="404">
        <v>0</v>
      </c>
      <c r="G129" s="424">
        <v>0</v>
      </c>
      <c r="H129" s="1075">
        <v>0</v>
      </c>
      <c r="I129" s="425">
        <v>0</v>
      </c>
      <c r="J129" s="405">
        <f t="shared" si="14"/>
        <v>0</v>
      </c>
    </row>
    <row r="130" spans="1:11" ht="12" customHeight="1">
      <c r="A130" s="289" t="s">
        <v>237</v>
      </c>
      <c r="B130" s="289"/>
      <c r="C130" s="278" t="s">
        <v>319</v>
      </c>
      <c r="D130" s="396">
        <f>SUM(D127:D129)</f>
        <v>0</v>
      </c>
      <c r="E130" s="397">
        <f t="shared" ref="E130:J130" si="15">SUM(E127:E129)</f>
        <v>0</v>
      </c>
      <c r="F130" s="398">
        <f t="shared" si="15"/>
        <v>0</v>
      </c>
      <c r="G130" s="398">
        <f t="shared" si="15"/>
        <v>0</v>
      </c>
      <c r="H130" s="1055">
        <f t="shared" si="15"/>
        <v>0</v>
      </c>
      <c r="I130" s="573">
        <f t="shared" si="15"/>
        <v>0</v>
      </c>
      <c r="J130" s="396">
        <f t="shared" si="15"/>
        <v>0</v>
      </c>
    </row>
    <row r="131" spans="1:11" ht="12" customHeight="1">
      <c r="A131" s="289" t="s">
        <v>506</v>
      </c>
      <c r="B131" s="289"/>
      <c r="C131" s="537"/>
      <c r="D131" s="537"/>
      <c r="E131" s="537"/>
      <c r="F131" s="537"/>
      <c r="G131" s="537"/>
      <c r="H131" s="1057"/>
      <c r="I131" s="537"/>
      <c r="J131" s="537"/>
      <c r="K131" s="289"/>
    </row>
    <row r="132" spans="1:11" ht="12" customHeight="1">
      <c r="A132" s="289" t="s">
        <v>507</v>
      </c>
      <c r="B132" s="289"/>
      <c r="C132" s="273" t="s">
        <v>521</v>
      </c>
      <c r="D132" s="405">
        <f>'T2 NSA'!C70</f>
        <v>0</v>
      </c>
      <c r="E132" s="423">
        <v>0</v>
      </c>
      <c r="F132" s="404">
        <v>0</v>
      </c>
      <c r="G132" s="404">
        <v>0</v>
      </c>
      <c r="H132" s="1059">
        <v>0</v>
      </c>
      <c r="I132" s="406">
        <v>0</v>
      </c>
      <c r="J132" s="405">
        <f t="shared" ref="J132:J135" si="16">D132-SUM(E132:I132)</f>
        <v>0</v>
      </c>
    </row>
    <row r="133" spans="1:11" ht="12" customHeight="1">
      <c r="A133" s="289">
        <v>2022</v>
      </c>
      <c r="B133" s="289"/>
      <c r="C133" s="273" t="s">
        <v>320</v>
      </c>
      <c r="D133" s="466">
        <f>'T2 NSA'!D70</f>
        <v>0</v>
      </c>
      <c r="E133" s="437"/>
      <c r="F133" s="393"/>
      <c r="G133" s="404">
        <v>0</v>
      </c>
      <c r="H133" s="1059">
        <v>0</v>
      </c>
      <c r="I133" s="449">
        <v>0</v>
      </c>
      <c r="J133" s="405">
        <f t="shared" si="16"/>
        <v>0</v>
      </c>
    </row>
    <row r="134" spans="1:11" ht="12" customHeight="1">
      <c r="A134" s="289">
        <v>2023</v>
      </c>
      <c r="B134" s="289"/>
      <c r="C134" s="273" t="s">
        <v>321</v>
      </c>
      <c r="D134" s="466">
        <f>'T2 NSA'!E70</f>
        <v>0</v>
      </c>
      <c r="E134" s="437"/>
      <c r="F134" s="393"/>
      <c r="G134" s="393"/>
      <c r="H134" s="1059">
        <v>0</v>
      </c>
      <c r="I134" s="449">
        <v>0</v>
      </c>
      <c r="J134" s="405">
        <f t="shared" si="16"/>
        <v>0</v>
      </c>
    </row>
    <row r="135" spans="1:11" ht="12" customHeight="1">
      <c r="A135" s="289">
        <v>2024</v>
      </c>
      <c r="B135" s="289"/>
      <c r="C135" s="283" t="s">
        <v>322</v>
      </c>
      <c r="D135" s="467">
        <f>'T2 NSA'!F70</f>
        <v>0</v>
      </c>
      <c r="E135" s="441"/>
      <c r="F135" s="442"/>
      <c r="G135" s="442"/>
      <c r="H135" s="1092"/>
      <c r="I135" s="451">
        <v>0</v>
      </c>
      <c r="J135" s="408">
        <f t="shared" si="16"/>
        <v>0</v>
      </c>
    </row>
    <row r="136" spans="1:11" ht="12" customHeight="1">
      <c r="A136" s="289" t="s">
        <v>242</v>
      </c>
      <c r="B136" s="289"/>
      <c r="C136" s="286" t="s">
        <v>323</v>
      </c>
      <c r="D136" s="413">
        <f>SUM(D130:D135)</f>
        <v>0</v>
      </c>
      <c r="E136" s="414">
        <f t="shared" ref="E136:J136" si="17">SUM(E130:E135)</f>
        <v>0</v>
      </c>
      <c r="F136" s="415">
        <f t="shared" si="17"/>
        <v>0</v>
      </c>
      <c r="G136" s="415">
        <f t="shared" si="17"/>
        <v>0</v>
      </c>
      <c r="H136" s="1067">
        <f t="shared" si="17"/>
        <v>0</v>
      </c>
      <c r="I136" s="416">
        <f t="shared" si="17"/>
        <v>0</v>
      </c>
      <c r="J136" s="413">
        <f t="shared" si="17"/>
        <v>0</v>
      </c>
    </row>
    <row r="137" spans="1:11" ht="4.3499999999999996" customHeight="1">
      <c r="A137" s="330"/>
      <c r="B137" s="330"/>
      <c r="D137" s="438"/>
      <c r="E137" s="438"/>
      <c r="F137" s="439"/>
      <c r="G137" s="438"/>
      <c r="H137" s="1099"/>
      <c r="I137" s="438"/>
      <c r="J137" s="438"/>
    </row>
    <row r="138" spans="1:11" ht="12" customHeight="1">
      <c r="A138" s="289">
        <v>2017</v>
      </c>
      <c r="B138" s="289"/>
      <c r="C138" s="268" t="s">
        <v>324</v>
      </c>
      <c r="D138" s="420">
        <v>0</v>
      </c>
      <c r="E138" s="419">
        <v>0</v>
      </c>
      <c r="F138" s="420">
        <v>0</v>
      </c>
      <c r="G138" s="420">
        <v>0</v>
      </c>
      <c r="H138" s="1073">
        <v>0</v>
      </c>
      <c r="I138" s="420">
        <v>0</v>
      </c>
      <c r="J138" s="422">
        <f>D138-SUM(E138:I138)</f>
        <v>0</v>
      </c>
    </row>
    <row r="139" spans="1:11" ht="12" customHeight="1">
      <c r="A139" s="289">
        <v>2018</v>
      </c>
      <c r="B139" s="289"/>
      <c r="C139" s="273" t="s">
        <v>325</v>
      </c>
      <c r="D139" s="404">
        <v>0</v>
      </c>
      <c r="E139" s="423">
        <v>0</v>
      </c>
      <c r="F139" s="404">
        <v>0</v>
      </c>
      <c r="G139" s="404">
        <v>0</v>
      </c>
      <c r="H139" s="1059">
        <v>0</v>
      </c>
      <c r="I139" s="404">
        <v>0</v>
      </c>
      <c r="J139" s="405">
        <f>D139-SUM(E139:I139)</f>
        <v>0</v>
      </c>
    </row>
    <row r="140" spans="1:11" ht="12" customHeight="1">
      <c r="A140" s="289">
        <v>2019</v>
      </c>
      <c r="B140" s="289"/>
      <c r="C140" s="273" t="s">
        <v>326</v>
      </c>
      <c r="D140" s="425">
        <v>0</v>
      </c>
      <c r="E140" s="423">
        <v>0</v>
      </c>
      <c r="F140" s="404">
        <v>0</v>
      </c>
      <c r="G140" s="424">
        <v>0</v>
      </c>
      <c r="H140" s="1075">
        <v>0</v>
      </c>
      <c r="I140" s="425">
        <v>0</v>
      </c>
      <c r="J140" s="405">
        <f>D140-SUM(E140:I140)</f>
        <v>0</v>
      </c>
    </row>
    <row r="141" spans="1:11" ht="12" customHeight="1">
      <c r="A141" s="289" t="s">
        <v>237</v>
      </c>
      <c r="B141" s="289"/>
      <c r="C141" s="278" t="s">
        <v>327</v>
      </c>
      <c r="D141" s="396">
        <f>SUM(D138:D140)</f>
        <v>0</v>
      </c>
      <c r="E141" s="397">
        <f t="shared" ref="E141:J141" si="18">SUM(E138:E140)</f>
        <v>0</v>
      </c>
      <c r="F141" s="398">
        <f t="shared" si="18"/>
        <v>0</v>
      </c>
      <c r="G141" s="398">
        <f t="shared" si="18"/>
        <v>0</v>
      </c>
      <c r="H141" s="1055">
        <f t="shared" si="18"/>
        <v>0</v>
      </c>
      <c r="I141" s="573">
        <f t="shared" si="18"/>
        <v>0</v>
      </c>
      <c r="J141" s="396">
        <f t="shared" si="18"/>
        <v>0</v>
      </c>
    </row>
    <row r="142" spans="1:11" ht="12" customHeight="1">
      <c r="A142" s="289" t="s">
        <v>506</v>
      </c>
      <c r="B142" s="289"/>
      <c r="C142" s="537"/>
      <c r="D142" s="537"/>
      <c r="E142" s="537"/>
      <c r="F142" s="537"/>
      <c r="G142" s="537"/>
      <c r="H142" s="1057"/>
      <c r="I142" s="537"/>
      <c r="J142" s="537"/>
      <c r="K142" s="289"/>
    </row>
    <row r="143" spans="1:11" ht="12" customHeight="1">
      <c r="A143" s="289" t="s">
        <v>507</v>
      </c>
      <c r="B143" s="289"/>
      <c r="C143" s="273" t="s">
        <v>520</v>
      </c>
      <c r="D143" s="405">
        <f>'T2 NSA'!C71</f>
        <v>0</v>
      </c>
      <c r="E143" s="423">
        <v>0</v>
      </c>
      <c r="F143" s="404">
        <v>0</v>
      </c>
      <c r="G143" s="404">
        <v>0</v>
      </c>
      <c r="H143" s="1059">
        <v>0</v>
      </c>
      <c r="I143" s="468"/>
      <c r="J143" s="395"/>
    </row>
    <row r="144" spans="1:11" ht="12" customHeight="1">
      <c r="A144" s="289">
        <v>2022</v>
      </c>
      <c r="B144" s="289"/>
      <c r="C144" s="273" t="s">
        <v>328</v>
      </c>
      <c r="D144" s="466">
        <f>'T2 NSA'!D71</f>
        <v>0</v>
      </c>
      <c r="E144" s="437"/>
      <c r="F144" s="393"/>
      <c r="G144" s="404">
        <v>0</v>
      </c>
      <c r="H144" s="1059">
        <v>0</v>
      </c>
      <c r="I144" s="448">
        <v>0</v>
      </c>
      <c r="J144" s="395"/>
    </row>
    <row r="145" spans="1:11" ht="12" customHeight="1">
      <c r="A145" s="289">
        <v>2023</v>
      </c>
      <c r="B145" s="289"/>
      <c r="C145" s="273" t="s">
        <v>329</v>
      </c>
      <c r="D145" s="466">
        <f>'T2 NSA'!E71</f>
        <v>0</v>
      </c>
      <c r="E145" s="437"/>
      <c r="F145" s="393"/>
      <c r="G145" s="393"/>
      <c r="H145" s="1059">
        <v>0</v>
      </c>
      <c r="I145" s="448">
        <v>0</v>
      </c>
      <c r="J145" s="405">
        <f t="shared" ref="J145:J146" si="19">D145-SUM(E145:I145)</f>
        <v>0</v>
      </c>
    </row>
    <row r="146" spans="1:11" ht="12" customHeight="1">
      <c r="A146" s="289">
        <v>2024</v>
      </c>
      <c r="B146" s="289"/>
      <c r="C146" s="283" t="s">
        <v>330</v>
      </c>
      <c r="D146" s="467">
        <f>'T2 NSA'!F71</f>
        <v>0</v>
      </c>
      <c r="E146" s="441"/>
      <c r="F146" s="442"/>
      <c r="G146" s="442"/>
      <c r="H146" s="1092"/>
      <c r="I146" s="450">
        <v>0</v>
      </c>
      <c r="J146" s="408">
        <f t="shared" si="19"/>
        <v>0</v>
      </c>
    </row>
    <row r="147" spans="1:11" ht="12" customHeight="1">
      <c r="A147" s="289" t="s">
        <v>242</v>
      </c>
      <c r="B147" s="289"/>
      <c r="C147" s="286" t="s">
        <v>331</v>
      </c>
      <c r="D147" s="413">
        <f>SUM(D141:D146)</f>
        <v>0</v>
      </c>
      <c r="E147" s="414">
        <f t="shared" ref="E147:J147" si="20">SUM(E141:E146)</f>
        <v>0</v>
      </c>
      <c r="F147" s="415">
        <f t="shared" si="20"/>
        <v>0</v>
      </c>
      <c r="G147" s="415">
        <f t="shared" si="20"/>
        <v>0</v>
      </c>
      <c r="H147" s="1067">
        <f t="shared" si="20"/>
        <v>0</v>
      </c>
      <c r="I147" s="416">
        <f t="shared" si="20"/>
        <v>0</v>
      </c>
      <c r="J147" s="413">
        <f t="shared" si="20"/>
        <v>0</v>
      </c>
    </row>
    <row r="148" spans="1:11" ht="4.3499999999999996" customHeight="1">
      <c r="A148" s="330"/>
      <c r="B148" s="330"/>
      <c r="D148" s="438"/>
      <c r="E148" s="438"/>
      <c r="F148" s="439"/>
      <c r="G148" s="438"/>
      <c r="H148" s="1099"/>
      <c r="I148" s="438"/>
      <c r="J148" s="438"/>
    </row>
    <row r="149" spans="1:11" ht="12" customHeight="1">
      <c r="A149" s="289">
        <v>2017</v>
      </c>
      <c r="B149" s="289"/>
      <c r="C149" s="268" t="s">
        <v>332</v>
      </c>
      <c r="D149" s="420">
        <v>0</v>
      </c>
      <c r="E149" s="386">
        <v>0</v>
      </c>
      <c r="F149" s="587">
        <v>0</v>
      </c>
      <c r="G149" s="420">
        <v>0</v>
      </c>
      <c r="H149" s="1073">
        <v>0</v>
      </c>
      <c r="I149" s="420">
        <v>0</v>
      </c>
      <c r="J149" s="586">
        <f>D149-SUM(E149:I149)</f>
        <v>0</v>
      </c>
    </row>
    <row r="150" spans="1:11" ht="12" customHeight="1">
      <c r="A150" s="289">
        <v>2018</v>
      </c>
      <c r="B150" s="289"/>
      <c r="C150" s="273" t="s">
        <v>333</v>
      </c>
      <c r="D150" s="404">
        <v>0</v>
      </c>
      <c r="E150" s="582">
        <v>0</v>
      </c>
      <c r="F150" s="392">
        <v>0</v>
      </c>
      <c r="G150" s="404">
        <v>0</v>
      </c>
      <c r="H150" s="1059">
        <v>0</v>
      </c>
      <c r="I150" s="404">
        <v>0</v>
      </c>
      <c r="J150" s="575">
        <f>D150-SUM(E150:I150)</f>
        <v>0</v>
      </c>
    </row>
    <row r="151" spans="1:11" ht="12" customHeight="1">
      <c r="A151" s="289">
        <v>2019</v>
      </c>
      <c r="B151" s="289"/>
      <c r="C151" s="273" t="s">
        <v>334</v>
      </c>
      <c r="D151" s="425">
        <v>0</v>
      </c>
      <c r="E151" s="582">
        <v>0</v>
      </c>
      <c r="F151" s="392">
        <v>0</v>
      </c>
      <c r="G151" s="424">
        <v>0</v>
      </c>
      <c r="H151" s="1075">
        <v>0</v>
      </c>
      <c r="I151" s="425">
        <v>0</v>
      </c>
      <c r="J151" s="575">
        <f>D151-SUM(E151:I151)</f>
        <v>0</v>
      </c>
    </row>
    <row r="152" spans="1:11" ht="12" customHeight="1">
      <c r="A152" s="289" t="s">
        <v>237</v>
      </c>
      <c r="B152" s="289"/>
      <c r="C152" s="278" t="s">
        <v>335</v>
      </c>
      <c r="D152" s="589">
        <f>SUM(D149:D151)</f>
        <v>0</v>
      </c>
      <c r="E152" s="591">
        <f>SUM(E149:E151)</f>
        <v>0</v>
      </c>
      <c r="F152" s="592">
        <f t="shared" ref="F152:I152" si="21">SUM(F149:F151)</f>
        <v>0</v>
      </c>
      <c r="G152" s="592">
        <f>SUM(G149:G151)</f>
        <v>0</v>
      </c>
      <c r="H152" s="1107">
        <f>SUM(H149:H151)</f>
        <v>0</v>
      </c>
      <c r="I152" s="593">
        <f t="shared" si="21"/>
        <v>0</v>
      </c>
      <c r="J152" s="589">
        <f>SUM(J149:J151)</f>
        <v>0</v>
      </c>
    </row>
    <row r="153" spans="1:11" ht="12" customHeight="1">
      <c r="A153" s="289" t="s">
        <v>506</v>
      </c>
      <c r="B153" s="289"/>
      <c r="C153" s="537"/>
      <c r="D153" s="537"/>
      <c r="E153" s="537"/>
      <c r="F153" s="537"/>
      <c r="G153" s="537"/>
      <c r="H153" s="1057"/>
      <c r="I153" s="537"/>
      <c r="J153" s="537"/>
      <c r="K153" s="289"/>
    </row>
    <row r="154" spans="1:11" ht="12" customHeight="1">
      <c r="A154" s="289" t="s">
        <v>507</v>
      </c>
      <c r="B154" s="289"/>
      <c r="C154" s="273" t="s">
        <v>519</v>
      </c>
      <c r="D154" s="576">
        <f>'T2 NSA'!C72</f>
        <v>0</v>
      </c>
      <c r="E154" s="582">
        <v>0</v>
      </c>
      <c r="F154" s="392">
        <v>0</v>
      </c>
      <c r="G154" s="392">
        <v>0</v>
      </c>
      <c r="H154" s="1050">
        <v>0</v>
      </c>
      <c r="I154" s="298"/>
      <c r="J154" s="277"/>
    </row>
    <row r="155" spans="1:11" ht="12" customHeight="1">
      <c r="A155" s="289">
        <v>2022</v>
      </c>
      <c r="B155" s="289"/>
      <c r="C155" s="273" t="s">
        <v>336</v>
      </c>
      <c r="D155" s="576">
        <f>'T2 NSA'!D72</f>
        <v>0</v>
      </c>
      <c r="E155" s="290"/>
      <c r="F155" s="275"/>
      <c r="G155" s="392">
        <v>0</v>
      </c>
      <c r="H155" s="1050">
        <v>0</v>
      </c>
      <c r="I155" s="584">
        <v>0</v>
      </c>
      <c r="J155" s="277"/>
    </row>
    <row r="156" spans="1:11" ht="12" customHeight="1">
      <c r="A156" s="289">
        <v>2023</v>
      </c>
      <c r="B156" s="289"/>
      <c r="C156" s="273" t="s">
        <v>337</v>
      </c>
      <c r="D156" s="576">
        <f>'T2 NSA'!E72</f>
        <v>0</v>
      </c>
      <c r="E156" s="290"/>
      <c r="F156" s="275"/>
      <c r="G156" s="275"/>
      <c r="H156" s="1050">
        <v>0</v>
      </c>
      <c r="I156" s="584">
        <v>0</v>
      </c>
      <c r="J156" s="575">
        <f>D156-SUM(E156:I156)</f>
        <v>0</v>
      </c>
    </row>
    <row r="157" spans="1:11" ht="12" customHeight="1">
      <c r="A157" s="289">
        <v>2024</v>
      </c>
      <c r="B157" s="289"/>
      <c r="C157" s="283" t="s">
        <v>338</v>
      </c>
      <c r="D157" s="577">
        <f>'T2 NSA'!F72</f>
        <v>0</v>
      </c>
      <c r="E157" s="291"/>
      <c r="F157" s="292"/>
      <c r="G157" s="292"/>
      <c r="H157" s="1125"/>
      <c r="I157" s="595">
        <v>0</v>
      </c>
      <c r="J157" s="594">
        <f>D157-SUM(E157:I157)</f>
        <v>0</v>
      </c>
    </row>
    <row r="158" spans="1:11" ht="12" customHeight="1">
      <c r="A158" s="289" t="s">
        <v>242</v>
      </c>
      <c r="B158" s="289"/>
      <c r="C158" s="286" t="s">
        <v>339</v>
      </c>
      <c r="D158" s="578">
        <f t="shared" ref="D158:J158" si="22">SUM(D152:D157)</f>
        <v>0</v>
      </c>
      <c r="E158" s="579">
        <f t="shared" si="22"/>
        <v>0</v>
      </c>
      <c r="F158" s="580">
        <f t="shared" si="22"/>
        <v>0</v>
      </c>
      <c r="G158" s="580">
        <f t="shared" si="22"/>
        <v>0</v>
      </c>
      <c r="H158" s="1112">
        <f t="shared" si="22"/>
        <v>0</v>
      </c>
      <c r="I158" s="581">
        <f t="shared" si="22"/>
        <v>0</v>
      </c>
      <c r="J158" s="578">
        <f t="shared" si="22"/>
        <v>0</v>
      </c>
    </row>
    <row r="159" spans="1:11" ht="4.3499999999999996" customHeight="1">
      <c r="A159" s="330"/>
      <c r="B159" s="330"/>
      <c r="D159" s="438"/>
      <c r="E159" s="438"/>
      <c r="F159" s="439"/>
      <c r="G159" s="438"/>
      <c r="H159" s="1099"/>
      <c r="I159" s="438"/>
      <c r="J159" s="438"/>
    </row>
    <row r="160" spans="1:11" ht="12" customHeight="1">
      <c r="A160" s="289" t="s">
        <v>506</v>
      </c>
      <c r="B160" s="289"/>
      <c r="C160" s="538"/>
      <c r="D160" s="538"/>
      <c r="E160" s="538"/>
      <c r="F160" s="538"/>
      <c r="G160" s="538"/>
      <c r="H160" s="1080"/>
      <c r="I160" s="538"/>
      <c r="J160" s="538"/>
      <c r="K160" s="289"/>
    </row>
    <row r="161" spans="1:11" ht="12" customHeight="1">
      <c r="A161" s="289" t="s">
        <v>507</v>
      </c>
      <c r="B161" s="289"/>
      <c r="C161" s="273" t="s">
        <v>518</v>
      </c>
      <c r="D161" s="405">
        <f>'T2 NSA'!C63</f>
        <v>104.81431851162326</v>
      </c>
      <c r="E161" s="437"/>
      <c r="F161" s="393"/>
      <c r="G161" s="393"/>
      <c r="H161" s="1059">
        <f>D161/5</f>
        <v>20.96286370232465</v>
      </c>
      <c r="I161" s="406">
        <f>H161</f>
        <v>20.96286370232465</v>
      </c>
      <c r="J161" s="405">
        <f t="shared" ref="J161" si="23">D161-SUM(E161:I161)</f>
        <v>62.888591106973955</v>
      </c>
    </row>
    <row r="162" spans="1:11" ht="12" customHeight="1">
      <c r="A162" s="289">
        <v>2022</v>
      </c>
      <c r="B162" s="289"/>
      <c r="C162" s="273" t="s">
        <v>340</v>
      </c>
      <c r="D162" s="405">
        <f>'T2 NSA'!D63</f>
        <v>0</v>
      </c>
      <c r="E162" s="391"/>
      <c r="F162" s="403"/>
      <c r="G162" s="403"/>
      <c r="H162" s="1059">
        <v>0</v>
      </c>
      <c r="I162" s="406">
        <v>0</v>
      </c>
      <c r="J162" s="405">
        <f t="shared" ref="J162:J164" si="24">D162-SUM(E162:I162)</f>
        <v>0</v>
      </c>
    </row>
    <row r="163" spans="1:11" ht="12" customHeight="1">
      <c r="A163" s="289">
        <v>2023</v>
      </c>
      <c r="B163" s="289"/>
      <c r="C163" s="273" t="s">
        <v>341</v>
      </c>
      <c r="D163" s="405">
        <f>'T2 NSA'!E63</f>
        <v>0</v>
      </c>
      <c r="E163" s="391"/>
      <c r="F163" s="403"/>
      <c r="G163" s="403"/>
      <c r="H163" s="1058"/>
      <c r="I163" s="406">
        <v>0</v>
      </c>
      <c r="J163" s="405">
        <f t="shared" si="24"/>
        <v>0</v>
      </c>
    </row>
    <row r="164" spans="1:11" ht="12" customHeight="1">
      <c r="A164" s="289">
        <v>2024</v>
      </c>
      <c r="B164" s="289"/>
      <c r="C164" s="283" t="s">
        <v>342</v>
      </c>
      <c r="D164" s="408">
        <f>'T2 NSA'!F63</f>
        <v>0</v>
      </c>
      <c r="E164" s="409"/>
      <c r="F164" s="410"/>
      <c r="G164" s="410"/>
      <c r="H164" s="1063"/>
      <c r="I164" s="469"/>
      <c r="J164" s="405">
        <f t="shared" si="24"/>
        <v>0</v>
      </c>
    </row>
    <row r="165" spans="1:11" ht="12" customHeight="1">
      <c r="A165" s="289" t="s">
        <v>242</v>
      </c>
      <c r="B165" s="289"/>
      <c r="C165" s="286" t="s">
        <v>343</v>
      </c>
      <c r="D165" s="413">
        <f>SUM(D160:D164)</f>
        <v>104.81431851162326</v>
      </c>
      <c r="E165" s="414">
        <f t="shared" ref="E165:J165" si="25">SUM(E160:E164)</f>
        <v>0</v>
      </c>
      <c r="F165" s="415">
        <f t="shared" si="25"/>
        <v>0</v>
      </c>
      <c r="G165" s="415">
        <f t="shared" si="25"/>
        <v>0</v>
      </c>
      <c r="H165" s="1067">
        <f>SUM(H160:H164)</f>
        <v>20.96286370232465</v>
      </c>
      <c r="I165" s="416">
        <f>SUM(I160:I164)</f>
        <v>20.96286370232465</v>
      </c>
      <c r="J165" s="413">
        <f t="shared" si="25"/>
        <v>62.888591106973955</v>
      </c>
    </row>
    <row r="166" spans="1:11" ht="4.3499999999999996" customHeight="1">
      <c r="B166" s="289"/>
      <c r="D166" s="438"/>
      <c r="E166" s="438"/>
      <c r="F166" s="439"/>
      <c r="G166" s="438"/>
      <c r="H166" s="1099"/>
      <c r="I166" s="438"/>
      <c r="J166" s="438"/>
    </row>
    <row r="167" spans="1:11" ht="12" customHeight="1">
      <c r="A167" s="289" t="s">
        <v>506</v>
      </c>
      <c r="B167" s="289"/>
      <c r="C167" s="538"/>
      <c r="D167" s="538"/>
      <c r="E167" s="538"/>
      <c r="F167" s="538"/>
      <c r="G167" s="538"/>
      <c r="H167" s="1080"/>
      <c r="I167" s="538"/>
      <c r="J167" s="538"/>
      <c r="K167" s="289"/>
    </row>
    <row r="168" spans="1:11" ht="12" customHeight="1">
      <c r="A168" s="289" t="s">
        <v>507</v>
      </c>
      <c r="B168" s="289"/>
      <c r="C168" s="273" t="s">
        <v>517</v>
      </c>
      <c r="D168" s="463"/>
      <c r="E168" s="437"/>
      <c r="F168" s="393"/>
      <c r="G168" s="393"/>
      <c r="H168" s="1051"/>
      <c r="I168" s="394"/>
      <c r="J168" s="395"/>
    </row>
    <row r="169" spans="1:11" ht="12" customHeight="1">
      <c r="A169" s="289">
        <v>2022</v>
      </c>
      <c r="B169" s="289"/>
      <c r="C169" s="273" t="s">
        <v>353</v>
      </c>
      <c r="D169" s="463"/>
      <c r="E169" s="437"/>
      <c r="F169" s="393"/>
      <c r="G169" s="393"/>
      <c r="H169" s="1051"/>
      <c r="I169" s="394"/>
      <c r="J169" s="395"/>
    </row>
    <row r="170" spans="1:11" ht="12" customHeight="1">
      <c r="A170" s="289">
        <v>2023</v>
      </c>
      <c r="B170" s="289"/>
      <c r="C170" s="273" t="s">
        <v>354</v>
      </c>
      <c r="D170" s="463"/>
      <c r="E170" s="437"/>
      <c r="F170" s="393"/>
      <c r="G170" s="393"/>
      <c r="H170" s="1051"/>
      <c r="I170" s="394"/>
      <c r="J170" s="395"/>
    </row>
    <row r="171" spans="1:11" ht="12" customHeight="1">
      <c r="A171" s="289">
        <v>2024</v>
      </c>
      <c r="B171" s="289"/>
      <c r="C171" s="283" t="s">
        <v>355</v>
      </c>
      <c r="D171" s="464"/>
      <c r="E171" s="441"/>
      <c r="F171" s="442"/>
      <c r="G171" s="442"/>
      <c r="H171" s="1092"/>
      <c r="I171" s="470"/>
      <c r="J171" s="443"/>
    </row>
    <row r="172" spans="1:11" ht="12" customHeight="1">
      <c r="A172" s="289" t="s">
        <v>242</v>
      </c>
      <c r="B172" s="289"/>
      <c r="C172" s="286" t="s">
        <v>356</v>
      </c>
      <c r="D172" s="432"/>
      <c r="E172" s="667"/>
      <c r="F172" s="429"/>
      <c r="G172" s="429"/>
      <c r="H172" s="1082"/>
      <c r="I172" s="668"/>
      <c r="J172" s="432"/>
    </row>
    <row r="173" spans="1:11" ht="4.3499999999999996" customHeight="1">
      <c r="B173" s="289"/>
      <c r="C173" s="294"/>
      <c r="D173" s="445"/>
      <c r="E173" s="445"/>
      <c r="F173" s="446"/>
      <c r="G173" s="445"/>
      <c r="H173" s="1117"/>
      <c r="I173" s="445"/>
      <c r="J173" s="445"/>
    </row>
    <row r="174" spans="1:11" ht="4.3499999999999996" customHeight="1">
      <c r="B174" s="289"/>
      <c r="D174" s="438"/>
      <c r="E174" s="438"/>
      <c r="F174" s="439"/>
      <c r="G174" s="438"/>
      <c r="H174" s="1099"/>
      <c r="I174" s="438"/>
      <c r="J174" s="438"/>
    </row>
    <row r="175" spans="1:11" ht="12" customHeight="1">
      <c r="B175" s="289"/>
      <c r="C175" s="286" t="s">
        <v>344</v>
      </c>
      <c r="D175" s="413">
        <f>D17+D28+D35+D42+D49+D56+D63+D70+D75+D86+D97+D114+D125+D136+D147+D158+D165+D172</f>
        <v>17.943164937828286</v>
      </c>
      <c r="E175" s="471">
        <f t="shared" ref="E175:J175" si="26">E17+E28+E35+E42+E49+E56+E63+E70+E75+E86+E97+E114+E125+E136+E147+E158+E165+E172</f>
        <v>-27.209040392821599</v>
      </c>
      <c r="F175" s="415">
        <f t="shared" si="26"/>
        <v>-28.342097495983843</v>
      </c>
      <c r="G175" s="415">
        <f t="shared" si="26"/>
        <v>-18.161621187497655</v>
      </c>
      <c r="H175" s="1067">
        <f t="shared" si="26"/>
        <v>-5.5030819284982293</v>
      </c>
      <c r="I175" s="472">
        <f t="shared" si="26"/>
        <v>34.270414835655664</v>
      </c>
      <c r="J175" s="413">
        <f t="shared" si="26"/>
        <v>62.888591106973955</v>
      </c>
    </row>
    <row r="176" spans="1:11" ht="12" customHeight="1">
      <c r="B176" s="289"/>
    </row>
    <row r="177" spans="2:10" ht="12" customHeight="1">
      <c r="B177" s="289"/>
      <c r="C177" s="57" t="s">
        <v>345</v>
      </c>
      <c r="F177" s="703"/>
      <c r="G177" s="287"/>
      <c r="H177" s="287"/>
      <c r="I177" s="287"/>
      <c r="J177" s="287"/>
    </row>
    <row r="178" spans="2:10" ht="12" customHeight="1">
      <c r="B178" s="289"/>
      <c r="C178" s="57" t="s">
        <v>346</v>
      </c>
      <c r="D178" s="73"/>
      <c r="E178" s="296"/>
      <c r="F178" s="703"/>
      <c r="G178" s="296"/>
      <c r="H178" s="296"/>
      <c r="I178" s="296"/>
      <c r="J178" s="704"/>
    </row>
    <row r="179" spans="2:10" ht="12" customHeight="1">
      <c r="B179" s="289"/>
      <c r="C179" s="530" t="s">
        <v>553</v>
      </c>
    </row>
    <row r="183" spans="2:10">
      <c r="C183" s="258" t="s">
        <v>697</v>
      </c>
      <c r="D183" s="413">
        <f>D11+D22+D75+D80+D91+D102+D108+D119+D130+D141+D152</f>
        <v>-97.86537108642591</v>
      </c>
      <c r="E183" s="413">
        <f t="shared" ref="E183:J183" si="27">E11+E22+E75+E80+E91+E102+E108+E119+E130+E141+E152</f>
        <v>-27.209040392821599</v>
      </c>
      <c r="F183" s="413">
        <f t="shared" si="27"/>
        <v>-28.342097495983843</v>
      </c>
      <c r="G183" s="413">
        <f t="shared" si="27"/>
        <v>-18.161621187497655</v>
      </c>
      <c r="H183" s="413">
        <f t="shared" si="27"/>
        <v>-19.663496476787167</v>
      </c>
      <c r="I183" s="413">
        <f t="shared" si="27"/>
        <v>-4.4891155333356458</v>
      </c>
      <c r="J183" s="413">
        <f t="shared" si="27"/>
        <v>0</v>
      </c>
    </row>
    <row r="184" spans="2:10">
      <c r="C184" s="258" t="s">
        <v>698</v>
      </c>
      <c r="D184" s="413">
        <f>D17-D11+D28-D22+D35+D42+D49+D56+D63+D70+D86-D80+D97-D91+D114-D108-D102+D125-D119+D136-D130+D147-D141+D158-D152+D165+D172</f>
        <v>115.80853602425421</v>
      </c>
      <c r="E184" s="413">
        <f t="shared" ref="E184:J184" si="28">E17-E11+E28-E22+E35+E42+E49+E56+E63+E70+E86-E80+E97-E91+E114-E108-E102+E125-E119+E136-E130+E147-E141+E158-E152+E165+E172</f>
        <v>0</v>
      </c>
      <c r="F184" s="413">
        <f t="shared" si="28"/>
        <v>0</v>
      </c>
      <c r="G184" s="413">
        <f t="shared" si="28"/>
        <v>0</v>
      </c>
      <c r="H184" s="413">
        <f t="shared" si="28"/>
        <v>14.160414548288937</v>
      </c>
      <c r="I184" s="413">
        <f t="shared" si="28"/>
        <v>38.759530368991307</v>
      </c>
      <c r="J184" s="413">
        <f t="shared" si="28"/>
        <v>62.888591106973955</v>
      </c>
    </row>
    <row r="185" spans="2:10">
      <c r="C185" s="258" t="s">
        <v>344</v>
      </c>
      <c r="D185" s="413">
        <f>SUM(D183:D184)</f>
        <v>17.9431649378283</v>
      </c>
      <c r="E185" s="413">
        <f t="shared" ref="E185:J185" si="29">SUM(E183:E184)</f>
        <v>-27.209040392821599</v>
      </c>
      <c r="F185" s="413">
        <f t="shared" si="29"/>
        <v>-28.342097495983843</v>
      </c>
      <c r="G185" s="413">
        <f t="shared" si="29"/>
        <v>-18.161621187497655</v>
      </c>
      <c r="H185" s="413">
        <f t="shared" si="29"/>
        <v>-5.5030819284982293</v>
      </c>
      <c r="I185" s="413">
        <f t="shared" si="29"/>
        <v>34.270414835655657</v>
      </c>
      <c r="J185" s="413">
        <f t="shared" si="29"/>
        <v>62.888591106973955</v>
      </c>
    </row>
  </sheetData>
  <autoFilter ref="A8:J172" xr:uid="{00000000-0009-0000-0000-00000E000000}"/>
  <mergeCells count="1">
    <mergeCell ref="C1:J1"/>
  </mergeCells>
  <pageMargins left="0.7" right="0.7" top="0.75" bottom="0.75" header="0.3" footer="0.3"/>
  <pageSetup paperSize="9" scale="72"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1"/>
    <pageSetUpPr fitToPage="1"/>
  </sheetPr>
  <dimension ref="A1:V3000"/>
  <sheetViews>
    <sheetView zoomScaleNormal="100" workbookViewId="0">
      <selection activeCell="P8" sqref="P8:P11"/>
    </sheetView>
  </sheetViews>
  <sheetFormatPr defaultColWidth="8.85546875" defaultRowHeight="12"/>
  <cols>
    <col min="1" max="1" width="19" style="653" customWidth="1"/>
    <col min="2" max="2" width="32" style="653" customWidth="1"/>
    <col min="3" max="6" width="11.85546875" style="653" customWidth="1"/>
    <col min="7" max="18" width="8.5703125" style="653" customWidth="1"/>
    <col min="19" max="16384" width="8.85546875" style="653"/>
  </cols>
  <sheetData>
    <row r="1" spans="1:22">
      <c r="A1" s="1251" t="s">
        <v>347</v>
      </c>
      <c r="B1" s="1251"/>
      <c r="C1" s="1251"/>
      <c r="D1" s="1251"/>
      <c r="E1" s="1251"/>
      <c r="F1" s="1251"/>
      <c r="G1" s="1251"/>
      <c r="H1" s="1251"/>
      <c r="I1" s="1251"/>
      <c r="J1" s="1251"/>
      <c r="K1" s="1251"/>
      <c r="L1" s="1251"/>
      <c r="M1" s="1251"/>
      <c r="N1" s="1251"/>
      <c r="O1" s="1251"/>
      <c r="P1" s="1251"/>
      <c r="Q1" s="1251"/>
      <c r="R1" s="1251"/>
      <c r="S1" s="652"/>
      <c r="T1" s="652"/>
      <c r="U1" s="652"/>
      <c r="V1" s="652"/>
    </row>
    <row r="2" spans="1:22">
      <c r="A2" s="1130"/>
      <c r="B2" s="1130"/>
      <c r="C2" s="1130"/>
      <c r="D2" s="1130"/>
      <c r="E2" s="1130"/>
      <c r="F2" s="1130"/>
      <c r="G2" s="1130"/>
      <c r="H2" s="1130"/>
      <c r="I2" s="1130"/>
      <c r="J2" s="1130"/>
      <c r="K2" s="1130"/>
      <c r="L2" s="1130"/>
      <c r="M2" s="1130"/>
      <c r="N2" s="1130"/>
      <c r="O2" s="1130"/>
      <c r="P2" s="1130"/>
      <c r="Q2" s="1130"/>
      <c r="R2" s="1130"/>
    </row>
    <row r="3" spans="1:22">
      <c r="A3" s="1131" t="str">
        <f>'T1'!A3</f>
        <v>Finland - TCZ</v>
      </c>
      <c r="B3" s="717"/>
      <c r="C3" s="717"/>
      <c r="D3" s="717"/>
      <c r="E3" s="1130"/>
      <c r="F3" s="1130"/>
      <c r="G3" s="1130"/>
      <c r="H3" s="1130"/>
      <c r="I3" s="1130"/>
      <c r="J3" s="1130"/>
      <c r="K3" s="1130"/>
      <c r="L3" s="1130"/>
      <c r="M3" s="1130"/>
      <c r="N3" s="1130"/>
      <c r="O3" s="1130"/>
      <c r="P3" s="1130"/>
      <c r="Q3" s="1130"/>
      <c r="R3" s="1130"/>
    </row>
    <row r="4" spans="1:22">
      <c r="A4" s="1130"/>
      <c r="B4" s="1130"/>
      <c r="C4" s="1130"/>
      <c r="D4" s="1130"/>
      <c r="E4" s="1130"/>
      <c r="F4" s="1130"/>
      <c r="G4" s="1130"/>
      <c r="H4" s="1130"/>
      <c r="I4" s="1130"/>
      <c r="J4" s="1130"/>
      <c r="K4" s="1130"/>
      <c r="L4" s="1130"/>
      <c r="M4" s="1130"/>
      <c r="N4" s="1130"/>
      <c r="O4" s="1130"/>
      <c r="P4" s="1130"/>
      <c r="Q4" s="1130"/>
      <c r="R4" s="1130"/>
    </row>
    <row r="5" spans="1:22">
      <c r="A5" s="1130" t="s">
        <v>664</v>
      </c>
      <c r="B5" s="1130"/>
      <c r="C5" s="1130"/>
      <c r="D5" s="1130"/>
      <c r="E5" s="1130"/>
      <c r="F5" s="1130"/>
      <c r="G5" s="1130"/>
      <c r="H5" s="1130"/>
      <c r="I5" s="1130"/>
      <c r="J5" s="1130"/>
      <c r="K5" s="1130"/>
      <c r="L5" s="1130"/>
      <c r="M5" s="1130"/>
      <c r="N5" s="1130"/>
      <c r="O5" s="1130"/>
      <c r="P5" s="1130"/>
      <c r="Q5" s="1130"/>
      <c r="R5" s="1130"/>
    </row>
    <row r="6" spans="1:22" ht="26.45" customHeight="1">
      <c r="A6" s="1252" t="s">
        <v>665</v>
      </c>
      <c r="B6" s="1254" t="s">
        <v>666</v>
      </c>
      <c r="C6" s="1256" t="s">
        <v>667</v>
      </c>
      <c r="D6" s="1257"/>
      <c r="E6" s="1258" t="s">
        <v>668</v>
      </c>
      <c r="F6" s="1257"/>
      <c r="G6" s="1259" t="s">
        <v>669</v>
      </c>
      <c r="H6" s="1260" t="s">
        <v>670</v>
      </c>
      <c r="I6" s="1261"/>
      <c r="J6" s="1261"/>
      <c r="K6" s="1261"/>
      <c r="L6" s="1261"/>
      <c r="M6" s="1261"/>
      <c r="N6" s="1261"/>
      <c r="O6" s="1261"/>
      <c r="P6" s="1261"/>
      <c r="Q6" s="1261"/>
      <c r="R6" s="1262"/>
    </row>
    <row r="7" spans="1:22" ht="27.95" customHeight="1">
      <c r="A7" s="1253"/>
      <c r="B7" s="1255"/>
      <c r="C7" s="1132" t="s">
        <v>242</v>
      </c>
      <c r="D7" s="1133" t="s">
        <v>671</v>
      </c>
      <c r="E7" s="1134" t="s">
        <v>242</v>
      </c>
      <c r="F7" s="1133" t="s">
        <v>671</v>
      </c>
      <c r="G7" s="1259" t="s">
        <v>672</v>
      </c>
      <c r="H7" s="1135">
        <v>2014</v>
      </c>
      <c r="I7" s="1136">
        <v>2015</v>
      </c>
      <c r="J7" s="1136">
        <v>2016</v>
      </c>
      <c r="K7" s="1136">
        <v>2017</v>
      </c>
      <c r="L7" s="1136">
        <v>2018</v>
      </c>
      <c r="M7" s="1136">
        <v>2019</v>
      </c>
      <c r="N7" s="1136">
        <v>2020</v>
      </c>
      <c r="O7" s="1136">
        <v>2021</v>
      </c>
      <c r="P7" s="1136">
        <v>2022</v>
      </c>
      <c r="Q7" s="1136">
        <v>2023</v>
      </c>
      <c r="R7" s="1137">
        <v>2024</v>
      </c>
    </row>
    <row r="8" spans="1:22" s="662" customFormat="1">
      <c r="A8" s="1138" t="s">
        <v>673</v>
      </c>
      <c r="B8" s="1139" t="s">
        <v>674</v>
      </c>
      <c r="C8" s="1140">
        <v>0</v>
      </c>
      <c r="D8" s="1141">
        <v>0</v>
      </c>
      <c r="E8" s="1142"/>
      <c r="F8" s="1141"/>
      <c r="G8" s="1143" t="s">
        <v>675</v>
      </c>
      <c r="H8" s="1140">
        <v>0</v>
      </c>
      <c r="I8" s="1144">
        <v>0</v>
      </c>
      <c r="J8" s="1144">
        <v>0</v>
      </c>
      <c r="K8" s="1144">
        <v>0</v>
      </c>
      <c r="L8" s="1144">
        <v>0</v>
      </c>
      <c r="M8" s="1144">
        <v>0</v>
      </c>
      <c r="N8" s="1144">
        <v>0</v>
      </c>
      <c r="O8" s="1144">
        <v>0</v>
      </c>
      <c r="P8" s="1196">
        <v>0</v>
      </c>
      <c r="Q8" s="1145"/>
      <c r="R8" s="1141"/>
    </row>
    <row r="9" spans="1:22" s="662" customFormat="1">
      <c r="A9" s="1146" t="s">
        <v>676</v>
      </c>
      <c r="B9" s="1147" t="s">
        <v>674</v>
      </c>
      <c r="C9" s="1148">
        <v>0</v>
      </c>
      <c r="D9" s="1149">
        <v>0</v>
      </c>
      <c r="E9" s="1150"/>
      <c r="F9" s="1149"/>
      <c r="G9" s="1151" t="s">
        <v>675</v>
      </c>
      <c r="H9" s="1148">
        <v>0</v>
      </c>
      <c r="I9" s="1152">
        <v>0</v>
      </c>
      <c r="J9" s="1152">
        <v>0</v>
      </c>
      <c r="K9" s="1152">
        <v>0</v>
      </c>
      <c r="L9" s="1152">
        <v>0</v>
      </c>
      <c r="M9" s="1152">
        <v>0</v>
      </c>
      <c r="N9" s="1152">
        <v>0</v>
      </c>
      <c r="O9" s="1152">
        <v>0</v>
      </c>
      <c r="P9" s="1197">
        <v>0</v>
      </c>
      <c r="Q9" s="1153"/>
      <c r="R9" s="1149"/>
    </row>
    <row r="10" spans="1:22" s="662" customFormat="1">
      <c r="A10" s="1146" t="s">
        <v>677</v>
      </c>
      <c r="B10" s="1147" t="s">
        <v>674</v>
      </c>
      <c r="C10" s="1148">
        <v>0</v>
      </c>
      <c r="D10" s="1149">
        <v>0</v>
      </c>
      <c r="E10" s="1150"/>
      <c r="F10" s="1149"/>
      <c r="G10" s="1151" t="s">
        <v>675</v>
      </c>
      <c r="H10" s="1148">
        <v>0</v>
      </c>
      <c r="I10" s="1152">
        <v>0</v>
      </c>
      <c r="J10" s="1152">
        <v>0</v>
      </c>
      <c r="K10" s="1152">
        <v>0</v>
      </c>
      <c r="L10" s="1152">
        <v>0</v>
      </c>
      <c r="M10" s="1152">
        <v>0</v>
      </c>
      <c r="N10" s="1152">
        <v>0</v>
      </c>
      <c r="O10" s="1152">
        <v>0</v>
      </c>
      <c r="P10" s="1197">
        <v>0</v>
      </c>
      <c r="Q10" s="1153"/>
      <c r="R10" s="1149"/>
    </row>
    <row r="11" spans="1:22" s="662" customFormat="1">
      <c r="A11" s="1146" t="s">
        <v>678</v>
      </c>
      <c r="B11" s="1147" t="s">
        <v>674</v>
      </c>
      <c r="C11" s="1148">
        <v>0</v>
      </c>
      <c r="D11" s="1149">
        <v>0</v>
      </c>
      <c r="E11" s="1150"/>
      <c r="F11" s="1149"/>
      <c r="G11" s="1151" t="s">
        <v>675</v>
      </c>
      <c r="H11" s="1148">
        <v>0</v>
      </c>
      <c r="I11" s="1152">
        <v>0</v>
      </c>
      <c r="J11" s="1152">
        <v>0</v>
      </c>
      <c r="K11" s="1152">
        <v>0</v>
      </c>
      <c r="L11" s="1152">
        <v>0</v>
      </c>
      <c r="M11" s="1152">
        <v>0</v>
      </c>
      <c r="N11" s="1152">
        <v>0</v>
      </c>
      <c r="O11" s="1152">
        <v>0</v>
      </c>
      <c r="P11" s="1197">
        <v>0</v>
      </c>
      <c r="Q11" s="1153"/>
      <c r="R11" s="1149"/>
    </row>
    <row r="12" spans="1:22" s="662" customFormat="1">
      <c r="A12" s="1146"/>
      <c r="B12" s="1147"/>
      <c r="C12" s="1146"/>
      <c r="D12" s="1154"/>
      <c r="E12" s="1150"/>
      <c r="F12" s="1149"/>
      <c r="G12" s="1151"/>
      <c r="H12" s="1148"/>
      <c r="I12" s="1152"/>
      <c r="J12" s="1152"/>
      <c r="K12" s="1152"/>
      <c r="L12" s="1152"/>
      <c r="M12" s="1153"/>
      <c r="N12" s="1153"/>
      <c r="O12" s="1153"/>
      <c r="P12" s="1153"/>
      <c r="Q12" s="1153"/>
      <c r="R12" s="1149"/>
    </row>
    <row r="13" spans="1:22" s="662" customFormat="1">
      <c r="A13" s="1146"/>
      <c r="B13" s="1147"/>
      <c r="C13" s="1146"/>
      <c r="D13" s="1154"/>
      <c r="E13" s="1150"/>
      <c r="F13" s="1149"/>
      <c r="G13" s="1151"/>
      <c r="H13" s="1148"/>
      <c r="I13" s="1152"/>
      <c r="J13" s="1152"/>
      <c r="K13" s="1152"/>
      <c r="L13" s="1152"/>
      <c r="M13" s="1153"/>
      <c r="N13" s="1153"/>
      <c r="O13" s="1153"/>
      <c r="P13" s="1153"/>
      <c r="Q13" s="1153"/>
      <c r="R13" s="1149"/>
    </row>
    <row r="14" spans="1:22" s="662" customFormat="1" ht="12.6" customHeight="1">
      <c r="A14" s="1146"/>
      <c r="B14" s="1147"/>
      <c r="C14" s="1146"/>
      <c r="D14" s="1154"/>
      <c r="E14" s="1150"/>
      <c r="F14" s="1149"/>
      <c r="G14" s="1151"/>
      <c r="H14" s="1148"/>
      <c r="I14" s="1152"/>
      <c r="J14" s="1152"/>
      <c r="K14" s="1152"/>
      <c r="L14" s="1152"/>
      <c r="M14" s="1153"/>
      <c r="N14" s="1153"/>
      <c r="O14" s="1153"/>
      <c r="P14" s="1153"/>
      <c r="Q14" s="1153"/>
      <c r="R14" s="1149"/>
    </row>
    <row r="15" spans="1:22" s="662" customFormat="1">
      <c r="A15" s="1146"/>
      <c r="B15" s="1147"/>
      <c r="C15" s="1146"/>
      <c r="D15" s="1154"/>
      <c r="E15" s="1150"/>
      <c r="F15" s="1149"/>
      <c r="G15" s="1151"/>
      <c r="H15" s="1148"/>
      <c r="I15" s="1152"/>
      <c r="J15" s="1152"/>
      <c r="K15" s="1152"/>
      <c r="L15" s="1152"/>
      <c r="M15" s="1153"/>
      <c r="N15" s="1153"/>
      <c r="O15" s="1153"/>
      <c r="P15" s="1153"/>
      <c r="Q15" s="1153"/>
      <c r="R15" s="1149"/>
    </row>
    <row r="16" spans="1:22" s="662" customFormat="1">
      <c r="A16" s="1146"/>
      <c r="B16" s="1147"/>
      <c r="C16" s="1146"/>
      <c r="D16" s="1154"/>
      <c r="E16" s="1150"/>
      <c r="F16" s="1149"/>
      <c r="G16" s="1151"/>
      <c r="H16" s="1148"/>
      <c r="I16" s="1152"/>
      <c r="J16" s="1152"/>
      <c r="K16" s="1152"/>
      <c r="L16" s="1152"/>
      <c r="M16" s="1153"/>
      <c r="N16" s="1153"/>
      <c r="O16" s="1153"/>
      <c r="P16" s="1153"/>
      <c r="Q16" s="1153"/>
      <c r="R16" s="1149"/>
    </row>
    <row r="17" spans="1:18" s="662" customFormat="1">
      <c r="A17" s="1146"/>
      <c r="B17" s="1147"/>
      <c r="C17" s="1146"/>
      <c r="D17" s="1154"/>
      <c r="E17" s="1150"/>
      <c r="F17" s="1149"/>
      <c r="G17" s="1151"/>
      <c r="H17" s="1148"/>
      <c r="I17" s="1152"/>
      <c r="J17" s="1152"/>
      <c r="K17" s="1152"/>
      <c r="L17" s="1152"/>
      <c r="M17" s="1153"/>
      <c r="N17" s="1153"/>
      <c r="O17" s="1153"/>
      <c r="P17" s="1153"/>
      <c r="Q17" s="1153"/>
      <c r="R17" s="1149"/>
    </row>
    <row r="18" spans="1:18" s="662" customFormat="1">
      <c r="A18" s="1155"/>
      <c r="B18" s="1156"/>
      <c r="C18" s="1155"/>
      <c r="D18" s="1157"/>
      <c r="E18" s="1158"/>
      <c r="F18" s="1159"/>
      <c r="G18" s="1160"/>
      <c r="H18" s="1161"/>
      <c r="I18" s="1162"/>
      <c r="J18" s="1162"/>
      <c r="K18" s="1162"/>
      <c r="L18" s="1162"/>
      <c r="M18" s="1163"/>
      <c r="N18" s="1163"/>
      <c r="O18" s="1163"/>
      <c r="P18" s="1163"/>
      <c r="Q18" s="1163"/>
      <c r="R18" s="1159"/>
    </row>
    <row r="19" spans="1:18" ht="14.45" hidden="1" customHeight="1">
      <c r="A19" s="1164"/>
      <c r="B19" s="1165"/>
      <c r="C19" s="1164"/>
      <c r="D19" s="1164"/>
      <c r="E19" s="1166"/>
      <c r="F19" s="1160"/>
      <c r="G19" s="1160"/>
      <c r="H19" s="1167"/>
      <c r="I19" s="1160"/>
      <c r="J19" s="1160"/>
      <c r="K19" s="1160"/>
      <c r="L19" s="1160"/>
      <c r="M19" s="1160"/>
      <c r="N19" s="1160"/>
      <c r="O19" s="1160"/>
      <c r="P19" s="1160"/>
      <c r="Q19" s="1160"/>
      <c r="R19" s="1160"/>
    </row>
    <row r="20" spans="1:18" ht="14.45" hidden="1" customHeight="1">
      <c r="A20" s="1168"/>
      <c r="B20" s="1169"/>
      <c r="C20" s="1168"/>
      <c r="D20" s="1168"/>
      <c r="E20" s="1170"/>
      <c r="F20" s="1171"/>
      <c r="G20" s="1171"/>
      <c r="H20" s="1172"/>
      <c r="I20" s="1171"/>
      <c r="J20" s="1171"/>
      <c r="K20" s="1171"/>
      <c r="L20" s="1171"/>
      <c r="M20" s="1171"/>
      <c r="N20" s="1171"/>
      <c r="O20" s="1171"/>
      <c r="P20" s="1171"/>
      <c r="Q20" s="1171"/>
      <c r="R20" s="1171"/>
    </row>
    <row r="21" spans="1:18" ht="14.45" hidden="1" customHeight="1">
      <c r="A21" s="1168"/>
      <c r="B21" s="1169"/>
      <c r="C21" s="1168"/>
      <c r="D21" s="1168"/>
      <c r="E21" s="1170"/>
      <c r="F21" s="1171"/>
      <c r="G21" s="1171"/>
      <c r="H21" s="1172"/>
      <c r="I21" s="1171"/>
      <c r="J21" s="1171"/>
      <c r="K21" s="1171"/>
      <c r="L21" s="1171"/>
      <c r="M21" s="1171"/>
      <c r="N21" s="1171"/>
      <c r="O21" s="1171"/>
      <c r="P21" s="1171"/>
      <c r="Q21" s="1171"/>
      <c r="R21" s="1171"/>
    </row>
    <row r="22" spans="1:18" ht="14.45" hidden="1" customHeight="1">
      <c r="A22" s="1168"/>
      <c r="B22" s="1169"/>
      <c r="C22" s="1168"/>
      <c r="D22" s="1168"/>
      <c r="E22" s="1170"/>
      <c r="F22" s="1171"/>
      <c r="G22" s="1171"/>
      <c r="H22" s="1172"/>
      <c r="I22" s="1171"/>
      <c r="J22" s="1171"/>
      <c r="K22" s="1171"/>
      <c r="L22" s="1171"/>
      <c r="M22" s="1171"/>
      <c r="N22" s="1171"/>
      <c r="O22" s="1171"/>
      <c r="P22" s="1171"/>
      <c r="Q22" s="1171"/>
      <c r="R22" s="1171"/>
    </row>
    <row r="23" spans="1:18" ht="14.45" hidden="1" customHeight="1">
      <c r="A23" s="1168"/>
      <c r="B23" s="1169"/>
      <c r="C23" s="1168"/>
      <c r="D23" s="1168"/>
      <c r="E23" s="1170"/>
      <c r="F23" s="1171"/>
      <c r="G23" s="1171"/>
      <c r="H23" s="1172"/>
      <c r="I23" s="1171"/>
      <c r="J23" s="1171"/>
      <c r="K23" s="1171"/>
      <c r="L23" s="1171"/>
      <c r="M23" s="1171"/>
      <c r="N23" s="1171"/>
      <c r="O23" s="1171"/>
      <c r="P23" s="1171"/>
      <c r="Q23" s="1171"/>
      <c r="R23" s="1171"/>
    </row>
    <row r="24" spans="1:18" ht="14.45" hidden="1" customHeight="1">
      <c r="A24" s="1168"/>
      <c r="B24" s="1169"/>
      <c r="C24" s="1168"/>
      <c r="D24" s="1168"/>
      <c r="E24" s="1170"/>
      <c r="F24" s="1171"/>
      <c r="G24" s="1171"/>
      <c r="H24" s="1172"/>
      <c r="I24" s="1171"/>
      <c r="J24" s="1171"/>
      <c r="K24" s="1171"/>
      <c r="L24" s="1171"/>
      <c r="M24" s="1171"/>
      <c r="N24" s="1171"/>
      <c r="O24" s="1171"/>
      <c r="P24" s="1171"/>
      <c r="Q24" s="1171"/>
      <c r="R24" s="1171"/>
    </row>
    <row r="25" spans="1:18" ht="14.45" hidden="1" customHeight="1">
      <c r="A25" s="1168"/>
      <c r="B25" s="1169"/>
      <c r="C25" s="1168"/>
      <c r="D25" s="1168"/>
      <c r="E25" s="1170"/>
      <c r="F25" s="1171"/>
      <c r="G25" s="1171"/>
      <c r="H25" s="1172"/>
      <c r="I25" s="1171"/>
      <c r="J25" s="1171"/>
      <c r="K25" s="1171"/>
      <c r="L25" s="1171"/>
      <c r="M25" s="1171"/>
      <c r="N25" s="1171"/>
      <c r="O25" s="1171"/>
      <c r="P25" s="1171"/>
      <c r="Q25" s="1171"/>
      <c r="R25" s="1171"/>
    </row>
    <row r="26" spans="1:18" ht="14.45" hidden="1" customHeight="1">
      <c r="A26" s="1168"/>
      <c r="B26" s="1169"/>
      <c r="C26" s="1168"/>
      <c r="D26" s="1168"/>
      <c r="E26" s="1170"/>
      <c r="F26" s="1171"/>
      <c r="G26" s="1171"/>
      <c r="H26" s="1172"/>
      <c r="I26" s="1171"/>
      <c r="J26" s="1171"/>
      <c r="K26" s="1171"/>
      <c r="L26" s="1171"/>
      <c r="M26" s="1171"/>
      <c r="N26" s="1171"/>
      <c r="O26" s="1171"/>
      <c r="P26" s="1171"/>
      <c r="Q26" s="1171"/>
      <c r="R26" s="1171"/>
    </row>
    <row r="27" spans="1:18" ht="14.45" hidden="1" customHeight="1">
      <c r="A27" s="1168"/>
      <c r="B27" s="1169"/>
      <c r="C27" s="1168"/>
      <c r="D27" s="1168"/>
      <c r="E27" s="1170"/>
      <c r="F27" s="1171"/>
      <c r="G27" s="1171"/>
      <c r="H27" s="1172"/>
      <c r="I27" s="1171"/>
      <c r="J27" s="1171"/>
      <c r="K27" s="1171"/>
      <c r="L27" s="1171"/>
      <c r="M27" s="1171"/>
      <c r="N27" s="1171"/>
      <c r="O27" s="1171"/>
      <c r="P27" s="1171"/>
      <c r="Q27" s="1171"/>
      <c r="R27" s="1171"/>
    </row>
    <row r="28" spans="1:18" ht="14.45" hidden="1" customHeight="1">
      <c r="A28" s="1168"/>
      <c r="B28" s="1169"/>
      <c r="C28" s="1168"/>
      <c r="D28" s="1168"/>
      <c r="E28" s="1170"/>
      <c r="F28" s="1171"/>
      <c r="G28" s="1171"/>
      <c r="H28" s="1172"/>
      <c r="I28" s="1171"/>
      <c r="J28" s="1171"/>
      <c r="K28" s="1171"/>
      <c r="L28" s="1171"/>
      <c r="M28" s="1171"/>
      <c r="N28" s="1171"/>
      <c r="O28" s="1171"/>
      <c r="P28" s="1171"/>
      <c r="Q28" s="1171"/>
      <c r="R28" s="1171"/>
    </row>
    <row r="29" spans="1:18" ht="14.45" hidden="1" customHeight="1">
      <c r="A29" s="1168"/>
      <c r="B29" s="1169"/>
      <c r="C29" s="1168"/>
      <c r="D29" s="1168"/>
      <c r="E29" s="1170"/>
      <c r="F29" s="1171"/>
      <c r="G29" s="1171"/>
      <c r="H29" s="1172"/>
      <c r="I29" s="1171"/>
      <c r="J29" s="1171"/>
      <c r="K29" s="1171"/>
      <c r="L29" s="1171"/>
      <c r="M29" s="1171"/>
      <c r="N29" s="1171"/>
      <c r="O29" s="1171"/>
      <c r="P29" s="1171"/>
      <c r="Q29" s="1171"/>
      <c r="R29" s="1171"/>
    </row>
    <row r="30" spans="1:18" ht="14.45" hidden="1" customHeight="1">
      <c r="A30" s="1168"/>
      <c r="B30" s="1169"/>
      <c r="C30" s="1168"/>
      <c r="D30" s="1168"/>
      <c r="E30" s="1170"/>
      <c r="F30" s="1171"/>
      <c r="G30" s="1171"/>
      <c r="H30" s="1172"/>
      <c r="I30" s="1171"/>
      <c r="J30" s="1171"/>
      <c r="K30" s="1171"/>
      <c r="L30" s="1171"/>
      <c r="M30" s="1171"/>
      <c r="N30" s="1171"/>
      <c r="O30" s="1171"/>
      <c r="P30" s="1171"/>
      <c r="Q30" s="1171"/>
      <c r="R30" s="1171"/>
    </row>
    <row r="31" spans="1:18" ht="14.45" hidden="1" customHeight="1">
      <c r="A31" s="1168"/>
      <c r="B31" s="1169"/>
      <c r="C31" s="1168"/>
      <c r="D31" s="1168"/>
      <c r="E31" s="1170"/>
      <c r="F31" s="1171"/>
      <c r="G31" s="1171"/>
      <c r="H31" s="1172"/>
      <c r="I31" s="1171"/>
      <c r="J31" s="1171"/>
      <c r="K31" s="1171"/>
      <c r="L31" s="1171"/>
      <c r="M31" s="1171"/>
      <c r="N31" s="1171"/>
      <c r="O31" s="1171"/>
      <c r="P31" s="1171"/>
      <c r="Q31" s="1171"/>
      <c r="R31" s="1171"/>
    </row>
    <row r="32" spans="1:18" ht="14.45" hidden="1" customHeight="1">
      <c r="A32" s="1168"/>
      <c r="B32" s="1169"/>
      <c r="C32" s="1168"/>
      <c r="D32" s="1168"/>
      <c r="E32" s="1170"/>
      <c r="F32" s="1171"/>
      <c r="G32" s="1171"/>
      <c r="H32" s="1172"/>
      <c r="I32" s="1171"/>
      <c r="J32" s="1171"/>
      <c r="K32" s="1171"/>
      <c r="L32" s="1171"/>
      <c r="M32" s="1171"/>
      <c r="N32" s="1171"/>
      <c r="O32" s="1171"/>
      <c r="P32" s="1171"/>
      <c r="Q32" s="1171"/>
      <c r="R32" s="1171"/>
    </row>
    <row r="33" spans="1:18" ht="14.45" hidden="1" customHeight="1">
      <c r="A33" s="1168"/>
      <c r="B33" s="1169"/>
      <c r="C33" s="1168"/>
      <c r="D33" s="1168"/>
      <c r="E33" s="1170"/>
      <c r="F33" s="1171"/>
      <c r="G33" s="1171"/>
      <c r="H33" s="1172"/>
      <c r="I33" s="1171"/>
      <c r="J33" s="1171"/>
      <c r="K33" s="1171"/>
      <c r="L33" s="1171"/>
      <c r="M33" s="1171"/>
      <c r="N33" s="1171"/>
      <c r="O33" s="1171"/>
      <c r="P33" s="1171"/>
      <c r="Q33" s="1171"/>
      <c r="R33" s="1171"/>
    </row>
    <row r="34" spans="1:18" ht="14.45" hidden="1" customHeight="1">
      <c r="A34" s="1168"/>
      <c r="B34" s="1169"/>
      <c r="C34" s="1168"/>
      <c r="D34" s="1168"/>
      <c r="E34" s="1170"/>
      <c r="F34" s="1171"/>
      <c r="G34" s="1171"/>
      <c r="H34" s="1172"/>
      <c r="I34" s="1171"/>
      <c r="J34" s="1171"/>
      <c r="K34" s="1171"/>
      <c r="L34" s="1171"/>
      <c r="M34" s="1171"/>
      <c r="N34" s="1171"/>
      <c r="O34" s="1171"/>
      <c r="P34" s="1171"/>
      <c r="Q34" s="1171"/>
      <c r="R34" s="1171"/>
    </row>
    <row r="35" spans="1:18" ht="14.45" hidden="1" customHeight="1">
      <c r="A35" s="1168"/>
      <c r="B35" s="1169"/>
      <c r="C35" s="1168"/>
      <c r="D35" s="1168"/>
      <c r="E35" s="1170"/>
      <c r="F35" s="1171"/>
      <c r="G35" s="1171"/>
      <c r="H35" s="1172"/>
      <c r="I35" s="1171"/>
      <c r="J35" s="1171"/>
      <c r="K35" s="1171"/>
      <c r="L35" s="1171"/>
      <c r="M35" s="1171"/>
      <c r="N35" s="1171"/>
      <c r="O35" s="1171"/>
      <c r="P35" s="1171"/>
      <c r="Q35" s="1171"/>
      <c r="R35" s="1171"/>
    </row>
    <row r="36" spans="1:18" ht="14.45" hidden="1" customHeight="1">
      <c r="A36" s="1168"/>
      <c r="B36" s="1169"/>
      <c r="C36" s="1168"/>
      <c r="D36" s="1168"/>
      <c r="E36" s="1170"/>
      <c r="F36" s="1171"/>
      <c r="G36" s="1171"/>
      <c r="H36" s="1172"/>
      <c r="I36" s="1171"/>
      <c r="J36" s="1171"/>
      <c r="K36" s="1171"/>
      <c r="L36" s="1171"/>
      <c r="M36" s="1171"/>
      <c r="N36" s="1171"/>
      <c r="O36" s="1171"/>
      <c r="P36" s="1171"/>
      <c r="Q36" s="1171"/>
      <c r="R36" s="1171"/>
    </row>
    <row r="37" spans="1:18" ht="14.45" hidden="1" customHeight="1">
      <c r="A37" s="1168"/>
      <c r="B37" s="1169"/>
      <c r="C37" s="1168"/>
      <c r="D37" s="1168"/>
      <c r="E37" s="1170"/>
      <c r="F37" s="1171"/>
      <c r="G37" s="1171"/>
      <c r="H37" s="1172"/>
      <c r="I37" s="1171"/>
      <c r="J37" s="1171"/>
      <c r="K37" s="1171"/>
      <c r="L37" s="1171"/>
      <c r="M37" s="1171"/>
      <c r="N37" s="1171"/>
      <c r="O37" s="1171"/>
      <c r="P37" s="1171"/>
      <c r="Q37" s="1171"/>
      <c r="R37" s="1171"/>
    </row>
    <row r="38" spans="1:18" ht="14.45" hidden="1" customHeight="1">
      <c r="A38" s="1168"/>
      <c r="B38" s="1169"/>
      <c r="C38" s="1168"/>
      <c r="D38" s="1168"/>
      <c r="E38" s="1170"/>
      <c r="F38" s="1171"/>
      <c r="G38" s="1171"/>
      <c r="H38" s="1172"/>
      <c r="I38" s="1171"/>
      <c r="J38" s="1171"/>
      <c r="K38" s="1171"/>
      <c r="L38" s="1171"/>
      <c r="M38" s="1171"/>
      <c r="N38" s="1171"/>
      <c r="O38" s="1171"/>
      <c r="P38" s="1171"/>
      <c r="Q38" s="1171"/>
      <c r="R38" s="1171"/>
    </row>
    <row r="39" spans="1:18" ht="14.45" hidden="1" customHeight="1">
      <c r="A39" s="1168"/>
      <c r="B39" s="1169"/>
      <c r="C39" s="1168"/>
      <c r="D39" s="1168"/>
      <c r="E39" s="1170"/>
      <c r="F39" s="1171"/>
      <c r="G39" s="1171"/>
      <c r="H39" s="1172"/>
      <c r="I39" s="1171"/>
      <c r="J39" s="1171"/>
      <c r="K39" s="1171"/>
      <c r="L39" s="1171"/>
      <c r="M39" s="1171"/>
      <c r="N39" s="1171"/>
      <c r="O39" s="1171"/>
      <c r="P39" s="1171"/>
      <c r="Q39" s="1171"/>
      <c r="R39" s="1171"/>
    </row>
    <row r="40" spans="1:18" ht="14.45" hidden="1" customHeight="1">
      <c r="A40" s="1168"/>
      <c r="B40" s="1169"/>
      <c r="C40" s="1168"/>
      <c r="D40" s="1168"/>
      <c r="E40" s="1170"/>
      <c r="F40" s="1171"/>
      <c r="G40" s="1171"/>
      <c r="H40" s="1172"/>
      <c r="I40" s="1171"/>
      <c r="J40" s="1171"/>
      <c r="K40" s="1171"/>
      <c r="L40" s="1171"/>
      <c r="M40" s="1171"/>
      <c r="N40" s="1171"/>
      <c r="O40" s="1171"/>
      <c r="P40" s="1171"/>
      <c r="Q40" s="1171"/>
      <c r="R40" s="1171"/>
    </row>
    <row r="41" spans="1:18" ht="14.45" hidden="1" customHeight="1">
      <c r="A41" s="1168"/>
      <c r="B41" s="1169"/>
      <c r="C41" s="1168"/>
      <c r="D41" s="1168"/>
      <c r="E41" s="1170"/>
      <c r="F41" s="1171"/>
      <c r="G41" s="1171"/>
      <c r="H41" s="1172"/>
      <c r="I41" s="1171"/>
      <c r="J41" s="1171"/>
      <c r="K41" s="1171"/>
      <c r="L41" s="1171"/>
      <c r="M41" s="1171"/>
      <c r="N41" s="1171"/>
      <c r="O41" s="1171"/>
      <c r="P41" s="1171"/>
      <c r="Q41" s="1171"/>
      <c r="R41" s="1171"/>
    </row>
    <row r="42" spans="1:18" ht="14.45" hidden="1" customHeight="1">
      <c r="A42" s="1168"/>
      <c r="B42" s="1169"/>
      <c r="C42" s="1168"/>
      <c r="D42" s="1168"/>
      <c r="E42" s="1170"/>
      <c r="F42" s="1171"/>
      <c r="G42" s="1171"/>
      <c r="H42" s="1172"/>
      <c r="I42" s="1171"/>
      <c r="J42" s="1171"/>
      <c r="K42" s="1171"/>
      <c r="L42" s="1171"/>
      <c r="M42" s="1171"/>
      <c r="N42" s="1171"/>
      <c r="O42" s="1171"/>
      <c r="P42" s="1171"/>
      <c r="Q42" s="1171"/>
      <c r="R42" s="1171"/>
    </row>
    <row r="43" spans="1:18" ht="14.45" hidden="1" customHeight="1">
      <c r="A43" s="1168"/>
      <c r="B43" s="1169"/>
      <c r="C43" s="1168"/>
      <c r="D43" s="1168"/>
      <c r="E43" s="1170"/>
      <c r="F43" s="1171"/>
      <c r="G43" s="1171"/>
      <c r="H43" s="1172"/>
      <c r="I43" s="1171"/>
      <c r="J43" s="1171"/>
      <c r="K43" s="1171"/>
      <c r="L43" s="1171"/>
      <c r="M43" s="1171"/>
      <c r="N43" s="1171"/>
      <c r="O43" s="1171"/>
      <c r="P43" s="1171"/>
      <c r="Q43" s="1171"/>
      <c r="R43" s="1171"/>
    </row>
    <row r="44" spans="1:18" ht="14.45" hidden="1" customHeight="1">
      <c r="A44" s="1168"/>
      <c r="B44" s="1169"/>
      <c r="C44" s="1168"/>
      <c r="D44" s="1168"/>
      <c r="E44" s="1170"/>
      <c r="F44" s="1171"/>
      <c r="G44" s="1171"/>
      <c r="H44" s="1172"/>
      <c r="I44" s="1171"/>
      <c r="J44" s="1171"/>
      <c r="K44" s="1171"/>
      <c r="L44" s="1171"/>
      <c r="M44" s="1171"/>
      <c r="N44" s="1171"/>
      <c r="O44" s="1171"/>
      <c r="P44" s="1171"/>
      <c r="Q44" s="1171"/>
      <c r="R44" s="1171"/>
    </row>
    <row r="45" spans="1:18" ht="14.45" hidden="1" customHeight="1">
      <c r="A45" s="1168"/>
      <c r="B45" s="1169"/>
      <c r="C45" s="1168"/>
      <c r="D45" s="1168"/>
      <c r="E45" s="1170"/>
      <c r="F45" s="1171"/>
      <c r="G45" s="1171"/>
      <c r="H45" s="1172"/>
      <c r="I45" s="1171"/>
      <c r="J45" s="1171"/>
      <c r="K45" s="1171"/>
      <c r="L45" s="1171"/>
      <c r="M45" s="1171"/>
      <c r="N45" s="1171"/>
      <c r="O45" s="1171"/>
      <c r="P45" s="1171"/>
      <c r="Q45" s="1171"/>
      <c r="R45" s="1171"/>
    </row>
    <row r="46" spans="1:18" ht="14.45" hidden="1" customHeight="1">
      <c r="A46" s="1168"/>
      <c r="B46" s="1169"/>
      <c r="C46" s="1168"/>
      <c r="D46" s="1168"/>
      <c r="E46" s="1170"/>
      <c r="F46" s="1171"/>
      <c r="G46" s="1171"/>
      <c r="H46" s="1172"/>
      <c r="I46" s="1171"/>
      <c r="J46" s="1171"/>
      <c r="K46" s="1171"/>
      <c r="L46" s="1171"/>
      <c r="M46" s="1171"/>
      <c r="N46" s="1171"/>
      <c r="O46" s="1171"/>
      <c r="P46" s="1171"/>
      <c r="Q46" s="1171"/>
      <c r="R46" s="1171"/>
    </row>
    <row r="47" spans="1:18" ht="14.45" hidden="1" customHeight="1">
      <c r="A47" s="1168"/>
      <c r="B47" s="1169"/>
      <c r="C47" s="1168"/>
      <c r="D47" s="1168"/>
      <c r="E47" s="1170"/>
      <c r="F47" s="1171"/>
      <c r="G47" s="1171"/>
      <c r="H47" s="1172"/>
      <c r="I47" s="1171"/>
      <c r="J47" s="1171"/>
      <c r="K47" s="1171"/>
      <c r="L47" s="1171"/>
      <c r="M47" s="1171"/>
      <c r="N47" s="1171"/>
      <c r="O47" s="1171"/>
      <c r="P47" s="1171"/>
      <c r="Q47" s="1171"/>
      <c r="R47" s="1171"/>
    </row>
    <row r="48" spans="1:18" ht="14.45" hidden="1" customHeight="1">
      <c r="A48" s="1168"/>
      <c r="B48" s="1169"/>
      <c r="C48" s="1168"/>
      <c r="D48" s="1168"/>
      <c r="E48" s="1170"/>
      <c r="F48" s="1171"/>
      <c r="G48" s="1171"/>
      <c r="H48" s="1172"/>
      <c r="I48" s="1171"/>
      <c r="J48" s="1171"/>
      <c r="K48" s="1171"/>
      <c r="L48" s="1171"/>
      <c r="M48" s="1171"/>
      <c r="N48" s="1171"/>
      <c r="O48" s="1171"/>
      <c r="P48" s="1171"/>
      <c r="Q48" s="1171"/>
      <c r="R48" s="1171"/>
    </row>
    <row r="49" spans="1:18" ht="14.45" hidden="1" customHeight="1">
      <c r="A49" s="1168"/>
      <c r="B49" s="1169"/>
      <c r="C49" s="1168"/>
      <c r="D49" s="1168"/>
      <c r="E49" s="1170"/>
      <c r="F49" s="1171"/>
      <c r="G49" s="1171"/>
      <c r="H49" s="1172"/>
      <c r="I49" s="1171"/>
      <c r="J49" s="1171"/>
      <c r="K49" s="1171"/>
      <c r="L49" s="1171"/>
      <c r="M49" s="1171"/>
      <c r="N49" s="1171"/>
      <c r="O49" s="1171"/>
      <c r="P49" s="1171"/>
      <c r="Q49" s="1171"/>
      <c r="R49" s="1171"/>
    </row>
    <row r="50" spans="1:18" ht="14.45" hidden="1" customHeight="1">
      <c r="A50" s="1168"/>
      <c r="B50" s="1169"/>
      <c r="C50" s="1168"/>
      <c r="D50" s="1168"/>
      <c r="E50" s="1170"/>
      <c r="F50" s="1171"/>
      <c r="G50" s="1171"/>
      <c r="H50" s="1172"/>
      <c r="I50" s="1171"/>
      <c r="J50" s="1171"/>
      <c r="K50" s="1171"/>
      <c r="L50" s="1171"/>
      <c r="M50" s="1171"/>
      <c r="N50" s="1171"/>
      <c r="O50" s="1171"/>
      <c r="P50" s="1171"/>
      <c r="Q50" s="1171"/>
      <c r="R50" s="1171"/>
    </row>
    <row r="51" spans="1:18" ht="14.45" hidden="1" customHeight="1">
      <c r="A51" s="1168"/>
      <c r="B51" s="1169"/>
      <c r="C51" s="1168"/>
      <c r="D51" s="1168"/>
      <c r="E51" s="1170"/>
      <c r="F51" s="1171"/>
      <c r="G51" s="1171"/>
      <c r="H51" s="1172"/>
      <c r="I51" s="1171"/>
      <c r="J51" s="1171"/>
      <c r="K51" s="1171"/>
      <c r="L51" s="1171"/>
      <c r="M51" s="1171"/>
      <c r="N51" s="1171"/>
      <c r="O51" s="1171"/>
      <c r="P51" s="1171"/>
      <c r="Q51" s="1171"/>
      <c r="R51" s="1171"/>
    </row>
    <row r="52" spans="1:18" ht="14.45" hidden="1" customHeight="1">
      <c r="A52" s="1168"/>
      <c r="B52" s="1169"/>
      <c r="C52" s="1168"/>
      <c r="D52" s="1168"/>
      <c r="E52" s="1170"/>
      <c r="F52" s="1171"/>
      <c r="G52" s="1171"/>
      <c r="H52" s="1172"/>
      <c r="I52" s="1171"/>
      <c r="J52" s="1171"/>
      <c r="K52" s="1171"/>
      <c r="L52" s="1171"/>
      <c r="M52" s="1171"/>
      <c r="N52" s="1171"/>
      <c r="O52" s="1171"/>
      <c r="P52" s="1171"/>
      <c r="Q52" s="1171"/>
      <c r="R52" s="1171"/>
    </row>
    <row r="53" spans="1:18" ht="14.45" hidden="1" customHeight="1">
      <c r="A53" s="1168"/>
      <c r="B53" s="1169"/>
      <c r="C53" s="1168"/>
      <c r="D53" s="1168"/>
      <c r="E53" s="1170"/>
      <c r="F53" s="1171"/>
      <c r="G53" s="1171"/>
      <c r="H53" s="1172"/>
      <c r="I53" s="1171"/>
      <c r="J53" s="1171"/>
      <c r="K53" s="1171"/>
      <c r="L53" s="1171"/>
      <c r="M53" s="1171"/>
      <c r="N53" s="1171"/>
      <c r="O53" s="1171"/>
      <c r="P53" s="1171"/>
      <c r="Q53" s="1171"/>
      <c r="R53" s="1171"/>
    </row>
    <row r="54" spans="1:18" ht="14.45" hidden="1" customHeight="1">
      <c r="A54" s="1168"/>
      <c r="B54" s="1169"/>
      <c r="C54" s="1168"/>
      <c r="D54" s="1168"/>
      <c r="E54" s="1170"/>
      <c r="F54" s="1171"/>
      <c r="G54" s="1171"/>
      <c r="H54" s="1172"/>
      <c r="I54" s="1171"/>
      <c r="J54" s="1171"/>
      <c r="K54" s="1171"/>
      <c r="L54" s="1171"/>
      <c r="M54" s="1171"/>
      <c r="N54" s="1171"/>
      <c r="O54" s="1171"/>
      <c r="P54" s="1171"/>
      <c r="Q54" s="1171"/>
      <c r="R54" s="1171"/>
    </row>
    <row r="55" spans="1:18" ht="14.45" hidden="1" customHeight="1">
      <c r="A55" s="1168"/>
      <c r="B55" s="1169"/>
      <c r="C55" s="1168"/>
      <c r="D55" s="1168"/>
      <c r="E55" s="1170"/>
      <c r="F55" s="1171"/>
      <c r="G55" s="1171"/>
      <c r="H55" s="1172"/>
      <c r="I55" s="1171"/>
      <c r="J55" s="1171"/>
      <c r="K55" s="1171"/>
      <c r="L55" s="1171"/>
      <c r="M55" s="1171"/>
      <c r="N55" s="1171"/>
      <c r="O55" s="1171"/>
      <c r="P55" s="1171"/>
      <c r="Q55" s="1171"/>
      <c r="R55" s="1171"/>
    </row>
    <row r="56" spans="1:18" ht="14.45" hidden="1" customHeight="1">
      <c r="A56" s="1168"/>
      <c r="B56" s="1169"/>
      <c r="C56" s="1168"/>
      <c r="D56" s="1168"/>
      <c r="E56" s="1170"/>
      <c r="F56" s="1171"/>
      <c r="G56" s="1171"/>
      <c r="H56" s="1172"/>
      <c r="I56" s="1171"/>
      <c r="J56" s="1171"/>
      <c r="K56" s="1171"/>
      <c r="L56" s="1171"/>
      <c r="M56" s="1171"/>
      <c r="N56" s="1171"/>
      <c r="O56" s="1171"/>
      <c r="P56" s="1171"/>
      <c r="Q56" s="1171"/>
      <c r="R56" s="1171"/>
    </row>
    <row r="57" spans="1:18" ht="14.45" hidden="1" customHeight="1">
      <c r="A57" s="1168"/>
      <c r="B57" s="1169"/>
      <c r="C57" s="1168"/>
      <c r="D57" s="1168"/>
      <c r="E57" s="1170"/>
      <c r="F57" s="1171"/>
      <c r="G57" s="1171"/>
      <c r="H57" s="1172"/>
      <c r="I57" s="1171"/>
      <c r="J57" s="1171"/>
      <c r="K57" s="1171"/>
      <c r="L57" s="1171"/>
      <c r="M57" s="1171"/>
      <c r="N57" s="1171"/>
      <c r="O57" s="1171"/>
      <c r="P57" s="1171"/>
      <c r="Q57" s="1171"/>
      <c r="R57" s="1171"/>
    </row>
    <row r="58" spans="1:18" ht="14.45" hidden="1" customHeight="1">
      <c r="A58" s="1168"/>
      <c r="B58" s="1169"/>
      <c r="C58" s="1168"/>
      <c r="D58" s="1168"/>
      <c r="E58" s="1170"/>
      <c r="F58" s="1171"/>
      <c r="G58" s="1171"/>
      <c r="H58" s="1172"/>
      <c r="I58" s="1171"/>
      <c r="J58" s="1171"/>
      <c r="K58" s="1171"/>
      <c r="L58" s="1171"/>
      <c r="M58" s="1171"/>
      <c r="N58" s="1171"/>
      <c r="O58" s="1171"/>
      <c r="P58" s="1171"/>
      <c r="Q58" s="1171"/>
      <c r="R58" s="1171"/>
    </row>
    <row r="59" spans="1:18" ht="14.45" hidden="1" customHeight="1">
      <c r="A59" s="1168"/>
      <c r="B59" s="1169"/>
      <c r="C59" s="1168"/>
      <c r="D59" s="1168"/>
      <c r="E59" s="1170"/>
      <c r="F59" s="1171"/>
      <c r="G59" s="1171"/>
      <c r="H59" s="1172"/>
      <c r="I59" s="1171"/>
      <c r="J59" s="1171"/>
      <c r="K59" s="1171"/>
      <c r="L59" s="1171"/>
      <c r="M59" s="1171"/>
      <c r="N59" s="1171"/>
      <c r="O59" s="1171"/>
      <c r="P59" s="1171"/>
      <c r="Q59" s="1171"/>
      <c r="R59" s="1171"/>
    </row>
    <row r="60" spans="1:18" ht="14.45" hidden="1" customHeight="1">
      <c r="A60" s="1168"/>
      <c r="B60" s="1169"/>
      <c r="C60" s="1168"/>
      <c r="D60" s="1168"/>
      <c r="E60" s="1170"/>
      <c r="F60" s="1171"/>
      <c r="G60" s="1171"/>
      <c r="H60" s="1172"/>
      <c r="I60" s="1171"/>
      <c r="J60" s="1171"/>
      <c r="K60" s="1171"/>
      <c r="L60" s="1171"/>
      <c r="M60" s="1171"/>
      <c r="N60" s="1171"/>
      <c r="O60" s="1171"/>
      <c r="P60" s="1171"/>
      <c r="Q60" s="1171"/>
      <c r="R60" s="1171"/>
    </row>
    <row r="61" spans="1:18" ht="14.45" hidden="1" customHeight="1">
      <c r="A61" s="1168"/>
      <c r="B61" s="1169"/>
      <c r="C61" s="1168"/>
      <c r="D61" s="1168"/>
      <c r="E61" s="1170"/>
      <c r="F61" s="1171"/>
      <c r="G61" s="1171"/>
      <c r="H61" s="1172"/>
      <c r="I61" s="1171"/>
      <c r="J61" s="1171"/>
      <c r="K61" s="1171"/>
      <c r="L61" s="1171"/>
      <c r="M61" s="1171"/>
      <c r="N61" s="1171"/>
      <c r="O61" s="1171"/>
      <c r="P61" s="1171"/>
      <c r="Q61" s="1171"/>
      <c r="R61" s="1171"/>
    </row>
    <row r="62" spans="1:18">
      <c r="A62" s="1263" t="s">
        <v>679</v>
      </c>
      <c r="B62" s="1264"/>
      <c r="C62" s="1173">
        <f>SUM(C8:C61)</f>
        <v>0</v>
      </c>
      <c r="D62" s="1174">
        <f t="shared" ref="D62" si="0">SUM(D8:D61)</f>
        <v>0</v>
      </c>
      <c r="E62" s="1175">
        <f>SUM(E8:E61)</f>
        <v>0</v>
      </c>
      <c r="F62" s="1176">
        <f>SUM(F8:F61)</f>
        <v>0</v>
      </c>
      <c r="G62" s="1177"/>
      <c r="H62" s="1178">
        <f t="shared" ref="H62:R62" si="1">SUM(H8:H61)</f>
        <v>0</v>
      </c>
      <c r="I62" s="1178">
        <f t="shared" si="1"/>
        <v>0</v>
      </c>
      <c r="J62" s="1178">
        <f t="shared" si="1"/>
        <v>0</v>
      </c>
      <c r="K62" s="1178">
        <f t="shared" si="1"/>
        <v>0</v>
      </c>
      <c r="L62" s="1178">
        <f t="shared" si="1"/>
        <v>0</v>
      </c>
      <c r="M62" s="1179">
        <f t="shared" si="1"/>
        <v>0</v>
      </c>
      <c r="N62" s="1179">
        <f t="shared" si="1"/>
        <v>0</v>
      </c>
      <c r="O62" s="1179">
        <f t="shared" si="1"/>
        <v>0</v>
      </c>
      <c r="P62" s="1179">
        <f t="shared" si="1"/>
        <v>0</v>
      </c>
      <c r="Q62" s="1179">
        <f t="shared" si="1"/>
        <v>0</v>
      </c>
      <c r="R62" s="1176">
        <f t="shared" si="1"/>
        <v>0</v>
      </c>
    </row>
    <row r="63" spans="1:18" s="642" customFormat="1">
      <c r="A63" s="1263" t="s">
        <v>680</v>
      </c>
      <c r="B63" s="1264"/>
      <c r="C63" s="1173">
        <f>C62</f>
        <v>0</v>
      </c>
      <c r="D63" s="1174">
        <f t="shared" ref="D63:F63" si="2">D62</f>
        <v>0</v>
      </c>
      <c r="E63" s="1175">
        <f t="shared" si="2"/>
        <v>0</v>
      </c>
      <c r="F63" s="1176">
        <f t="shared" si="2"/>
        <v>0</v>
      </c>
      <c r="G63" s="1177"/>
      <c r="H63" s="1178">
        <f>H62</f>
        <v>0</v>
      </c>
      <c r="I63" s="1178">
        <f t="shared" ref="I63:R63" si="3">I62</f>
        <v>0</v>
      </c>
      <c r="J63" s="1178">
        <f t="shared" si="3"/>
        <v>0</v>
      </c>
      <c r="K63" s="1178">
        <f t="shared" si="3"/>
        <v>0</v>
      </c>
      <c r="L63" s="1178">
        <f t="shared" si="3"/>
        <v>0</v>
      </c>
      <c r="M63" s="1179">
        <f t="shared" si="3"/>
        <v>0</v>
      </c>
      <c r="N63" s="1179">
        <f t="shared" si="3"/>
        <v>0</v>
      </c>
      <c r="O63" s="1179">
        <f t="shared" si="3"/>
        <v>0</v>
      </c>
      <c r="P63" s="1179">
        <f t="shared" si="3"/>
        <v>0</v>
      </c>
      <c r="Q63" s="1179">
        <f t="shared" si="3"/>
        <v>0</v>
      </c>
      <c r="R63" s="1176">
        <f t="shared" si="3"/>
        <v>0</v>
      </c>
    </row>
    <row r="64" spans="1:18" s="654" customFormat="1">
      <c r="A64" s="1180"/>
      <c r="B64" s="1180"/>
      <c r="C64" s="1180"/>
      <c r="D64" s="1180"/>
      <c r="E64" s="1180"/>
      <c r="F64" s="1180"/>
      <c r="G64" s="1180"/>
      <c r="H64" s="1180"/>
      <c r="I64" s="1180"/>
      <c r="J64" s="1180"/>
      <c r="K64" s="1180"/>
      <c r="L64" s="1180"/>
      <c r="M64" s="1180"/>
      <c r="N64" s="1180"/>
      <c r="O64" s="1180"/>
      <c r="P64" s="1180"/>
      <c r="Q64" s="1180"/>
      <c r="R64" s="1180"/>
    </row>
    <row r="65" spans="1:18">
      <c r="A65" s="1130"/>
      <c r="B65" s="1130"/>
      <c r="C65" s="1130"/>
      <c r="D65" s="1130"/>
      <c r="E65" s="1130"/>
      <c r="F65" s="1130"/>
      <c r="G65" s="1130"/>
      <c r="H65" s="1130"/>
      <c r="I65" s="1130"/>
      <c r="J65" s="1130"/>
      <c r="K65" s="1130"/>
      <c r="L65" s="1130"/>
      <c r="M65" s="1130"/>
      <c r="N65" s="1130"/>
      <c r="O65" s="1130"/>
      <c r="P65" s="1130"/>
      <c r="Q65" s="1130"/>
      <c r="R65" s="1130"/>
    </row>
    <row r="66" spans="1:18">
      <c r="A66" s="1130" t="s">
        <v>681</v>
      </c>
      <c r="B66" s="1130"/>
      <c r="C66" s="1130"/>
      <c r="D66" s="1130"/>
      <c r="E66" s="1130"/>
      <c r="F66" s="1130"/>
      <c r="G66" s="1130"/>
      <c r="H66" s="1130"/>
      <c r="I66" s="1130"/>
      <c r="J66" s="1130"/>
      <c r="K66" s="1130"/>
      <c r="L66" s="1130"/>
      <c r="M66" s="1130"/>
      <c r="N66" s="1130"/>
      <c r="O66" s="1130"/>
      <c r="P66" s="1130"/>
      <c r="Q66" s="1130"/>
      <c r="R66" s="1130"/>
    </row>
    <row r="67" spans="1:18" ht="20.45" customHeight="1">
      <c r="A67" s="1252" t="s">
        <v>665</v>
      </c>
      <c r="B67" s="1254" t="s">
        <v>666</v>
      </c>
      <c r="C67" s="1252" t="s">
        <v>682</v>
      </c>
      <c r="D67" s="1267"/>
      <c r="E67" s="1267" t="s">
        <v>683</v>
      </c>
      <c r="F67" s="1269"/>
      <c r="G67" s="1262" t="s">
        <v>684</v>
      </c>
      <c r="H67" s="1270"/>
      <c r="I67" s="1271"/>
      <c r="J67" s="1271"/>
      <c r="K67" s="1271"/>
      <c r="L67" s="1271"/>
      <c r="M67" s="1271"/>
      <c r="N67" s="1271"/>
      <c r="O67" s="1271"/>
      <c r="P67" s="1271"/>
      <c r="Q67" s="1271"/>
      <c r="R67" s="1271"/>
    </row>
    <row r="68" spans="1:18" ht="22.35" customHeight="1">
      <c r="A68" s="1265"/>
      <c r="B68" s="1266"/>
      <c r="C68" s="1265"/>
      <c r="D68" s="1268"/>
      <c r="E68" s="1268"/>
      <c r="F68" s="1266"/>
      <c r="G68" s="1135">
        <v>2014</v>
      </c>
      <c r="H68" s="1136">
        <v>2015</v>
      </c>
      <c r="I68" s="1136">
        <v>2016</v>
      </c>
      <c r="J68" s="1136">
        <v>2017</v>
      </c>
      <c r="K68" s="1136">
        <v>2018</v>
      </c>
      <c r="L68" s="1181">
        <v>2019</v>
      </c>
      <c r="M68" s="1181">
        <v>2020</v>
      </c>
      <c r="N68" s="1181">
        <v>2021</v>
      </c>
      <c r="O68" s="1181">
        <v>2022</v>
      </c>
      <c r="P68" s="1181">
        <v>2023</v>
      </c>
      <c r="Q68" s="1181">
        <v>2024</v>
      </c>
      <c r="R68" s="1137" t="s">
        <v>234</v>
      </c>
    </row>
    <row r="69" spans="1:18" s="662" customFormat="1">
      <c r="A69" s="1138" t="s">
        <v>673</v>
      </c>
      <c r="B69" s="1182" t="s">
        <v>674</v>
      </c>
      <c r="C69" s="1272">
        <v>0</v>
      </c>
      <c r="D69" s="1273"/>
      <c r="E69" s="1274">
        <f>F8-C69</f>
        <v>0</v>
      </c>
      <c r="F69" s="1275"/>
      <c r="G69" s="1140">
        <v>0</v>
      </c>
      <c r="H69" s="1142">
        <v>0</v>
      </c>
      <c r="I69" s="1144">
        <v>0</v>
      </c>
      <c r="J69" s="1144">
        <v>0</v>
      </c>
      <c r="K69" s="1144">
        <v>0</v>
      </c>
      <c r="L69" s="1144">
        <v>0</v>
      </c>
      <c r="M69" s="1145">
        <v>0</v>
      </c>
      <c r="N69" s="1144">
        <v>0</v>
      </c>
      <c r="O69" s="1144">
        <v>0</v>
      </c>
      <c r="P69" s="1144">
        <v>0</v>
      </c>
      <c r="Q69" s="1196">
        <v>0</v>
      </c>
      <c r="R69" s="1141"/>
    </row>
    <row r="70" spans="1:18" s="662" customFormat="1">
      <c r="A70" s="1146" t="s">
        <v>676</v>
      </c>
      <c r="B70" s="1154" t="s">
        <v>674</v>
      </c>
      <c r="C70" s="1276">
        <v>0</v>
      </c>
      <c r="D70" s="1277"/>
      <c r="E70" s="1278">
        <f t="shared" ref="E70:E72" si="4">F9-C70</f>
        <v>0</v>
      </c>
      <c r="F70" s="1279"/>
      <c r="G70" s="1148">
        <v>0</v>
      </c>
      <c r="H70" s="1150">
        <v>0</v>
      </c>
      <c r="I70" s="1152">
        <v>0</v>
      </c>
      <c r="J70" s="1152">
        <v>0</v>
      </c>
      <c r="K70" s="1152">
        <v>0</v>
      </c>
      <c r="L70" s="1152">
        <v>0</v>
      </c>
      <c r="M70" s="1153">
        <v>0</v>
      </c>
      <c r="N70" s="1152">
        <v>0</v>
      </c>
      <c r="O70" s="1152">
        <v>0</v>
      </c>
      <c r="P70" s="1152">
        <v>0</v>
      </c>
      <c r="Q70" s="1197">
        <v>0</v>
      </c>
      <c r="R70" s="1149"/>
    </row>
    <row r="71" spans="1:18" s="662" customFormat="1">
      <c r="A71" s="1146" t="s">
        <v>677</v>
      </c>
      <c r="B71" s="1154" t="s">
        <v>674</v>
      </c>
      <c r="C71" s="1276">
        <v>0</v>
      </c>
      <c r="D71" s="1277"/>
      <c r="E71" s="1278">
        <f t="shared" si="4"/>
        <v>0</v>
      </c>
      <c r="F71" s="1279"/>
      <c r="G71" s="1148">
        <v>0</v>
      </c>
      <c r="H71" s="1150">
        <v>0</v>
      </c>
      <c r="I71" s="1152">
        <v>0</v>
      </c>
      <c r="J71" s="1152">
        <v>0</v>
      </c>
      <c r="K71" s="1152">
        <v>0</v>
      </c>
      <c r="L71" s="1152">
        <v>0</v>
      </c>
      <c r="M71" s="1153">
        <v>0</v>
      </c>
      <c r="N71" s="1152">
        <v>0</v>
      </c>
      <c r="O71" s="1152">
        <v>0</v>
      </c>
      <c r="P71" s="1152">
        <v>0</v>
      </c>
      <c r="Q71" s="1197">
        <v>0</v>
      </c>
      <c r="R71" s="1149"/>
    </row>
    <row r="72" spans="1:18" s="662" customFormat="1">
      <c r="A72" s="1146" t="s">
        <v>678</v>
      </c>
      <c r="B72" s="1154" t="s">
        <v>674</v>
      </c>
      <c r="C72" s="1276">
        <v>0</v>
      </c>
      <c r="D72" s="1277"/>
      <c r="E72" s="1278">
        <f t="shared" si="4"/>
        <v>0</v>
      </c>
      <c r="F72" s="1279"/>
      <c r="G72" s="1148">
        <v>0</v>
      </c>
      <c r="H72" s="1150">
        <v>0</v>
      </c>
      <c r="I72" s="1152">
        <v>0</v>
      </c>
      <c r="J72" s="1152">
        <v>0</v>
      </c>
      <c r="K72" s="1152">
        <v>0</v>
      </c>
      <c r="L72" s="1152">
        <v>0</v>
      </c>
      <c r="M72" s="1153">
        <v>0</v>
      </c>
      <c r="N72" s="1152">
        <v>0</v>
      </c>
      <c r="O72" s="1152">
        <v>0</v>
      </c>
      <c r="P72" s="1152">
        <v>0</v>
      </c>
      <c r="Q72" s="1197">
        <v>0</v>
      </c>
      <c r="R72" s="1149"/>
    </row>
    <row r="73" spans="1:18" s="662" customFormat="1">
      <c r="A73" s="1146"/>
      <c r="B73" s="1154"/>
      <c r="C73" s="1276"/>
      <c r="D73" s="1277"/>
      <c r="E73" s="1280"/>
      <c r="F73" s="1279"/>
      <c r="G73" s="1148"/>
      <c r="H73" s="1150"/>
      <c r="I73" s="1152"/>
      <c r="J73" s="1152"/>
      <c r="K73" s="1152"/>
      <c r="L73" s="1152"/>
      <c r="M73" s="1153"/>
      <c r="N73" s="1153"/>
      <c r="O73" s="1153"/>
      <c r="P73" s="1153"/>
      <c r="Q73" s="1153"/>
      <c r="R73" s="1149"/>
    </row>
    <row r="74" spans="1:18" s="662" customFormat="1">
      <c r="A74" s="1146"/>
      <c r="B74" s="1154"/>
      <c r="C74" s="1276"/>
      <c r="D74" s="1277"/>
      <c r="E74" s="1280"/>
      <c r="F74" s="1279"/>
      <c r="G74" s="1148"/>
      <c r="H74" s="1150"/>
      <c r="I74" s="1152"/>
      <c r="J74" s="1152"/>
      <c r="K74" s="1152"/>
      <c r="L74" s="1152"/>
      <c r="M74" s="1153"/>
      <c r="N74" s="1153"/>
      <c r="O74" s="1153"/>
      <c r="P74" s="1153"/>
      <c r="Q74" s="1153"/>
      <c r="R74" s="1149"/>
    </row>
    <row r="75" spans="1:18" s="662" customFormat="1" ht="12.6" customHeight="1">
      <c r="A75" s="1146"/>
      <c r="B75" s="1183"/>
      <c r="C75" s="1276"/>
      <c r="D75" s="1277"/>
      <c r="E75" s="1280"/>
      <c r="F75" s="1279"/>
      <c r="G75" s="1148"/>
      <c r="H75" s="1150"/>
      <c r="I75" s="1152"/>
      <c r="J75" s="1152"/>
      <c r="K75" s="1152"/>
      <c r="L75" s="1152"/>
      <c r="M75" s="1153"/>
      <c r="N75" s="1153"/>
      <c r="O75" s="1153"/>
      <c r="P75" s="1153"/>
      <c r="Q75" s="1153"/>
      <c r="R75" s="1149"/>
    </row>
    <row r="76" spans="1:18" s="662" customFormat="1">
      <c r="A76" s="1146"/>
      <c r="B76" s="1183"/>
      <c r="C76" s="1276"/>
      <c r="D76" s="1277"/>
      <c r="E76" s="1280"/>
      <c r="F76" s="1279"/>
      <c r="G76" s="1148"/>
      <c r="H76" s="1150"/>
      <c r="I76" s="1152"/>
      <c r="J76" s="1152"/>
      <c r="K76" s="1152"/>
      <c r="L76" s="1152"/>
      <c r="M76" s="1153"/>
      <c r="N76" s="1153"/>
      <c r="O76" s="1153"/>
      <c r="P76" s="1153"/>
      <c r="Q76" s="1153"/>
      <c r="R76" s="1149"/>
    </row>
    <row r="77" spans="1:18" s="662" customFormat="1">
      <c r="A77" s="1146"/>
      <c r="B77" s="1183"/>
      <c r="C77" s="1276"/>
      <c r="D77" s="1277"/>
      <c r="E77" s="1280"/>
      <c r="F77" s="1279"/>
      <c r="G77" s="1148"/>
      <c r="H77" s="1150"/>
      <c r="I77" s="1152"/>
      <c r="J77" s="1152"/>
      <c r="K77" s="1152"/>
      <c r="L77" s="1152"/>
      <c r="M77" s="1153"/>
      <c r="N77" s="1153"/>
      <c r="O77" s="1153"/>
      <c r="P77" s="1153"/>
      <c r="Q77" s="1153"/>
      <c r="R77" s="1149"/>
    </row>
    <row r="78" spans="1:18" s="662" customFormat="1">
      <c r="A78" s="1146"/>
      <c r="B78" s="1183"/>
      <c r="C78" s="1276"/>
      <c r="D78" s="1277"/>
      <c r="E78" s="1280"/>
      <c r="F78" s="1279"/>
      <c r="G78" s="1148"/>
      <c r="H78" s="1150"/>
      <c r="I78" s="1152"/>
      <c r="J78" s="1152"/>
      <c r="K78" s="1152"/>
      <c r="L78" s="1152"/>
      <c r="M78" s="1153"/>
      <c r="N78" s="1153"/>
      <c r="O78" s="1153"/>
      <c r="P78" s="1153"/>
      <c r="Q78" s="1153"/>
      <c r="R78" s="1149"/>
    </row>
    <row r="79" spans="1:18" s="662" customFormat="1">
      <c r="A79" s="1155"/>
      <c r="B79" s="1184"/>
      <c r="C79" s="1276"/>
      <c r="D79" s="1277"/>
      <c r="E79" s="1280"/>
      <c r="F79" s="1279"/>
      <c r="G79" s="1161"/>
      <c r="H79" s="1158"/>
      <c r="I79" s="1162"/>
      <c r="J79" s="1162"/>
      <c r="K79" s="1162"/>
      <c r="L79" s="1162"/>
      <c r="M79" s="1163"/>
      <c r="N79" s="1163"/>
      <c r="O79" s="1163"/>
      <c r="P79" s="1163"/>
      <c r="Q79" s="1163"/>
      <c r="R79" s="1159"/>
    </row>
    <row r="80" spans="1:18" ht="14.45" hidden="1" customHeight="1">
      <c r="A80" s="1164"/>
      <c r="B80" s="1183"/>
      <c r="C80" s="1185"/>
      <c r="D80" s="1186"/>
      <c r="E80" s="1185"/>
      <c r="F80" s="1186"/>
      <c r="G80" s="1160"/>
      <c r="H80" s="1160"/>
      <c r="I80" s="1160"/>
      <c r="J80" s="1160"/>
      <c r="K80" s="1160"/>
      <c r="L80" s="1160"/>
      <c r="M80" s="1160"/>
      <c r="N80" s="1160"/>
      <c r="O80" s="1160"/>
      <c r="P80" s="1160"/>
      <c r="Q80" s="1160"/>
      <c r="R80" s="1160"/>
    </row>
    <row r="81" spans="1:18" ht="14.45" hidden="1" customHeight="1">
      <c r="A81" s="1168"/>
      <c r="B81" s="1183"/>
      <c r="C81" s="1185"/>
      <c r="D81" s="1186"/>
      <c r="E81" s="1185"/>
      <c r="F81" s="1186"/>
      <c r="G81" s="1171"/>
      <c r="H81" s="1171"/>
      <c r="I81" s="1171"/>
      <c r="J81" s="1171"/>
      <c r="K81" s="1171"/>
      <c r="L81" s="1171"/>
      <c r="M81" s="1171"/>
      <c r="N81" s="1171"/>
      <c r="O81" s="1171"/>
      <c r="P81" s="1171"/>
      <c r="Q81" s="1171"/>
      <c r="R81" s="1171"/>
    </row>
    <row r="82" spans="1:18" ht="14.45" hidden="1" customHeight="1">
      <c r="A82" s="1168"/>
      <c r="B82" s="1183"/>
      <c r="C82" s="1185"/>
      <c r="D82" s="1186"/>
      <c r="E82" s="1185"/>
      <c r="F82" s="1186"/>
      <c r="G82" s="1171"/>
      <c r="H82" s="1171"/>
      <c r="I82" s="1171"/>
      <c r="J82" s="1171"/>
      <c r="K82" s="1171"/>
      <c r="L82" s="1171"/>
      <c r="M82" s="1171"/>
      <c r="N82" s="1171"/>
      <c r="O82" s="1171"/>
      <c r="P82" s="1171"/>
      <c r="Q82" s="1171"/>
      <c r="R82" s="1171"/>
    </row>
    <row r="83" spans="1:18" ht="14.45" hidden="1" customHeight="1">
      <c r="A83" s="1168"/>
      <c r="B83" s="1183"/>
      <c r="C83" s="1185"/>
      <c r="D83" s="1186"/>
      <c r="E83" s="1185"/>
      <c r="F83" s="1186"/>
      <c r="G83" s="1171"/>
      <c r="H83" s="1171"/>
      <c r="I83" s="1171"/>
      <c r="J83" s="1171"/>
      <c r="K83" s="1171"/>
      <c r="L83" s="1171"/>
      <c r="M83" s="1171"/>
      <c r="N83" s="1171"/>
      <c r="O83" s="1171"/>
      <c r="P83" s="1171"/>
      <c r="Q83" s="1171"/>
      <c r="R83" s="1171"/>
    </row>
    <row r="84" spans="1:18" ht="14.45" hidden="1" customHeight="1">
      <c r="A84" s="1168"/>
      <c r="B84" s="1183"/>
      <c r="C84" s="1185"/>
      <c r="D84" s="1186"/>
      <c r="E84" s="1185"/>
      <c r="F84" s="1186"/>
      <c r="G84" s="1171"/>
      <c r="H84" s="1171"/>
      <c r="I84" s="1171"/>
      <c r="J84" s="1171"/>
      <c r="K84" s="1171"/>
      <c r="L84" s="1171"/>
      <c r="M84" s="1171"/>
      <c r="N84" s="1171"/>
      <c r="O84" s="1171"/>
      <c r="P84" s="1171"/>
      <c r="Q84" s="1171"/>
      <c r="R84" s="1171"/>
    </row>
    <row r="85" spans="1:18" ht="14.45" hidden="1" customHeight="1">
      <c r="A85" s="1168"/>
      <c r="B85" s="1183"/>
      <c r="C85" s="1185"/>
      <c r="D85" s="1186"/>
      <c r="E85" s="1185"/>
      <c r="F85" s="1186"/>
      <c r="G85" s="1171"/>
      <c r="H85" s="1171"/>
      <c r="I85" s="1171"/>
      <c r="J85" s="1171"/>
      <c r="K85" s="1171"/>
      <c r="L85" s="1171"/>
      <c r="M85" s="1171"/>
      <c r="N85" s="1171"/>
      <c r="O85" s="1171"/>
      <c r="P85" s="1171"/>
      <c r="Q85" s="1171"/>
      <c r="R85" s="1171"/>
    </row>
    <row r="86" spans="1:18" ht="14.45" hidden="1" customHeight="1">
      <c r="A86" s="1168"/>
      <c r="B86" s="1183"/>
      <c r="C86" s="1185"/>
      <c r="D86" s="1186"/>
      <c r="E86" s="1185"/>
      <c r="F86" s="1186"/>
      <c r="G86" s="1171"/>
      <c r="H86" s="1171"/>
      <c r="I86" s="1171"/>
      <c r="J86" s="1171"/>
      <c r="K86" s="1171"/>
      <c r="L86" s="1171"/>
      <c r="M86" s="1171"/>
      <c r="N86" s="1171"/>
      <c r="O86" s="1171"/>
      <c r="P86" s="1171"/>
      <c r="Q86" s="1171"/>
      <c r="R86" s="1171"/>
    </row>
    <row r="87" spans="1:18" ht="14.45" hidden="1" customHeight="1">
      <c r="A87" s="1168"/>
      <c r="B87" s="1183"/>
      <c r="C87" s="1185"/>
      <c r="D87" s="1186"/>
      <c r="E87" s="1185"/>
      <c r="F87" s="1186"/>
      <c r="G87" s="1171"/>
      <c r="H87" s="1171"/>
      <c r="I87" s="1171"/>
      <c r="J87" s="1171"/>
      <c r="K87" s="1171"/>
      <c r="L87" s="1171"/>
      <c r="M87" s="1171"/>
      <c r="N87" s="1171"/>
      <c r="O87" s="1171"/>
      <c r="P87" s="1171"/>
      <c r="Q87" s="1171"/>
      <c r="R87" s="1171"/>
    </row>
    <row r="88" spans="1:18" ht="14.45" hidden="1" customHeight="1">
      <c r="A88" s="1168"/>
      <c r="B88" s="1183"/>
      <c r="C88" s="1185"/>
      <c r="D88" s="1186"/>
      <c r="E88" s="1185"/>
      <c r="F88" s="1186"/>
      <c r="G88" s="1171"/>
      <c r="H88" s="1171"/>
      <c r="I88" s="1171"/>
      <c r="J88" s="1171"/>
      <c r="K88" s="1171"/>
      <c r="L88" s="1171"/>
      <c r="M88" s="1171"/>
      <c r="N88" s="1171"/>
      <c r="O88" s="1171"/>
      <c r="P88" s="1171"/>
      <c r="Q88" s="1171"/>
      <c r="R88" s="1171"/>
    </row>
    <row r="89" spans="1:18" ht="14.45" hidden="1" customHeight="1">
      <c r="A89" s="1168"/>
      <c r="B89" s="1183"/>
      <c r="C89" s="1185"/>
      <c r="D89" s="1186"/>
      <c r="E89" s="1185"/>
      <c r="F89" s="1186"/>
      <c r="G89" s="1171"/>
      <c r="H89" s="1171"/>
      <c r="I89" s="1171"/>
      <c r="J89" s="1171"/>
      <c r="K89" s="1171"/>
      <c r="L89" s="1171"/>
      <c r="M89" s="1171"/>
      <c r="N89" s="1171"/>
      <c r="O89" s="1171"/>
      <c r="P89" s="1171"/>
      <c r="Q89" s="1171"/>
      <c r="R89" s="1171"/>
    </row>
    <row r="90" spans="1:18" ht="14.45" hidden="1" customHeight="1">
      <c r="A90" s="1168"/>
      <c r="B90" s="1183"/>
      <c r="C90" s="1185"/>
      <c r="D90" s="1186"/>
      <c r="E90" s="1185"/>
      <c r="F90" s="1186"/>
      <c r="G90" s="1171"/>
      <c r="H90" s="1171"/>
      <c r="I90" s="1171"/>
      <c r="J90" s="1171"/>
      <c r="K90" s="1171"/>
      <c r="L90" s="1171"/>
      <c r="M90" s="1171"/>
      <c r="N90" s="1171"/>
      <c r="O90" s="1171"/>
      <c r="P90" s="1171"/>
      <c r="Q90" s="1171"/>
      <c r="R90" s="1171"/>
    </row>
    <row r="91" spans="1:18" ht="14.45" hidden="1" customHeight="1">
      <c r="A91" s="1168"/>
      <c r="B91" s="1183"/>
      <c r="C91" s="1185"/>
      <c r="D91" s="1186"/>
      <c r="E91" s="1185"/>
      <c r="F91" s="1186"/>
      <c r="G91" s="1171"/>
      <c r="H91" s="1171"/>
      <c r="I91" s="1171"/>
      <c r="J91" s="1171"/>
      <c r="K91" s="1171"/>
      <c r="L91" s="1171"/>
      <c r="M91" s="1171"/>
      <c r="N91" s="1171"/>
      <c r="O91" s="1171"/>
      <c r="P91" s="1171"/>
      <c r="Q91" s="1171"/>
      <c r="R91" s="1171"/>
    </row>
    <row r="92" spans="1:18" ht="14.45" hidden="1" customHeight="1">
      <c r="A92" s="1168"/>
      <c r="B92" s="1183"/>
      <c r="C92" s="1185"/>
      <c r="D92" s="1186"/>
      <c r="E92" s="1185"/>
      <c r="F92" s="1186"/>
      <c r="G92" s="1171"/>
      <c r="H92" s="1171"/>
      <c r="I92" s="1171"/>
      <c r="J92" s="1171"/>
      <c r="K92" s="1171"/>
      <c r="L92" s="1171"/>
      <c r="M92" s="1171"/>
      <c r="N92" s="1171"/>
      <c r="O92" s="1171"/>
      <c r="P92" s="1171"/>
      <c r="Q92" s="1171"/>
      <c r="R92" s="1171"/>
    </row>
    <row r="93" spans="1:18" ht="14.45" hidden="1" customHeight="1">
      <c r="A93" s="1168"/>
      <c r="B93" s="1183"/>
      <c r="C93" s="1185"/>
      <c r="D93" s="1186"/>
      <c r="E93" s="1185"/>
      <c r="F93" s="1186"/>
      <c r="G93" s="1171"/>
      <c r="H93" s="1171"/>
      <c r="I93" s="1171"/>
      <c r="J93" s="1171"/>
      <c r="K93" s="1171"/>
      <c r="L93" s="1171"/>
      <c r="M93" s="1171"/>
      <c r="N93" s="1171"/>
      <c r="O93" s="1171"/>
      <c r="P93" s="1171"/>
      <c r="Q93" s="1171"/>
      <c r="R93" s="1171"/>
    </row>
    <row r="94" spans="1:18" ht="14.45" hidden="1" customHeight="1">
      <c r="A94" s="1168"/>
      <c r="B94" s="1183"/>
      <c r="C94" s="1185"/>
      <c r="D94" s="1186"/>
      <c r="E94" s="1185"/>
      <c r="F94" s="1186"/>
      <c r="G94" s="1171"/>
      <c r="H94" s="1171"/>
      <c r="I94" s="1171"/>
      <c r="J94" s="1171"/>
      <c r="K94" s="1171"/>
      <c r="L94" s="1171"/>
      <c r="M94" s="1171"/>
      <c r="N94" s="1171"/>
      <c r="O94" s="1171"/>
      <c r="P94" s="1171"/>
      <c r="Q94" s="1171"/>
      <c r="R94" s="1171"/>
    </row>
    <row r="95" spans="1:18" ht="14.45" hidden="1" customHeight="1">
      <c r="A95" s="1168"/>
      <c r="B95" s="1183"/>
      <c r="C95" s="1185"/>
      <c r="D95" s="1186"/>
      <c r="E95" s="1185"/>
      <c r="F95" s="1186"/>
      <c r="G95" s="1171"/>
      <c r="H95" s="1171"/>
      <c r="I95" s="1171"/>
      <c r="J95" s="1171"/>
      <c r="K95" s="1171"/>
      <c r="L95" s="1171"/>
      <c r="M95" s="1171"/>
      <c r="N95" s="1171"/>
      <c r="O95" s="1171"/>
      <c r="P95" s="1171"/>
      <c r="Q95" s="1171"/>
      <c r="R95" s="1171"/>
    </row>
    <row r="96" spans="1:18" ht="14.45" hidden="1" customHeight="1">
      <c r="A96" s="1168"/>
      <c r="B96" s="1183"/>
      <c r="C96" s="1185"/>
      <c r="D96" s="1186"/>
      <c r="E96" s="1185"/>
      <c r="F96" s="1186"/>
      <c r="G96" s="1171"/>
      <c r="H96" s="1171"/>
      <c r="I96" s="1171"/>
      <c r="J96" s="1171"/>
      <c r="K96" s="1171"/>
      <c r="L96" s="1171"/>
      <c r="M96" s="1171"/>
      <c r="N96" s="1171"/>
      <c r="O96" s="1171"/>
      <c r="P96" s="1171"/>
      <c r="Q96" s="1171"/>
      <c r="R96" s="1171"/>
    </row>
    <row r="97" spans="1:18" ht="14.45" hidden="1" customHeight="1">
      <c r="A97" s="1168"/>
      <c r="B97" s="1183"/>
      <c r="C97" s="1185"/>
      <c r="D97" s="1186"/>
      <c r="E97" s="1185"/>
      <c r="F97" s="1186"/>
      <c r="G97" s="1171"/>
      <c r="H97" s="1171"/>
      <c r="I97" s="1171"/>
      <c r="J97" s="1171"/>
      <c r="K97" s="1171"/>
      <c r="L97" s="1171"/>
      <c r="M97" s="1171"/>
      <c r="N97" s="1171"/>
      <c r="O97" s="1171"/>
      <c r="P97" s="1171"/>
      <c r="Q97" s="1171"/>
      <c r="R97" s="1171"/>
    </row>
    <row r="98" spans="1:18" ht="14.45" hidden="1" customHeight="1">
      <c r="A98" s="1168"/>
      <c r="B98" s="1183"/>
      <c r="C98" s="1185"/>
      <c r="D98" s="1186"/>
      <c r="E98" s="1185"/>
      <c r="F98" s="1186"/>
      <c r="G98" s="1171"/>
      <c r="H98" s="1171"/>
      <c r="I98" s="1171"/>
      <c r="J98" s="1171"/>
      <c r="K98" s="1171"/>
      <c r="L98" s="1171"/>
      <c r="M98" s="1171"/>
      <c r="N98" s="1171"/>
      <c r="O98" s="1171"/>
      <c r="P98" s="1171"/>
      <c r="Q98" s="1171"/>
      <c r="R98" s="1171"/>
    </row>
    <row r="99" spans="1:18" ht="14.45" hidden="1" customHeight="1">
      <c r="A99" s="1168"/>
      <c r="B99" s="1183"/>
      <c r="C99" s="1185"/>
      <c r="D99" s="1186"/>
      <c r="E99" s="1185"/>
      <c r="F99" s="1186"/>
      <c r="G99" s="1171"/>
      <c r="H99" s="1171"/>
      <c r="I99" s="1171"/>
      <c r="J99" s="1171"/>
      <c r="K99" s="1171"/>
      <c r="L99" s="1171"/>
      <c r="M99" s="1171"/>
      <c r="N99" s="1171"/>
      <c r="O99" s="1171"/>
      <c r="P99" s="1171"/>
      <c r="Q99" s="1171"/>
      <c r="R99" s="1171"/>
    </row>
    <row r="100" spans="1:18" ht="14.45" hidden="1" customHeight="1">
      <c r="A100" s="1168"/>
      <c r="B100" s="1183"/>
      <c r="C100" s="1185"/>
      <c r="D100" s="1186"/>
      <c r="E100" s="1185"/>
      <c r="F100" s="1186"/>
      <c r="G100" s="1171"/>
      <c r="H100" s="1171"/>
      <c r="I100" s="1171"/>
      <c r="J100" s="1171"/>
      <c r="K100" s="1171"/>
      <c r="L100" s="1171"/>
      <c r="M100" s="1171"/>
      <c r="N100" s="1171"/>
      <c r="O100" s="1171"/>
      <c r="P100" s="1171"/>
      <c r="Q100" s="1171"/>
      <c r="R100" s="1171"/>
    </row>
    <row r="101" spans="1:18" ht="14.45" hidden="1" customHeight="1">
      <c r="A101" s="1168"/>
      <c r="B101" s="1183"/>
      <c r="C101" s="1185"/>
      <c r="D101" s="1186"/>
      <c r="E101" s="1185"/>
      <c r="F101" s="1186"/>
      <c r="G101" s="1171"/>
      <c r="H101" s="1171"/>
      <c r="I101" s="1171"/>
      <c r="J101" s="1171"/>
      <c r="K101" s="1171"/>
      <c r="L101" s="1171"/>
      <c r="M101" s="1171"/>
      <c r="N101" s="1171"/>
      <c r="O101" s="1171"/>
      <c r="P101" s="1171"/>
      <c r="Q101" s="1171"/>
      <c r="R101" s="1171"/>
    </row>
    <row r="102" spans="1:18" ht="14.45" hidden="1" customHeight="1">
      <c r="A102" s="1168"/>
      <c r="B102" s="1183"/>
      <c r="C102" s="1185"/>
      <c r="D102" s="1186"/>
      <c r="E102" s="1185"/>
      <c r="F102" s="1186"/>
      <c r="G102" s="1171"/>
      <c r="H102" s="1171"/>
      <c r="I102" s="1171"/>
      <c r="J102" s="1171"/>
      <c r="K102" s="1171"/>
      <c r="L102" s="1171"/>
      <c r="M102" s="1171"/>
      <c r="N102" s="1171"/>
      <c r="O102" s="1171"/>
      <c r="P102" s="1171"/>
      <c r="Q102" s="1171"/>
      <c r="R102" s="1171"/>
    </row>
    <row r="103" spans="1:18" ht="14.45" hidden="1" customHeight="1">
      <c r="A103" s="1168"/>
      <c r="B103" s="1183"/>
      <c r="C103" s="1185"/>
      <c r="D103" s="1186"/>
      <c r="E103" s="1185"/>
      <c r="F103" s="1186"/>
      <c r="G103" s="1171"/>
      <c r="H103" s="1171"/>
      <c r="I103" s="1171"/>
      <c r="J103" s="1171"/>
      <c r="K103" s="1171"/>
      <c r="L103" s="1171"/>
      <c r="M103" s="1171"/>
      <c r="N103" s="1171"/>
      <c r="O103" s="1171"/>
      <c r="P103" s="1171"/>
      <c r="Q103" s="1171"/>
      <c r="R103" s="1171"/>
    </row>
    <row r="104" spans="1:18" ht="14.45" hidden="1" customHeight="1">
      <c r="A104" s="1168"/>
      <c r="B104" s="1183"/>
      <c r="C104" s="1185"/>
      <c r="D104" s="1186"/>
      <c r="E104" s="1185"/>
      <c r="F104" s="1186"/>
      <c r="G104" s="1171"/>
      <c r="H104" s="1171"/>
      <c r="I104" s="1171"/>
      <c r="J104" s="1171"/>
      <c r="K104" s="1171"/>
      <c r="L104" s="1171"/>
      <c r="M104" s="1171"/>
      <c r="N104" s="1171"/>
      <c r="O104" s="1171"/>
      <c r="P104" s="1171"/>
      <c r="Q104" s="1171"/>
      <c r="R104" s="1171"/>
    </row>
    <row r="105" spans="1:18" ht="14.45" hidden="1" customHeight="1">
      <c r="A105" s="1168"/>
      <c r="B105" s="1183"/>
      <c r="C105" s="1185"/>
      <c r="D105" s="1186"/>
      <c r="E105" s="1185"/>
      <c r="F105" s="1186"/>
      <c r="G105" s="1171"/>
      <c r="H105" s="1171"/>
      <c r="I105" s="1171"/>
      <c r="J105" s="1171"/>
      <c r="K105" s="1171"/>
      <c r="L105" s="1171"/>
      <c r="M105" s="1171"/>
      <c r="N105" s="1171"/>
      <c r="O105" s="1171"/>
      <c r="P105" s="1171"/>
      <c r="Q105" s="1171"/>
      <c r="R105" s="1171"/>
    </row>
    <row r="106" spans="1:18" ht="14.45" hidden="1" customHeight="1">
      <c r="A106" s="1168"/>
      <c r="B106" s="1183"/>
      <c r="C106" s="1185"/>
      <c r="D106" s="1186"/>
      <c r="E106" s="1185"/>
      <c r="F106" s="1186"/>
      <c r="G106" s="1171"/>
      <c r="H106" s="1171"/>
      <c r="I106" s="1171"/>
      <c r="J106" s="1171"/>
      <c r="K106" s="1171"/>
      <c r="L106" s="1171"/>
      <c r="M106" s="1171"/>
      <c r="N106" s="1171"/>
      <c r="O106" s="1171"/>
      <c r="P106" s="1171"/>
      <c r="Q106" s="1171"/>
      <c r="R106" s="1171"/>
    </row>
    <row r="107" spans="1:18" ht="14.45" hidden="1" customHeight="1">
      <c r="A107" s="1168"/>
      <c r="B107" s="1183"/>
      <c r="C107" s="1185"/>
      <c r="D107" s="1186"/>
      <c r="E107" s="1185"/>
      <c r="F107" s="1186"/>
      <c r="G107" s="1171"/>
      <c r="H107" s="1171"/>
      <c r="I107" s="1171"/>
      <c r="J107" s="1171"/>
      <c r="K107" s="1171"/>
      <c r="L107" s="1171"/>
      <c r="M107" s="1171"/>
      <c r="N107" s="1171"/>
      <c r="O107" s="1171"/>
      <c r="P107" s="1171"/>
      <c r="Q107" s="1171"/>
      <c r="R107" s="1171"/>
    </row>
    <row r="108" spans="1:18" ht="14.45" hidden="1" customHeight="1">
      <c r="A108" s="1168"/>
      <c r="B108" s="1183"/>
      <c r="C108" s="1185"/>
      <c r="D108" s="1186"/>
      <c r="E108" s="1185"/>
      <c r="F108" s="1186"/>
      <c r="G108" s="1171"/>
      <c r="H108" s="1171"/>
      <c r="I108" s="1171"/>
      <c r="J108" s="1171"/>
      <c r="K108" s="1171"/>
      <c r="L108" s="1171"/>
      <c r="M108" s="1171"/>
      <c r="N108" s="1171"/>
      <c r="O108" s="1171"/>
      <c r="P108" s="1171"/>
      <c r="Q108" s="1171"/>
      <c r="R108" s="1171"/>
    </row>
    <row r="109" spans="1:18" ht="14.45" hidden="1" customHeight="1">
      <c r="A109" s="1168"/>
      <c r="B109" s="1183"/>
      <c r="C109" s="1185"/>
      <c r="D109" s="1186"/>
      <c r="E109" s="1185"/>
      <c r="F109" s="1186"/>
      <c r="G109" s="1171"/>
      <c r="H109" s="1171"/>
      <c r="I109" s="1171"/>
      <c r="J109" s="1171"/>
      <c r="K109" s="1171"/>
      <c r="L109" s="1171"/>
      <c r="M109" s="1171"/>
      <c r="N109" s="1171"/>
      <c r="O109" s="1171"/>
      <c r="P109" s="1171"/>
      <c r="Q109" s="1171"/>
      <c r="R109" s="1171"/>
    </row>
    <row r="110" spans="1:18" ht="14.45" hidden="1" customHeight="1">
      <c r="A110" s="1168"/>
      <c r="B110" s="1183"/>
      <c r="C110" s="1185"/>
      <c r="D110" s="1186"/>
      <c r="E110" s="1185"/>
      <c r="F110" s="1186"/>
      <c r="G110" s="1171"/>
      <c r="H110" s="1171"/>
      <c r="I110" s="1171"/>
      <c r="J110" s="1171"/>
      <c r="K110" s="1171"/>
      <c r="L110" s="1171"/>
      <c r="M110" s="1171"/>
      <c r="N110" s="1171"/>
      <c r="O110" s="1171"/>
      <c r="P110" s="1171"/>
      <c r="Q110" s="1171"/>
      <c r="R110" s="1171"/>
    </row>
    <row r="111" spans="1:18" ht="14.45" hidden="1" customHeight="1">
      <c r="A111" s="1168"/>
      <c r="B111" s="1183"/>
      <c r="C111" s="1185"/>
      <c r="D111" s="1186"/>
      <c r="E111" s="1185"/>
      <c r="F111" s="1186"/>
      <c r="G111" s="1171"/>
      <c r="H111" s="1171"/>
      <c r="I111" s="1171"/>
      <c r="J111" s="1171"/>
      <c r="K111" s="1171"/>
      <c r="L111" s="1171"/>
      <c r="M111" s="1171"/>
      <c r="N111" s="1171"/>
      <c r="O111" s="1171"/>
      <c r="P111" s="1171"/>
      <c r="Q111" s="1171"/>
      <c r="R111" s="1171"/>
    </row>
    <row r="112" spans="1:18" ht="14.45" hidden="1" customHeight="1">
      <c r="A112" s="1168"/>
      <c r="B112" s="1183"/>
      <c r="C112" s="1185"/>
      <c r="D112" s="1186"/>
      <c r="E112" s="1185"/>
      <c r="F112" s="1186"/>
      <c r="G112" s="1171"/>
      <c r="H112" s="1171"/>
      <c r="I112" s="1171"/>
      <c r="J112" s="1171"/>
      <c r="K112" s="1171"/>
      <c r="L112" s="1171"/>
      <c r="M112" s="1171"/>
      <c r="N112" s="1171"/>
      <c r="O112" s="1171"/>
      <c r="P112" s="1171"/>
      <c r="Q112" s="1171"/>
      <c r="R112" s="1171"/>
    </row>
    <row r="113" spans="1:18" ht="14.45" hidden="1" customHeight="1">
      <c r="A113" s="1168"/>
      <c r="B113" s="1183"/>
      <c r="C113" s="1185"/>
      <c r="D113" s="1186"/>
      <c r="E113" s="1185"/>
      <c r="F113" s="1186"/>
      <c r="G113" s="1171"/>
      <c r="H113" s="1171"/>
      <c r="I113" s="1171"/>
      <c r="J113" s="1171"/>
      <c r="K113" s="1171"/>
      <c r="L113" s="1171"/>
      <c r="M113" s="1171"/>
      <c r="N113" s="1171"/>
      <c r="O113" s="1171"/>
      <c r="P113" s="1171"/>
      <c r="Q113" s="1171"/>
      <c r="R113" s="1171"/>
    </row>
    <row r="114" spans="1:18" ht="14.45" hidden="1" customHeight="1">
      <c r="A114" s="1168"/>
      <c r="B114" s="1183"/>
      <c r="C114" s="1185"/>
      <c r="D114" s="1186"/>
      <c r="E114" s="1185"/>
      <c r="F114" s="1186"/>
      <c r="G114" s="1171"/>
      <c r="H114" s="1171"/>
      <c r="I114" s="1171"/>
      <c r="J114" s="1171"/>
      <c r="K114" s="1171"/>
      <c r="L114" s="1171"/>
      <c r="M114" s="1171"/>
      <c r="N114" s="1171"/>
      <c r="O114" s="1171"/>
      <c r="P114" s="1171"/>
      <c r="Q114" s="1171"/>
      <c r="R114" s="1171"/>
    </row>
    <row r="115" spans="1:18" ht="14.45" hidden="1" customHeight="1">
      <c r="A115" s="1168"/>
      <c r="B115" s="1183"/>
      <c r="C115" s="1185"/>
      <c r="D115" s="1186"/>
      <c r="E115" s="1185"/>
      <c r="F115" s="1186"/>
      <c r="G115" s="1171"/>
      <c r="H115" s="1171"/>
      <c r="I115" s="1171"/>
      <c r="J115" s="1171"/>
      <c r="K115" s="1171"/>
      <c r="L115" s="1171"/>
      <c r="M115" s="1171"/>
      <c r="N115" s="1171"/>
      <c r="O115" s="1171"/>
      <c r="P115" s="1171"/>
      <c r="Q115" s="1171"/>
      <c r="R115" s="1171"/>
    </row>
    <row r="116" spans="1:18" ht="14.45" hidden="1" customHeight="1">
      <c r="A116" s="1168"/>
      <c r="B116" s="1183"/>
      <c r="C116" s="1185"/>
      <c r="D116" s="1186"/>
      <c r="E116" s="1185"/>
      <c r="F116" s="1186"/>
      <c r="G116" s="1171"/>
      <c r="H116" s="1171"/>
      <c r="I116" s="1171"/>
      <c r="J116" s="1171"/>
      <c r="K116" s="1171"/>
      <c r="L116" s="1171"/>
      <c r="M116" s="1171"/>
      <c r="N116" s="1171"/>
      <c r="O116" s="1171"/>
      <c r="P116" s="1171"/>
      <c r="Q116" s="1171"/>
      <c r="R116" s="1171"/>
    </row>
    <row r="117" spans="1:18" ht="14.45" hidden="1" customHeight="1">
      <c r="A117" s="1168"/>
      <c r="B117" s="1183"/>
      <c r="C117" s="1185"/>
      <c r="D117" s="1186"/>
      <c r="E117" s="1185"/>
      <c r="F117" s="1186"/>
      <c r="G117" s="1171"/>
      <c r="H117" s="1171"/>
      <c r="I117" s="1171"/>
      <c r="J117" s="1171"/>
      <c r="K117" s="1171"/>
      <c r="L117" s="1171"/>
      <c r="M117" s="1171"/>
      <c r="N117" s="1171"/>
      <c r="O117" s="1171"/>
      <c r="P117" s="1171"/>
      <c r="Q117" s="1171"/>
      <c r="R117" s="1171"/>
    </row>
    <row r="118" spans="1:18" ht="14.45" hidden="1" customHeight="1">
      <c r="A118" s="1168"/>
      <c r="B118" s="1183"/>
      <c r="C118" s="1185"/>
      <c r="D118" s="1186"/>
      <c r="E118" s="1185"/>
      <c r="F118" s="1186"/>
      <c r="G118" s="1171"/>
      <c r="H118" s="1171"/>
      <c r="I118" s="1171"/>
      <c r="J118" s="1171"/>
      <c r="K118" s="1171"/>
      <c r="L118" s="1171"/>
      <c r="M118" s="1171"/>
      <c r="N118" s="1171"/>
      <c r="O118" s="1171"/>
      <c r="P118" s="1171"/>
      <c r="Q118" s="1171"/>
      <c r="R118" s="1171"/>
    </row>
    <row r="119" spans="1:18" ht="14.45" hidden="1" customHeight="1">
      <c r="A119" s="1168"/>
      <c r="B119" s="1183"/>
      <c r="C119" s="1185"/>
      <c r="D119" s="1186"/>
      <c r="E119" s="1185"/>
      <c r="F119" s="1186"/>
      <c r="G119" s="1171"/>
      <c r="H119" s="1171"/>
      <c r="I119" s="1171"/>
      <c r="J119" s="1171"/>
      <c r="K119" s="1171"/>
      <c r="L119" s="1171"/>
      <c r="M119" s="1171"/>
      <c r="N119" s="1171"/>
      <c r="O119" s="1171"/>
      <c r="P119" s="1171"/>
      <c r="Q119" s="1171"/>
      <c r="R119" s="1171"/>
    </row>
    <row r="120" spans="1:18" ht="14.45" hidden="1" customHeight="1">
      <c r="A120" s="1168"/>
      <c r="B120" s="1183"/>
      <c r="C120" s="1185"/>
      <c r="D120" s="1186"/>
      <c r="E120" s="1185"/>
      <c r="F120" s="1186"/>
      <c r="G120" s="1171"/>
      <c r="H120" s="1171"/>
      <c r="I120" s="1171"/>
      <c r="J120" s="1171"/>
      <c r="K120" s="1171"/>
      <c r="L120" s="1171"/>
      <c r="M120" s="1171"/>
      <c r="N120" s="1171"/>
      <c r="O120" s="1171"/>
      <c r="P120" s="1171"/>
      <c r="Q120" s="1171"/>
      <c r="R120" s="1171"/>
    </row>
    <row r="121" spans="1:18" ht="14.45" hidden="1" customHeight="1">
      <c r="A121" s="1168"/>
      <c r="B121" s="1183"/>
      <c r="C121" s="1185"/>
      <c r="D121" s="1186"/>
      <c r="E121" s="1185"/>
      <c r="F121" s="1186"/>
      <c r="G121" s="1171"/>
      <c r="H121" s="1171"/>
      <c r="I121" s="1171"/>
      <c r="J121" s="1171"/>
      <c r="K121" s="1171"/>
      <c r="L121" s="1171"/>
      <c r="M121" s="1171"/>
      <c r="N121" s="1171"/>
      <c r="O121" s="1171"/>
      <c r="P121" s="1171"/>
      <c r="Q121" s="1171"/>
      <c r="R121" s="1171"/>
    </row>
    <row r="122" spans="1:18" ht="14.45" hidden="1" customHeight="1">
      <c r="A122" s="1168"/>
      <c r="B122" s="1183"/>
      <c r="C122" s="1185"/>
      <c r="D122" s="1186"/>
      <c r="E122" s="1185"/>
      <c r="F122" s="1186"/>
      <c r="G122" s="1171"/>
      <c r="H122" s="1171"/>
      <c r="I122" s="1171"/>
      <c r="J122" s="1171"/>
      <c r="K122" s="1171"/>
      <c r="L122" s="1171"/>
      <c r="M122" s="1171"/>
      <c r="N122" s="1171"/>
      <c r="O122" s="1171"/>
      <c r="P122" s="1171"/>
      <c r="Q122" s="1171"/>
      <c r="R122" s="1171"/>
    </row>
    <row r="123" spans="1:18">
      <c r="A123" s="1263" t="s">
        <v>679</v>
      </c>
      <c r="B123" s="1264"/>
      <c r="C123" s="1281">
        <f>SUM(C69:D122)</f>
        <v>0</v>
      </c>
      <c r="D123" s="1282"/>
      <c r="E123" s="1283">
        <f>SUM(E69:F122)</f>
        <v>0</v>
      </c>
      <c r="F123" s="1284"/>
      <c r="G123" s="1187">
        <f>SUM(G69:G79)</f>
        <v>0</v>
      </c>
      <c r="H123" s="1178">
        <f t="shared" ref="H123:R123" si="5">SUM(H69:H79)</f>
        <v>0</v>
      </c>
      <c r="I123" s="1178">
        <f t="shared" si="5"/>
        <v>0</v>
      </c>
      <c r="J123" s="1178">
        <f t="shared" si="5"/>
        <v>0</v>
      </c>
      <c r="K123" s="1178">
        <f t="shared" si="5"/>
        <v>0</v>
      </c>
      <c r="L123" s="1178">
        <f t="shared" si="5"/>
        <v>0</v>
      </c>
      <c r="M123" s="1178">
        <f t="shared" si="5"/>
        <v>0</v>
      </c>
      <c r="N123" s="1178">
        <f t="shared" si="5"/>
        <v>0</v>
      </c>
      <c r="O123" s="1178">
        <f t="shared" si="5"/>
        <v>0</v>
      </c>
      <c r="P123" s="1178">
        <f t="shared" si="5"/>
        <v>0</v>
      </c>
      <c r="Q123" s="1178">
        <f t="shared" si="5"/>
        <v>0</v>
      </c>
      <c r="R123" s="1176">
        <f t="shared" si="5"/>
        <v>0</v>
      </c>
    </row>
    <row r="124" spans="1:18" s="642" customFormat="1">
      <c r="A124" s="1263" t="s">
        <v>680</v>
      </c>
      <c r="B124" s="1264"/>
      <c r="C124" s="1281">
        <f>C123</f>
        <v>0</v>
      </c>
      <c r="D124" s="1282"/>
      <c r="E124" s="1283">
        <f>E123</f>
        <v>0</v>
      </c>
      <c r="F124" s="1284"/>
      <c r="G124" s="1187">
        <f>G123</f>
        <v>0</v>
      </c>
      <c r="H124" s="1178">
        <f t="shared" ref="H124:R124" si="6">H123</f>
        <v>0</v>
      </c>
      <c r="I124" s="1178">
        <f t="shared" si="6"/>
        <v>0</v>
      </c>
      <c r="J124" s="1178">
        <f t="shared" si="6"/>
        <v>0</v>
      </c>
      <c r="K124" s="1178">
        <f t="shared" si="6"/>
        <v>0</v>
      </c>
      <c r="L124" s="1178">
        <f t="shared" si="6"/>
        <v>0</v>
      </c>
      <c r="M124" s="1178">
        <f t="shared" si="6"/>
        <v>0</v>
      </c>
      <c r="N124" s="1178">
        <f t="shared" si="6"/>
        <v>0</v>
      </c>
      <c r="O124" s="1178">
        <f t="shared" si="6"/>
        <v>0</v>
      </c>
      <c r="P124" s="1178">
        <f t="shared" si="6"/>
        <v>0</v>
      </c>
      <c r="Q124" s="1178">
        <f t="shared" si="6"/>
        <v>0</v>
      </c>
      <c r="R124" s="1176">
        <f t="shared" si="6"/>
        <v>0</v>
      </c>
    </row>
    <row r="125" spans="1:18">
      <c r="A125" s="1130"/>
      <c r="B125" s="1130"/>
      <c r="C125" s="1130"/>
      <c r="D125" s="1130"/>
      <c r="E125" s="1130"/>
      <c r="F125" s="1130"/>
      <c r="G125" s="1130"/>
      <c r="H125" s="1130"/>
      <c r="I125" s="1130"/>
      <c r="J125" s="1130"/>
      <c r="K125" s="1130"/>
      <c r="L125" s="1130"/>
      <c r="M125" s="1130"/>
      <c r="N125" s="1130"/>
      <c r="O125" s="1130"/>
      <c r="P125" s="1130"/>
      <c r="Q125" s="1130"/>
      <c r="R125" s="1130"/>
    </row>
    <row r="126" spans="1:18">
      <c r="A126" s="1130"/>
      <c r="B126" s="1130"/>
      <c r="C126" s="1130"/>
      <c r="D126" s="1130"/>
      <c r="E126" s="1130"/>
      <c r="F126" s="1130"/>
      <c r="G126" s="1130"/>
      <c r="H126" s="1130"/>
      <c r="I126" s="1130"/>
      <c r="J126" s="1130"/>
      <c r="K126" s="1130"/>
      <c r="L126" s="1130"/>
      <c r="M126" s="1130"/>
      <c r="N126" s="1130"/>
      <c r="O126" s="1130"/>
      <c r="P126" s="1130"/>
      <c r="Q126" s="1130"/>
      <c r="R126" s="1130"/>
    </row>
    <row r="127" spans="1:18">
      <c r="A127" s="1130"/>
      <c r="B127" s="1130"/>
      <c r="C127" s="1130"/>
      <c r="D127" s="1130"/>
      <c r="E127" s="1130"/>
      <c r="F127" s="1130"/>
      <c r="G127" s="1130"/>
      <c r="H127" s="1130"/>
      <c r="I127" s="1130"/>
      <c r="J127" s="1130"/>
      <c r="K127" s="1130"/>
      <c r="L127" s="1130"/>
      <c r="M127" s="1130"/>
      <c r="N127" s="1130"/>
      <c r="O127" s="1130"/>
      <c r="P127" s="1130"/>
      <c r="Q127" s="1130"/>
      <c r="R127" s="1130"/>
    </row>
    <row r="128" spans="1:18">
      <c r="A128" s="1130"/>
      <c r="B128" s="1130"/>
      <c r="C128" s="1130"/>
      <c r="D128" s="1130"/>
      <c r="E128" s="1130"/>
      <c r="F128" s="1130"/>
      <c r="G128" s="1130"/>
      <c r="H128" s="1130"/>
      <c r="I128" s="1130"/>
      <c r="J128" s="1130"/>
      <c r="K128" s="1130"/>
      <c r="L128" s="1130"/>
      <c r="M128" s="1130"/>
      <c r="N128" s="1130"/>
      <c r="O128" s="1130"/>
      <c r="P128" s="1130"/>
      <c r="Q128" s="1130"/>
      <c r="R128" s="1130"/>
    </row>
    <row r="129" spans="1:18">
      <c r="A129" s="1130"/>
      <c r="B129" s="1130"/>
      <c r="C129" s="1130"/>
      <c r="D129" s="1130"/>
      <c r="E129" s="1130"/>
      <c r="F129" s="1130"/>
      <c r="G129" s="1130"/>
      <c r="H129" s="1130"/>
      <c r="I129" s="1130"/>
      <c r="J129" s="1130"/>
      <c r="K129" s="1130"/>
      <c r="L129" s="1130"/>
      <c r="M129" s="1130"/>
      <c r="N129" s="1130"/>
      <c r="O129" s="1130"/>
      <c r="P129" s="1130"/>
      <c r="Q129" s="1130"/>
      <c r="R129" s="1130"/>
    </row>
    <row r="130" spans="1:18">
      <c r="A130" s="1130"/>
      <c r="B130" s="1130"/>
      <c r="C130" s="1130"/>
      <c r="D130" s="1130"/>
      <c r="E130" s="1130"/>
      <c r="F130" s="1130"/>
      <c r="G130" s="1130"/>
      <c r="H130" s="1130"/>
      <c r="I130" s="1130"/>
      <c r="J130" s="1130"/>
      <c r="K130" s="1130"/>
      <c r="L130" s="1130"/>
      <c r="M130" s="1130"/>
      <c r="N130" s="1130"/>
      <c r="O130" s="1130"/>
      <c r="P130" s="1130"/>
      <c r="Q130" s="1130"/>
      <c r="R130" s="1130"/>
    </row>
    <row r="131" spans="1:18" ht="15">
      <c r="A131" s="1188"/>
      <c r="B131" s="1188"/>
      <c r="C131" s="1188"/>
      <c r="D131" s="1188"/>
      <c r="E131" s="1188"/>
      <c r="F131" s="1189"/>
      <c r="G131" s="1189"/>
      <c r="H131" s="1190"/>
      <c r="I131" s="1189"/>
      <c r="J131" s="1189"/>
      <c r="K131" s="1191"/>
      <c r="L131" s="1192"/>
      <c r="M131" s="1192"/>
      <c r="N131" s="1192"/>
      <c r="O131" s="1192"/>
      <c r="P131" s="1192"/>
      <c r="Q131" s="1192"/>
      <c r="R131" s="1193"/>
    </row>
    <row r="132" spans="1:18">
      <c r="A132" s="1130"/>
      <c r="B132" s="1130"/>
      <c r="C132" s="1130"/>
      <c r="D132" s="1130"/>
      <c r="E132" s="1130"/>
      <c r="F132" s="1130"/>
      <c r="G132" s="1130"/>
      <c r="H132" s="1130"/>
      <c r="I132" s="1130"/>
      <c r="J132" s="1130"/>
      <c r="K132" s="1130"/>
      <c r="L132" s="1130"/>
      <c r="M132" s="1130"/>
      <c r="N132" s="1130"/>
      <c r="O132" s="1130"/>
      <c r="P132" s="1130"/>
      <c r="Q132" s="1130"/>
      <c r="R132" s="1130"/>
    </row>
    <row r="133" spans="1:18">
      <c r="A133" s="1130"/>
      <c r="B133" s="1130"/>
      <c r="C133" s="1130"/>
      <c r="D133" s="1130"/>
      <c r="E133" s="1130"/>
      <c r="F133" s="1130"/>
      <c r="G133" s="1130"/>
      <c r="H133" s="1130"/>
      <c r="I133" s="1130"/>
      <c r="J133" s="1130"/>
      <c r="K133" s="1130"/>
      <c r="L133" s="1130"/>
      <c r="M133" s="1130"/>
      <c r="N133" s="1130"/>
      <c r="O133" s="1130"/>
      <c r="P133" s="1130"/>
      <c r="Q133" s="1130"/>
      <c r="R133" s="1130"/>
    </row>
    <row r="134" spans="1:18">
      <c r="A134" s="1130"/>
      <c r="B134" s="1130"/>
      <c r="C134" s="1130"/>
      <c r="D134" s="1130"/>
      <c r="E134" s="1130"/>
      <c r="F134" s="1130"/>
      <c r="G134" s="1130"/>
      <c r="H134" s="1130"/>
      <c r="I134" s="1130"/>
      <c r="J134" s="1130"/>
      <c r="K134" s="1130"/>
      <c r="L134" s="1130"/>
      <c r="M134" s="1130"/>
      <c r="N134" s="1130"/>
      <c r="O134" s="1130"/>
      <c r="P134" s="1130"/>
      <c r="Q134" s="1130"/>
      <c r="R134" s="1130"/>
    </row>
    <row r="135" spans="1:18">
      <c r="A135" s="1130"/>
      <c r="B135" s="1130"/>
      <c r="C135" s="1130"/>
      <c r="D135" s="1130"/>
      <c r="E135" s="1130"/>
      <c r="F135" s="1130"/>
      <c r="G135" s="1130"/>
      <c r="H135" s="1130"/>
      <c r="I135" s="1130"/>
      <c r="J135" s="1130"/>
      <c r="K135" s="1130"/>
      <c r="L135" s="1130"/>
      <c r="M135" s="1130"/>
      <c r="N135" s="1130"/>
      <c r="O135" s="1130"/>
      <c r="P135" s="1130"/>
      <c r="Q135" s="1130"/>
      <c r="R135" s="1130"/>
    </row>
    <row r="136" spans="1:18">
      <c r="A136" s="1130"/>
      <c r="B136" s="1130"/>
      <c r="C136" s="1130"/>
      <c r="D136" s="1130"/>
      <c r="E136" s="1130"/>
      <c r="F136" s="1130"/>
      <c r="G136" s="1130"/>
      <c r="H136" s="1130"/>
      <c r="I136" s="1130"/>
      <c r="J136" s="1130"/>
      <c r="K136" s="1130"/>
      <c r="L136" s="1130"/>
      <c r="M136" s="1130"/>
      <c r="N136" s="1130"/>
      <c r="O136" s="1130"/>
      <c r="P136" s="1130"/>
      <c r="Q136" s="1130"/>
      <c r="R136" s="1130"/>
    </row>
    <row r="137" spans="1:18">
      <c r="A137" s="1130"/>
      <c r="B137" s="1130"/>
      <c r="C137" s="1130"/>
      <c r="D137" s="1130"/>
      <c r="E137" s="1130"/>
      <c r="F137" s="1130"/>
      <c r="G137" s="1130"/>
      <c r="H137" s="1130"/>
      <c r="I137" s="1130"/>
      <c r="J137" s="1130"/>
      <c r="K137" s="1130"/>
      <c r="L137" s="1130"/>
      <c r="M137" s="1130"/>
      <c r="N137" s="1130"/>
      <c r="O137" s="1130"/>
      <c r="P137" s="1130"/>
      <c r="Q137" s="1130"/>
      <c r="R137" s="1130"/>
    </row>
    <row r="138" spans="1:18">
      <c r="A138" s="1130"/>
      <c r="B138" s="1130"/>
      <c r="C138" s="1130"/>
      <c r="D138" s="1130"/>
      <c r="E138" s="1130"/>
      <c r="F138" s="1130"/>
      <c r="G138" s="1130"/>
      <c r="H138" s="1130"/>
      <c r="I138" s="1130"/>
      <c r="J138" s="1130"/>
      <c r="K138" s="1130"/>
      <c r="L138" s="1130"/>
      <c r="M138" s="1130"/>
      <c r="N138" s="1130"/>
      <c r="O138" s="1130"/>
      <c r="P138" s="1130"/>
      <c r="Q138" s="1130"/>
      <c r="R138" s="1130"/>
    </row>
    <row r="139" spans="1:18">
      <c r="A139" s="1130"/>
      <c r="B139" s="1130"/>
      <c r="C139" s="1130"/>
      <c r="D139" s="1130"/>
      <c r="E139" s="1130"/>
      <c r="F139" s="1130"/>
      <c r="G139" s="1130"/>
      <c r="H139" s="1130"/>
      <c r="I139" s="1130"/>
      <c r="J139" s="1130"/>
      <c r="K139" s="1130"/>
      <c r="L139" s="1130"/>
      <c r="M139" s="1130"/>
      <c r="N139" s="1130"/>
      <c r="O139" s="1130"/>
      <c r="P139" s="1130"/>
      <c r="Q139" s="1130"/>
      <c r="R139" s="1130"/>
    </row>
    <row r="140" spans="1:18">
      <c r="A140" s="1130"/>
      <c r="B140" s="1130"/>
      <c r="C140" s="1130"/>
      <c r="D140" s="1130"/>
      <c r="E140" s="1130"/>
      <c r="F140" s="1130"/>
      <c r="G140" s="1130"/>
      <c r="H140" s="1130"/>
      <c r="I140" s="1130"/>
      <c r="J140" s="1130"/>
      <c r="K140" s="1130"/>
      <c r="L140" s="1130"/>
      <c r="M140" s="1130"/>
      <c r="N140" s="1130"/>
      <c r="O140" s="1130"/>
      <c r="P140" s="1130"/>
      <c r="Q140" s="1130"/>
      <c r="R140" s="1130"/>
    </row>
    <row r="141" spans="1:18">
      <c r="A141" s="1130"/>
      <c r="B141" s="1130"/>
      <c r="C141" s="1130"/>
      <c r="D141" s="1130"/>
      <c r="E141" s="1130"/>
      <c r="F141" s="1130"/>
      <c r="G141" s="1130"/>
      <c r="H141" s="1130"/>
      <c r="I141" s="1130"/>
      <c r="J141" s="1130"/>
      <c r="K141" s="1130"/>
      <c r="L141" s="1130"/>
      <c r="M141" s="1130"/>
      <c r="N141" s="1130"/>
      <c r="O141" s="1130"/>
      <c r="P141" s="1130"/>
      <c r="Q141" s="1130"/>
      <c r="R141" s="1130"/>
    </row>
    <row r="142" spans="1:18">
      <c r="A142" s="1130"/>
      <c r="B142" s="1130"/>
      <c r="C142" s="1130"/>
      <c r="D142" s="1130"/>
      <c r="E142" s="1130"/>
      <c r="F142" s="1130"/>
      <c r="G142" s="1130"/>
      <c r="H142" s="1130"/>
      <c r="I142" s="1130"/>
      <c r="J142" s="1130"/>
      <c r="K142" s="1130"/>
      <c r="L142" s="1130"/>
      <c r="M142" s="1130"/>
      <c r="N142" s="1130"/>
      <c r="O142" s="1130"/>
      <c r="P142" s="1130"/>
      <c r="Q142" s="1130"/>
      <c r="R142" s="1130"/>
    </row>
    <row r="143" spans="1:18">
      <c r="A143" s="1130"/>
      <c r="B143" s="1130"/>
      <c r="C143" s="1130"/>
      <c r="D143" s="1130"/>
      <c r="E143" s="1130"/>
      <c r="F143" s="1130"/>
      <c r="G143" s="1130"/>
      <c r="H143" s="1130"/>
      <c r="I143" s="1130"/>
      <c r="J143" s="1130"/>
      <c r="K143" s="1130"/>
      <c r="L143" s="1130"/>
      <c r="M143" s="1130"/>
      <c r="N143" s="1130"/>
      <c r="O143" s="1130"/>
      <c r="P143" s="1130"/>
      <c r="Q143" s="1130"/>
      <c r="R143" s="1130"/>
    </row>
    <row r="144" spans="1:18">
      <c r="A144" s="1130"/>
      <c r="B144" s="1130"/>
      <c r="C144" s="1130"/>
      <c r="D144" s="1130"/>
      <c r="E144" s="1130"/>
      <c r="F144" s="1130"/>
      <c r="G144" s="1130"/>
      <c r="H144" s="1130"/>
      <c r="I144" s="1130"/>
      <c r="J144" s="1130"/>
      <c r="K144" s="1130"/>
      <c r="L144" s="1130"/>
      <c r="M144" s="1130"/>
      <c r="N144" s="1130"/>
      <c r="O144" s="1130"/>
      <c r="P144" s="1130"/>
      <c r="Q144" s="1130"/>
      <c r="R144" s="1130"/>
    </row>
    <row r="145" spans="1:18">
      <c r="A145" s="1130"/>
      <c r="B145" s="1130"/>
      <c r="C145" s="1130"/>
      <c r="D145" s="1130"/>
      <c r="E145" s="1130"/>
      <c r="F145" s="1130"/>
      <c r="G145" s="1130"/>
      <c r="H145" s="1130"/>
      <c r="I145" s="1130"/>
      <c r="J145" s="1130"/>
      <c r="K145" s="1130"/>
      <c r="L145" s="1130"/>
      <c r="M145" s="1130"/>
      <c r="N145" s="1130"/>
      <c r="O145" s="1130"/>
      <c r="P145" s="1130"/>
      <c r="Q145" s="1130"/>
      <c r="R145" s="1130"/>
    </row>
    <row r="146" spans="1:18">
      <c r="A146" s="1130"/>
      <c r="B146" s="1130"/>
      <c r="C146" s="1130"/>
      <c r="D146" s="1130"/>
      <c r="E146" s="1130"/>
      <c r="F146" s="1130"/>
      <c r="G146" s="1130"/>
      <c r="H146" s="1130"/>
      <c r="I146" s="1130"/>
      <c r="J146" s="1130"/>
      <c r="K146" s="1130"/>
      <c r="L146" s="1130"/>
      <c r="M146" s="1130"/>
      <c r="N146" s="1130"/>
      <c r="O146" s="1130"/>
      <c r="P146" s="1130"/>
      <c r="Q146" s="1130"/>
      <c r="R146" s="1130"/>
    </row>
    <row r="147" spans="1:18">
      <c r="A147" s="1130"/>
      <c r="B147" s="1130"/>
      <c r="C147" s="1130"/>
      <c r="D147" s="1130"/>
      <c r="E147" s="1130"/>
      <c r="F147" s="1130"/>
      <c r="G147" s="1130"/>
      <c r="H147" s="1130"/>
      <c r="I147" s="1130"/>
      <c r="J147" s="1130"/>
      <c r="K147" s="1130"/>
      <c r="L147" s="1130"/>
      <c r="M147" s="1130"/>
      <c r="N147" s="1130"/>
      <c r="O147" s="1130"/>
      <c r="P147" s="1130"/>
      <c r="Q147" s="1130"/>
      <c r="R147" s="1130"/>
    </row>
    <row r="148" spans="1:18">
      <c r="A148" s="1130"/>
      <c r="B148" s="1130"/>
      <c r="C148" s="1130"/>
      <c r="D148" s="1130"/>
      <c r="E148" s="1130"/>
      <c r="F148" s="1130"/>
      <c r="G148" s="1130"/>
      <c r="H148" s="1130"/>
      <c r="I148" s="1130"/>
      <c r="J148" s="1130"/>
      <c r="K148" s="1130"/>
      <c r="L148" s="1130"/>
      <c r="M148" s="1130"/>
      <c r="N148" s="1130"/>
      <c r="O148" s="1130"/>
      <c r="P148" s="1130"/>
      <c r="Q148" s="1130"/>
      <c r="R148" s="1130"/>
    </row>
    <row r="149" spans="1:18">
      <c r="A149" s="1130"/>
      <c r="B149" s="1130"/>
      <c r="C149" s="1130"/>
      <c r="D149" s="1130"/>
      <c r="E149" s="1130"/>
      <c r="F149" s="1130"/>
      <c r="G149" s="1130"/>
      <c r="H149" s="1130"/>
      <c r="I149" s="1130"/>
      <c r="J149" s="1130"/>
      <c r="K149" s="1130"/>
      <c r="L149" s="1130"/>
      <c r="M149" s="1130"/>
      <c r="N149" s="1130"/>
      <c r="O149" s="1130"/>
      <c r="P149" s="1130"/>
      <c r="Q149" s="1130"/>
      <c r="R149" s="1130"/>
    </row>
    <row r="150" spans="1:18">
      <c r="A150" s="1130"/>
      <c r="B150" s="1130"/>
      <c r="C150" s="1130"/>
      <c r="D150" s="1130"/>
      <c r="E150" s="1130"/>
      <c r="F150" s="1130"/>
      <c r="G150" s="1130"/>
      <c r="H150" s="1130"/>
      <c r="I150" s="1130"/>
      <c r="J150" s="1130"/>
      <c r="K150" s="1130"/>
      <c r="L150" s="1130"/>
      <c r="M150" s="1130"/>
      <c r="N150" s="1130"/>
      <c r="O150" s="1130"/>
      <c r="P150" s="1130"/>
      <c r="Q150" s="1130"/>
      <c r="R150" s="1130"/>
    </row>
    <row r="151" spans="1:18">
      <c r="A151" s="1130"/>
      <c r="B151" s="1130"/>
      <c r="C151" s="1130"/>
      <c r="D151" s="1130"/>
      <c r="E151" s="1130"/>
      <c r="F151" s="1130"/>
      <c r="G151" s="1130"/>
      <c r="H151" s="1130"/>
      <c r="I151" s="1130"/>
      <c r="J151" s="1130"/>
      <c r="K151" s="1130"/>
      <c r="L151" s="1130"/>
      <c r="M151" s="1130"/>
      <c r="N151" s="1130"/>
      <c r="O151" s="1130"/>
      <c r="P151" s="1130"/>
      <c r="Q151" s="1130"/>
      <c r="R151" s="1130"/>
    </row>
    <row r="152" spans="1:18">
      <c r="A152" s="1130"/>
      <c r="B152" s="1130"/>
      <c r="C152" s="1130"/>
      <c r="D152" s="1130"/>
      <c r="E152" s="1130"/>
      <c r="F152" s="1130"/>
      <c r="G152" s="1130"/>
      <c r="H152" s="1130"/>
      <c r="I152" s="1130"/>
      <c r="J152" s="1130"/>
      <c r="K152" s="1130"/>
      <c r="L152" s="1130"/>
      <c r="M152" s="1130"/>
      <c r="N152" s="1130"/>
      <c r="O152" s="1130"/>
      <c r="P152" s="1130"/>
      <c r="Q152" s="1130"/>
      <c r="R152" s="1130"/>
    </row>
    <row r="153" spans="1:18">
      <c r="A153" s="1130"/>
      <c r="B153" s="1130"/>
      <c r="C153" s="1130"/>
      <c r="D153" s="1130"/>
      <c r="E153" s="1130"/>
      <c r="F153" s="1130"/>
      <c r="G153" s="1130"/>
      <c r="H153" s="1130"/>
      <c r="I153" s="1130"/>
      <c r="J153" s="1130"/>
      <c r="K153" s="1130"/>
      <c r="L153" s="1130"/>
      <c r="M153" s="1130"/>
      <c r="N153" s="1130"/>
      <c r="O153" s="1130"/>
      <c r="P153" s="1130"/>
      <c r="Q153" s="1130"/>
      <c r="R153" s="1130"/>
    </row>
    <row r="154" spans="1:18">
      <c r="A154" s="1130"/>
      <c r="B154" s="1130"/>
      <c r="C154" s="1130"/>
      <c r="D154" s="1130"/>
      <c r="E154" s="1130"/>
      <c r="F154" s="1130"/>
      <c r="G154" s="1130"/>
      <c r="H154" s="1130"/>
      <c r="I154" s="1130"/>
      <c r="J154" s="1130"/>
      <c r="K154" s="1130"/>
      <c r="L154" s="1130"/>
      <c r="M154" s="1130"/>
      <c r="N154" s="1130"/>
      <c r="O154" s="1130"/>
      <c r="P154" s="1130"/>
      <c r="Q154" s="1130"/>
      <c r="R154" s="1130"/>
    </row>
    <row r="155" spans="1:18">
      <c r="A155" s="1130"/>
      <c r="B155" s="1130"/>
      <c r="C155" s="1130"/>
      <c r="D155" s="1130"/>
      <c r="E155" s="1130"/>
      <c r="F155" s="1130"/>
      <c r="G155" s="1130"/>
      <c r="H155" s="1130"/>
      <c r="I155" s="1130"/>
      <c r="J155" s="1130"/>
      <c r="K155" s="1130"/>
      <c r="L155" s="1130"/>
      <c r="M155" s="1130"/>
      <c r="N155" s="1130"/>
      <c r="O155" s="1130"/>
      <c r="P155" s="1130"/>
      <c r="Q155" s="1130"/>
      <c r="R155" s="1130"/>
    </row>
    <row r="156" spans="1:18">
      <c r="A156" s="1130"/>
      <c r="B156" s="1130"/>
      <c r="C156" s="1130"/>
      <c r="D156" s="1130"/>
      <c r="E156" s="1130"/>
      <c r="F156" s="1130"/>
      <c r="G156" s="1130"/>
      <c r="H156" s="1130"/>
      <c r="I156" s="1130"/>
      <c r="J156" s="1130"/>
      <c r="K156" s="1130"/>
      <c r="L156" s="1130"/>
      <c r="M156" s="1130"/>
      <c r="N156" s="1130"/>
      <c r="O156" s="1130"/>
      <c r="P156" s="1130"/>
      <c r="Q156" s="1130"/>
      <c r="R156" s="1130"/>
    </row>
    <row r="157" spans="1:18">
      <c r="A157" s="1130"/>
      <c r="B157" s="1130"/>
      <c r="C157" s="1130"/>
      <c r="D157" s="1130"/>
      <c r="E157" s="1130"/>
      <c r="F157" s="1130"/>
      <c r="G157" s="1130"/>
      <c r="H157" s="1130"/>
      <c r="I157" s="1130"/>
      <c r="J157" s="1130"/>
      <c r="K157" s="1130"/>
      <c r="L157" s="1130"/>
      <c r="M157" s="1130"/>
      <c r="N157" s="1130"/>
      <c r="O157" s="1130"/>
      <c r="P157" s="1130"/>
      <c r="Q157" s="1130"/>
      <c r="R157" s="1130"/>
    </row>
    <row r="158" spans="1:18">
      <c r="A158" s="1130"/>
      <c r="B158" s="1130"/>
      <c r="C158" s="1130"/>
      <c r="D158" s="1130"/>
      <c r="E158" s="1130"/>
      <c r="F158" s="1130"/>
      <c r="G158" s="1130"/>
      <c r="H158" s="1130"/>
      <c r="I158" s="1130"/>
      <c r="J158" s="1130"/>
      <c r="K158" s="1130"/>
      <c r="L158" s="1130"/>
      <c r="M158" s="1130"/>
      <c r="N158" s="1130"/>
      <c r="O158" s="1130"/>
      <c r="P158" s="1130"/>
      <c r="Q158" s="1130"/>
      <c r="R158" s="1130"/>
    </row>
    <row r="159" spans="1:18">
      <c r="A159" s="1130"/>
      <c r="B159" s="1130"/>
      <c r="C159" s="1130"/>
      <c r="D159" s="1130"/>
      <c r="E159" s="1130"/>
      <c r="F159" s="1130"/>
      <c r="G159" s="1130"/>
      <c r="H159" s="1130"/>
      <c r="I159" s="1130"/>
      <c r="J159" s="1130"/>
      <c r="K159" s="1130"/>
      <c r="L159" s="1130"/>
      <c r="M159" s="1130"/>
      <c r="N159" s="1130"/>
      <c r="O159" s="1130"/>
      <c r="P159" s="1130"/>
      <c r="Q159" s="1130"/>
      <c r="R159" s="1130"/>
    </row>
    <row r="160" spans="1:18">
      <c r="A160" s="1130"/>
      <c r="B160" s="1130"/>
      <c r="C160" s="1130"/>
      <c r="D160" s="1130"/>
      <c r="E160" s="1130"/>
      <c r="F160" s="1130"/>
      <c r="G160" s="1130"/>
      <c r="H160" s="1130"/>
      <c r="I160" s="1130"/>
      <c r="J160" s="1130"/>
      <c r="K160" s="1130"/>
      <c r="L160" s="1130"/>
      <c r="M160" s="1130"/>
      <c r="N160" s="1130"/>
      <c r="O160" s="1130"/>
      <c r="P160" s="1130"/>
      <c r="Q160" s="1130"/>
      <c r="R160" s="1130"/>
    </row>
    <row r="161" spans="1:18">
      <c r="A161" s="1130"/>
      <c r="B161" s="1130"/>
      <c r="C161" s="1130"/>
      <c r="D161" s="1130"/>
      <c r="E161" s="1130"/>
      <c r="F161" s="1130"/>
      <c r="G161" s="1130"/>
      <c r="H161" s="1130"/>
      <c r="I161" s="1130"/>
      <c r="J161" s="1130"/>
      <c r="K161" s="1130"/>
      <c r="L161" s="1130"/>
      <c r="M161" s="1130"/>
      <c r="N161" s="1130"/>
      <c r="O161" s="1130"/>
      <c r="P161" s="1130"/>
      <c r="Q161" s="1130"/>
      <c r="R161" s="1130"/>
    </row>
    <row r="162" spans="1:18">
      <c r="A162" s="1130"/>
      <c r="B162" s="1130"/>
      <c r="C162" s="1130"/>
      <c r="D162" s="1130"/>
      <c r="E162" s="1130"/>
      <c r="F162" s="1130"/>
      <c r="G162" s="1130"/>
      <c r="H162" s="1130"/>
      <c r="I162" s="1130"/>
      <c r="J162" s="1130"/>
      <c r="K162" s="1130"/>
      <c r="L162" s="1130"/>
      <c r="M162" s="1130"/>
      <c r="N162" s="1130"/>
      <c r="O162" s="1130"/>
      <c r="P162" s="1130"/>
      <c r="Q162" s="1130"/>
      <c r="R162" s="1130"/>
    </row>
    <row r="163" spans="1:18">
      <c r="A163" s="1130"/>
      <c r="B163" s="1130"/>
      <c r="C163" s="1130"/>
      <c r="D163" s="1130"/>
      <c r="E163" s="1130"/>
      <c r="F163" s="1130"/>
      <c r="G163" s="1130"/>
      <c r="H163" s="1130"/>
      <c r="I163" s="1130"/>
      <c r="J163" s="1130"/>
      <c r="K163" s="1130"/>
      <c r="L163" s="1130"/>
      <c r="M163" s="1130"/>
      <c r="N163" s="1130"/>
      <c r="O163" s="1130"/>
      <c r="P163" s="1130"/>
      <c r="Q163" s="1130"/>
      <c r="R163" s="1130"/>
    </row>
    <row r="164" spans="1:18">
      <c r="A164" s="1130"/>
      <c r="B164" s="1130"/>
      <c r="C164" s="1130"/>
      <c r="D164" s="1130"/>
      <c r="E164" s="1130"/>
      <c r="F164" s="1130"/>
      <c r="G164" s="1130"/>
      <c r="H164" s="1130"/>
      <c r="I164" s="1130"/>
      <c r="J164" s="1130"/>
      <c r="K164" s="1130"/>
      <c r="L164" s="1130"/>
      <c r="M164" s="1130"/>
      <c r="N164" s="1130"/>
      <c r="O164" s="1130"/>
      <c r="P164" s="1130"/>
      <c r="Q164" s="1130"/>
      <c r="R164" s="1130"/>
    </row>
    <row r="165" spans="1:18">
      <c r="A165" s="1130"/>
      <c r="B165" s="1130"/>
      <c r="C165" s="1130"/>
      <c r="D165" s="1130"/>
      <c r="E165" s="1130"/>
      <c r="F165" s="1130"/>
      <c r="G165" s="1130"/>
      <c r="H165" s="1130"/>
      <c r="I165" s="1130"/>
      <c r="J165" s="1130"/>
      <c r="K165" s="1130"/>
      <c r="L165" s="1130"/>
      <c r="M165" s="1130"/>
      <c r="N165" s="1130"/>
      <c r="O165" s="1130"/>
      <c r="P165" s="1130"/>
      <c r="Q165" s="1130"/>
      <c r="R165" s="1130"/>
    </row>
    <row r="166" spans="1:18">
      <c r="A166" s="1130"/>
      <c r="B166" s="1130"/>
      <c r="C166" s="1130"/>
      <c r="D166" s="1130"/>
      <c r="E166" s="1130"/>
      <c r="F166" s="1130"/>
      <c r="G166" s="1130"/>
      <c r="H166" s="1130"/>
      <c r="I166" s="1130"/>
      <c r="J166" s="1130"/>
      <c r="K166" s="1130"/>
      <c r="L166" s="1130"/>
      <c r="M166" s="1130"/>
      <c r="N166" s="1130"/>
      <c r="O166" s="1130"/>
      <c r="P166" s="1130"/>
      <c r="Q166" s="1130"/>
      <c r="R166" s="1130"/>
    </row>
    <row r="167" spans="1:18">
      <c r="A167" s="1130"/>
      <c r="B167" s="1130"/>
      <c r="C167" s="1130"/>
      <c r="D167" s="1130"/>
      <c r="E167" s="1130"/>
      <c r="F167" s="1130"/>
      <c r="G167" s="1130"/>
      <c r="H167" s="1130"/>
      <c r="I167" s="1130"/>
      <c r="J167" s="1130"/>
      <c r="K167" s="1130"/>
      <c r="L167" s="1130"/>
      <c r="M167" s="1130"/>
      <c r="N167" s="1130"/>
      <c r="O167" s="1130"/>
      <c r="P167" s="1130"/>
      <c r="Q167" s="1130"/>
      <c r="R167" s="1130"/>
    </row>
    <row r="168" spans="1:18">
      <c r="A168" s="1130"/>
      <c r="B168" s="1130"/>
      <c r="C168" s="1130"/>
      <c r="D168" s="1130"/>
      <c r="E168" s="1130"/>
      <c r="F168" s="1130"/>
      <c r="G168" s="1130"/>
      <c r="H168" s="1130"/>
      <c r="I168" s="1130"/>
      <c r="J168" s="1130"/>
      <c r="K168" s="1130"/>
      <c r="L168" s="1130"/>
      <c r="M168" s="1130"/>
      <c r="N168" s="1130"/>
      <c r="O168" s="1130"/>
      <c r="P168" s="1130"/>
      <c r="Q168" s="1130"/>
      <c r="R168" s="1130"/>
    </row>
    <row r="169" spans="1:18">
      <c r="A169" s="1130"/>
      <c r="B169" s="1130"/>
      <c r="C169" s="1130"/>
      <c r="D169" s="1130"/>
      <c r="E169" s="1130"/>
      <c r="F169" s="1130"/>
      <c r="G169" s="1130"/>
      <c r="H169" s="1130"/>
      <c r="I169" s="1130"/>
      <c r="J169" s="1130"/>
      <c r="K169" s="1130"/>
      <c r="L169" s="1130"/>
      <c r="M169" s="1130"/>
      <c r="N169" s="1130"/>
      <c r="O169" s="1130"/>
      <c r="P169" s="1130"/>
      <c r="Q169" s="1130"/>
      <c r="R169" s="1130"/>
    </row>
    <row r="170" spans="1:18">
      <c r="A170" s="1130"/>
      <c r="B170" s="1130"/>
      <c r="C170" s="1130"/>
      <c r="D170" s="1130"/>
      <c r="E170" s="1130"/>
      <c r="F170" s="1130"/>
      <c r="G170" s="1130"/>
      <c r="H170" s="1130"/>
      <c r="I170" s="1130"/>
      <c r="J170" s="1130"/>
      <c r="K170" s="1130"/>
      <c r="L170" s="1130"/>
      <c r="M170" s="1130"/>
      <c r="N170" s="1130"/>
      <c r="O170" s="1130"/>
      <c r="P170" s="1130"/>
      <c r="Q170" s="1130"/>
      <c r="R170" s="1130"/>
    </row>
    <row r="171" spans="1:18">
      <c r="A171" s="1130"/>
      <c r="B171" s="1130"/>
      <c r="C171" s="1130"/>
      <c r="D171" s="1130"/>
      <c r="E171" s="1130"/>
      <c r="F171" s="1130"/>
      <c r="G171" s="1130"/>
      <c r="H171" s="1130"/>
      <c r="I171" s="1130"/>
      <c r="J171" s="1130"/>
      <c r="K171" s="1130"/>
      <c r="L171" s="1130"/>
      <c r="M171" s="1130"/>
      <c r="N171" s="1130"/>
      <c r="O171" s="1130"/>
      <c r="P171" s="1130"/>
      <c r="Q171" s="1130"/>
      <c r="R171" s="1130"/>
    </row>
    <row r="172" spans="1:18">
      <c r="A172" s="1130"/>
      <c r="B172" s="1130"/>
      <c r="C172" s="1130"/>
      <c r="D172" s="1130"/>
      <c r="E172" s="1130"/>
      <c r="F172" s="1130"/>
      <c r="G172" s="1130"/>
      <c r="H172" s="1130"/>
      <c r="I172" s="1130"/>
      <c r="J172" s="1130"/>
      <c r="K172" s="1130"/>
      <c r="L172" s="1130"/>
      <c r="M172" s="1130"/>
      <c r="N172" s="1130"/>
      <c r="O172" s="1130"/>
      <c r="P172" s="1130"/>
      <c r="Q172" s="1130"/>
      <c r="R172" s="1130"/>
    </row>
    <row r="173" spans="1:18">
      <c r="A173" s="1130"/>
      <c r="B173" s="1130"/>
      <c r="C173" s="1130"/>
      <c r="D173" s="1130"/>
      <c r="E173" s="1130"/>
      <c r="F173" s="1130"/>
      <c r="G173" s="1130"/>
      <c r="H173" s="1130"/>
      <c r="I173" s="1130"/>
      <c r="J173" s="1130"/>
      <c r="K173" s="1130"/>
      <c r="L173" s="1130"/>
      <c r="M173" s="1130"/>
      <c r="N173" s="1130"/>
      <c r="O173" s="1130"/>
      <c r="P173" s="1130"/>
      <c r="Q173" s="1130"/>
      <c r="R173" s="1130"/>
    </row>
    <row r="174" spans="1:18">
      <c r="A174" s="1130"/>
      <c r="B174" s="1130"/>
      <c r="C174" s="1130"/>
      <c r="D174" s="1130"/>
      <c r="E174" s="1130"/>
      <c r="F174" s="1130"/>
      <c r="G174" s="1130"/>
      <c r="H174" s="1130"/>
      <c r="I174" s="1130"/>
      <c r="J174" s="1130"/>
      <c r="K174" s="1130"/>
      <c r="L174" s="1130"/>
      <c r="M174" s="1130"/>
      <c r="N174" s="1130"/>
      <c r="O174" s="1130"/>
      <c r="P174" s="1130"/>
      <c r="Q174" s="1130"/>
      <c r="R174" s="1130"/>
    </row>
    <row r="175" spans="1:18">
      <c r="A175" s="1130"/>
      <c r="B175" s="1130"/>
      <c r="C175" s="1130"/>
      <c r="D175" s="1130"/>
      <c r="E175" s="1130"/>
      <c r="F175" s="1130"/>
      <c r="G175" s="1130"/>
      <c r="H175" s="1130"/>
      <c r="I175" s="1130"/>
      <c r="J175" s="1130"/>
      <c r="K175" s="1130"/>
      <c r="L175" s="1130"/>
      <c r="M175" s="1130"/>
      <c r="N175" s="1130"/>
      <c r="O175" s="1130"/>
      <c r="P175" s="1130"/>
      <c r="Q175" s="1130"/>
      <c r="R175" s="1130"/>
    </row>
    <row r="176" spans="1:18">
      <c r="A176" s="1130"/>
      <c r="B176" s="1130"/>
      <c r="C176" s="1130"/>
      <c r="D176" s="1130"/>
      <c r="E176" s="1130"/>
      <c r="F176" s="1130"/>
      <c r="G176" s="1130"/>
      <c r="H176" s="1130"/>
      <c r="I176" s="1130"/>
      <c r="J176" s="1130"/>
      <c r="K176" s="1130"/>
      <c r="L176" s="1130"/>
      <c r="M176" s="1130"/>
      <c r="N176" s="1130"/>
      <c r="O176" s="1130"/>
      <c r="P176" s="1130"/>
      <c r="Q176" s="1130"/>
      <c r="R176" s="1130"/>
    </row>
    <row r="177" spans="1:18">
      <c r="A177" s="1130"/>
      <c r="B177" s="1130"/>
      <c r="C177" s="1130"/>
      <c r="D177" s="1130"/>
      <c r="E177" s="1130"/>
      <c r="F177" s="1130"/>
      <c r="G177" s="1130"/>
      <c r="H177" s="1130"/>
      <c r="I177" s="1130"/>
      <c r="J177" s="1130"/>
      <c r="K177" s="1130"/>
      <c r="L177" s="1130"/>
      <c r="M177" s="1130"/>
      <c r="N177" s="1130"/>
      <c r="O177" s="1130"/>
      <c r="P177" s="1130"/>
      <c r="Q177" s="1130"/>
      <c r="R177" s="1130"/>
    </row>
    <row r="178" spans="1:18">
      <c r="A178" s="1130"/>
      <c r="B178" s="1130"/>
      <c r="C178" s="1130"/>
      <c r="D178" s="1130"/>
      <c r="E178" s="1130"/>
      <c r="F178" s="1130"/>
      <c r="G178" s="1130"/>
      <c r="H178" s="1130"/>
      <c r="I178" s="1130"/>
      <c r="J178" s="1130"/>
      <c r="K178" s="1130"/>
      <c r="L178" s="1130"/>
      <c r="M178" s="1130"/>
      <c r="N178" s="1130"/>
      <c r="O178" s="1130"/>
      <c r="P178" s="1130"/>
      <c r="Q178" s="1130"/>
      <c r="R178" s="1130"/>
    </row>
    <row r="179" spans="1:18">
      <c r="A179" s="1130"/>
      <c r="B179" s="1130"/>
      <c r="C179" s="1130"/>
      <c r="D179" s="1130"/>
      <c r="E179" s="1130"/>
      <c r="F179" s="1130"/>
      <c r="G179" s="1130"/>
      <c r="H179" s="1130"/>
      <c r="I179" s="1130"/>
      <c r="J179" s="1130"/>
      <c r="K179" s="1130"/>
      <c r="L179" s="1130"/>
      <c r="M179" s="1130"/>
      <c r="N179" s="1130"/>
      <c r="O179" s="1130"/>
      <c r="P179" s="1130"/>
      <c r="Q179" s="1130"/>
      <c r="R179" s="1130"/>
    </row>
    <row r="180" spans="1:18">
      <c r="A180" s="1130"/>
      <c r="B180" s="1130"/>
      <c r="C180" s="1130"/>
      <c r="D180" s="1130"/>
      <c r="E180" s="1130"/>
      <c r="F180" s="1130"/>
      <c r="G180" s="1130"/>
      <c r="H180" s="1130"/>
      <c r="I180" s="1130"/>
      <c r="J180" s="1130"/>
      <c r="K180" s="1130"/>
      <c r="L180" s="1130"/>
      <c r="M180" s="1130"/>
      <c r="N180" s="1130"/>
      <c r="O180" s="1130"/>
      <c r="P180" s="1130"/>
      <c r="Q180" s="1130"/>
      <c r="R180" s="1130"/>
    </row>
    <row r="181" spans="1:18">
      <c r="A181" s="1130"/>
      <c r="B181" s="1130"/>
      <c r="C181" s="1130"/>
      <c r="D181" s="1130"/>
      <c r="E181" s="1130"/>
      <c r="F181" s="1130"/>
      <c r="G181" s="1130"/>
      <c r="H181" s="1130"/>
      <c r="I181" s="1130"/>
      <c r="J181" s="1130"/>
      <c r="K181" s="1130"/>
      <c r="L181" s="1130"/>
      <c r="M181" s="1130"/>
      <c r="N181" s="1130"/>
      <c r="O181" s="1130"/>
      <c r="P181" s="1130"/>
      <c r="Q181" s="1130"/>
      <c r="R181" s="1130"/>
    </row>
    <row r="182" spans="1:18">
      <c r="A182" s="1130"/>
      <c r="B182" s="1130"/>
      <c r="C182" s="1130"/>
      <c r="D182" s="1130"/>
      <c r="E182" s="1130"/>
      <c r="F182" s="1130"/>
      <c r="G182" s="1130"/>
      <c r="H182" s="1130"/>
      <c r="I182" s="1130"/>
      <c r="J182" s="1130"/>
      <c r="K182" s="1130"/>
      <c r="L182" s="1130"/>
      <c r="M182" s="1130"/>
      <c r="N182" s="1130"/>
      <c r="O182" s="1130"/>
      <c r="P182" s="1130"/>
      <c r="Q182" s="1130"/>
      <c r="R182" s="1130"/>
    </row>
    <row r="183" spans="1:18">
      <c r="A183" s="1130"/>
      <c r="B183" s="1130"/>
      <c r="C183" s="1130"/>
      <c r="D183" s="1130"/>
      <c r="E183" s="1130"/>
      <c r="F183" s="1130"/>
      <c r="G183" s="1130"/>
      <c r="H183" s="1130"/>
      <c r="I183" s="1130"/>
      <c r="J183" s="1130"/>
      <c r="K183" s="1130"/>
      <c r="L183" s="1130"/>
      <c r="M183" s="1130"/>
      <c r="N183" s="1130"/>
      <c r="O183" s="1130"/>
      <c r="P183" s="1130"/>
      <c r="Q183" s="1130"/>
      <c r="R183" s="1130"/>
    </row>
    <row r="184" spans="1:18">
      <c r="A184" s="1130"/>
      <c r="B184" s="1130"/>
      <c r="C184" s="1130"/>
      <c r="D184" s="1130"/>
      <c r="E184" s="1130"/>
      <c r="F184" s="1130"/>
      <c r="G184" s="1130"/>
      <c r="H184" s="1130"/>
      <c r="I184" s="1130"/>
      <c r="J184" s="1130"/>
      <c r="K184" s="1130"/>
      <c r="L184" s="1130"/>
      <c r="M184" s="1130"/>
      <c r="N184" s="1130"/>
      <c r="O184" s="1130"/>
      <c r="P184" s="1130"/>
      <c r="Q184" s="1130"/>
      <c r="R184" s="1130"/>
    </row>
    <row r="185" spans="1:18">
      <c r="A185" s="1130"/>
      <c r="B185" s="1130"/>
      <c r="C185" s="1130"/>
      <c r="D185" s="1130"/>
      <c r="E185" s="1130"/>
      <c r="F185" s="1130"/>
      <c r="G185" s="1130"/>
      <c r="H185" s="1130"/>
      <c r="I185" s="1130"/>
      <c r="J185" s="1130"/>
      <c r="K185" s="1130"/>
      <c r="L185" s="1130"/>
      <c r="M185" s="1130"/>
      <c r="N185" s="1130"/>
      <c r="O185" s="1130"/>
      <c r="P185" s="1130"/>
      <c r="Q185" s="1130"/>
      <c r="R185" s="1130"/>
    </row>
    <row r="186" spans="1:18">
      <c r="A186" s="1130"/>
      <c r="B186" s="1130"/>
      <c r="C186" s="1130"/>
      <c r="D186" s="1130"/>
      <c r="E186" s="1130"/>
      <c r="F186" s="1130"/>
      <c r="G186" s="1130"/>
      <c r="H186" s="1130"/>
      <c r="I186" s="1130"/>
      <c r="J186" s="1130"/>
      <c r="K186" s="1130"/>
      <c r="L186" s="1130"/>
      <c r="M186" s="1130"/>
      <c r="N186" s="1130"/>
      <c r="O186" s="1130"/>
      <c r="P186" s="1130"/>
      <c r="Q186" s="1130"/>
      <c r="R186" s="1130"/>
    </row>
    <row r="187" spans="1:18">
      <c r="A187" s="1130"/>
      <c r="B187" s="1130"/>
      <c r="C187" s="1130"/>
      <c r="D187" s="1130"/>
      <c r="E187" s="1130"/>
      <c r="F187" s="1130"/>
      <c r="G187" s="1130"/>
      <c r="H187" s="1130"/>
      <c r="I187" s="1130"/>
      <c r="J187" s="1130"/>
      <c r="K187" s="1130"/>
      <c r="L187" s="1130"/>
      <c r="M187" s="1130"/>
      <c r="N187" s="1130"/>
      <c r="O187" s="1130"/>
      <c r="P187" s="1130"/>
      <c r="Q187" s="1130"/>
      <c r="R187" s="1130"/>
    </row>
    <row r="188" spans="1:18">
      <c r="A188" s="1130"/>
      <c r="B188" s="1130"/>
      <c r="C188" s="1130"/>
      <c r="D188" s="1130"/>
      <c r="E188" s="1130"/>
      <c r="F188" s="1130"/>
      <c r="G188" s="1130"/>
      <c r="H188" s="1130"/>
      <c r="I188" s="1130"/>
      <c r="J188" s="1130"/>
      <c r="K188" s="1130"/>
      <c r="L188" s="1130"/>
      <c r="M188" s="1130"/>
      <c r="N188" s="1130"/>
      <c r="O188" s="1130"/>
      <c r="P188" s="1130"/>
      <c r="Q188" s="1130"/>
      <c r="R188" s="1130"/>
    </row>
    <row r="189" spans="1:18">
      <c r="A189" s="1130"/>
      <c r="B189" s="1130"/>
      <c r="C189" s="1130"/>
      <c r="D189" s="1130"/>
      <c r="E189" s="1130"/>
      <c r="F189" s="1130"/>
      <c r="G189" s="1130"/>
      <c r="H189" s="1130"/>
      <c r="I189" s="1130"/>
      <c r="J189" s="1130"/>
      <c r="K189" s="1130"/>
      <c r="L189" s="1130"/>
      <c r="M189" s="1130"/>
      <c r="N189" s="1130"/>
      <c r="O189" s="1130"/>
      <c r="P189" s="1130"/>
      <c r="Q189" s="1130"/>
      <c r="R189" s="1130"/>
    </row>
    <row r="190" spans="1:18">
      <c r="A190" s="1130"/>
      <c r="B190" s="1130"/>
      <c r="C190" s="1130"/>
      <c r="D190" s="1130"/>
      <c r="E190" s="1130"/>
      <c r="F190" s="1130"/>
      <c r="G190" s="1130"/>
      <c r="H190" s="1130"/>
      <c r="I190" s="1130"/>
      <c r="J190" s="1130"/>
      <c r="K190" s="1130"/>
      <c r="L190" s="1130"/>
      <c r="M190" s="1130"/>
      <c r="N190" s="1130"/>
      <c r="O190" s="1130"/>
      <c r="P190" s="1130"/>
      <c r="Q190" s="1130"/>
      <c r="R190" s="1130"/>
    </row>
    <row r="191" spans="1:18">
      <c r="A191" s="1130"/>
      <c r="B191" s="1130"/>
      <c r="C191" s="1130"/>
      <c r="D191" s="1130"/>
      <c r="E191" s="1130"/>
      <c r="F191" s="1130"/>
      <c r="G191" s="1130"/>
      <c r="H191" s="1130"/>
      <c r="I191" s="1130"/>
      <c r="J191" s="1130"/>
      <c r="K191" s="1130"/>
      <c r="L191" s="1130"/>
      <c r="M191" s="1130"/>
      <c r="N191" s="1130"/>
      <c r="O191" s="1130"/>
      <c r="P191" s="1130"/>
      <c r="Q191" s="1130"/>
      <c r="R191" s="1130"/>
    </row>
    <row r="192" spans="1:18">
      <c r="A192" s="1130"/>
      <c r="B192" s="1130"/>
      <c r="C192" s="1130"/>
      <c r="D192" s="1130"/>
      <c r="E192" s="1130"/>
      <c r="F192" s="1130"/>
      <c r="G192" s="1130"/>
      <c r="H192" s="1130"/>
      <c r="I192" s="1130"/>
      <c r="J192" s="1130"/>
      <c r="K192" s="1130"/>
      <c r="L192" s="1130"/>
      <c r="M192" s="1130"/>
      <c r="N192" s="1130"/>
      <c r="O192" s="1130"/>
      <c r="P192" s="1130"/>
      <c r="Q192" s="1130"/>
      <c r="R192" s="1130"/>
    </row>
    <row r="193" spans="1:18">
      <c r="A193" s="1130"/>
      <c r="B193" s="1130"/>
      <c r="C193" s="1130"/>
      <c r="D193" s="1130"/>
      <c r="E193" s="1130"/>
      <c r="F193" s="1130"/>
      <c r="G193" s="1130"/>
      <c r="H193" s="1130"/>
      <c r="I193" s="1130"/>
      <c r="J193" s="1130"/>
      <c r="K193" s="1130"/>
      <c r="L193" s="1130"/>
      <c r="M193" s="1130"/>
      <c r="N193" s="1130"/>
      <c r="O193" s="1130"/>
      <c r="P193" s="1130"/>
      <c r="Q193" s="1130"/>
      <c r="R193" s="1130"/>
    </row>
    <row r="194" spans="1:18">
      <c r="A194" s="1130"/>
      <c r="B194" s="1130"/>
      <c r="C194" s="1130"/>
      <c r="D194" s="1130"/>
      <c r="E194" s="1130"/>
      <c r="F194" s="1130"/>
      <c r="G194" s="1130"/>
      <c r="H194" s="1130"/>
      <c r="I194" s="1130"/>
      <c r="J194" s="1130"/>
      <c r="K194" s="1130"/>
      <c r="L194" s="1130"/>
      <c r="M194" s="1130"/>
      <c r="N194" s="1130"/>
      <c r="O194" s="1130"/>
      <c r="P194" s="1130"/>
      <c r="Q194" s="1130"/>
      <c r="R194" s="1130"/>
    </row>
    <row r="195" spans="1:18">
      <c r="A195" s="1130"/>
      <c r="B195" s="1130"/>
      <c r="C195" s="1130"/>
      <c r="D195" s="1130"/>
      <c r="E195" s="1130"/>
      <c r="F195" s="1130"/>
      <c r="G195" s="1130"/>
      <c r="H195" s="1130"/>
      <c r="I195" s="1130"/>
      <c r="J195" s="1130"/>
      <c r="K195" s="1130"/>
      <c r="L195" s="1130"/>
      <c r="M195" s="1130"/>
      <c r="N195" s="1130"/>
      <c r="O195" s="1130"/>
      <c r="P195" s="1130"/>
      <c r="Q195" s="1130"/>
      <c r="R195" s="1130"/>
    </row>
    <row r="196" spans="1:18">
      <c r="A196" s="1130"/>
      <c r="B196" s="1130"/>
      <c r="C196" s="1130"/>
      <c r="D196" s="1130"/>
      <c r="E196" s="1130"/>
      <c r="F196" s="1130"/>
      <c r="G196" s="1130"/>
      <c r="H196" s="1130"/>
      <c r="I196" s="1130"/>
      <c r="J196" s="1130"/>
      <c r="K196" s="1130"/>
      <c r="L196" s="1130"/>
      <c r="M196" s="1130"/>
      <c r="N196" s="1130"/>
      <c r="O196" s="1130"/>
      <c r="P196" s="1130"/>
      <c r="Q196" s="1130"/>
      <c r="R196" s="1130"/>
    </row>
    <row r="197" spans="1:18">
      <c r="A197" s="1130"/>
      <c r="B197" s="1130"/>
      <c r="C197" s="1130"/>
      <c r="D197" s="1130"/>
      <c r="E197" s="1130"/>
      <c r="F197" s="1130"/>
      <c r="G197" s="1130"/>
      <c r="H197" s="1130"/>
      <c r="I197" s="1130"/>
      <c r="J197" s="1130"/>
      <c r="K197" s="1130"/>
      <c r="L197" s="1130"/>
      <c r="M197" s="1130"/>
      <c r="N197" s="1130"/>
      <c r="O197" s="1130"/>
      <c r="P197" s="1130"/>
      <c r="Q197" s="1130"/>
      <c r="R197" s="1130"/>
    </row>
    <row r="198" spans="1:18">
      <c r="A198" s="1130"/>
      <c r="B198" s="1130"/>
      <c r="C198" s="1130"/>
      <c r="D198" s="1130"/>
      <c r="E198" s="1130"/>
      <c r="F198" s="1130"/>
      <c r="G198" s="1130"/>
      <c r="H198" s="1130"/>
      <c r="I198" s="1130"/>
      <c r="J198" s="1130"/>
      <c r="K198" s="1130"/>
      <c r="L198" s="1130"/>
      <c r="M198" s="1130"/>
      <c r="N198" s="1130"/>
      <c r="O198" s="1130"/>
      <c r="P198" s="1130"/>
      <c r="Q198" s="1130"/>
      <c r="R198" s="1130"/>
    </row>
    <row r="199" spans="1:18">
      <c r="A199" s="1130"/>
      <c r="B199" s="1130"/>
      <c r="C199" s="1130"/>
      <c r="D199" s="1130"/>
      <c r="E199" s="1130"/>
      <c r="F199" s="1130"/>
      <c r="G199" s="1130"/>
      <c r="H199" s="1130"/>
      <c r="I199" s="1130"/>
      <c r="J199" s="1130"/>
      <c r="K199" s="1130"/>
      <c r="L199" s="1130"/>
      <c r="M199" s="1130"/>
      <c r="N199" s="1130"/>
      <c r="O199" s="1130"/>
      <c r="P199" s="1130"/>
      <c r="Q199" s="1130"/>
      <c r="R199" s="1130"/>
    </row>
    <row r="200" spans="1:18">
      <c r="A200" s="1130"/>
      <c r="B200" s="1130"/>
      <c r="C200" s="1130"/>
      <c r="D200" s="1130"/>
      <c r="E200" s="1130"/>
      <c r="F200" s="1130"/>
      <c r="G200" s="1130"/>
      <c r="H200" s="1130"/>
      <c r="I200" s="1130"/>
      <c r="J200" s="1130"/>
      <c r="K200" s="1130"/>
      <c r="L200" s="1130"/>
      <c r="M200" s="1130"/>
      <c r="N200" s="1130"/>
      <c r="O200" s="1130"/>
      <c r="P200" s="1130"/>
      <c r="Q200" s="1130"/>
      <c r="R200" s="1130"/>
    </row>
    <row r="201" spans="1:18">
      <c r="A201" s="1130"/>
      <c r="B201" s="1130"/>
      <c r="C201" s="1130"/>
      <c r="D201" s="1130"/>
      <c r="E201" s="1130"/>
      <c r="F201" s="1130"/>
      <c r="G201" s="1130"/>
      <c r="H201" s="1130"/>
      <c r="I201" s="1130"/>
      <c r="J201" s="1130"/>
      <c r="K201" s="1130"/>
      <c r="L201" s="1130"/>
      <c r="M201" s="1130"/>
      <c r="N201" s="1130"/>
      <c r="O201" s="1130"/>
      <c r="P201" s="1130"/>
      <c r="Q201" s="1130"/>
      <c r="R201" s="1130"/>
    </row>
    <row r="202" spans="1:18">
      <c r="A202" s="1130"/>
      <c r="B202" s="1130"/>
      <c r="C202" s="1130"/>
      <c r="D202" s="1130"/>
      <c r="E202" s="1130"/>
      <c r="F202" s="1130"/>
      <c r="G202" s="1130"/>
      <c r="H202" s="1130"/>
      <c r="I202" s="1130"/>
      <c r="J202" s="1130"/>
      <c r="K202" s="1130"/>
      <c r="L202" s="1130"/>
      <c r="M202" s="1130"/>
      <c r="N202" s="1130"/>
      <c r="O202" s="1130"/>
      <c r="P202" s="1130"/>
      <c r="Q202" s="1130"/>
      <c r="R202" s="1130"/>
    </row>
    <row r="203" spans="1:18">
      <c r="A203" s="1130"/>
      <c r="B203" s="1130"/>
      <c r="C203" s="1130"/>
      <c r="D203" s="1130"/>
      <c r="E203" s="1130"/>
      <c r="F203" s="1130"/>
      <c r="G203" s="1130"/>
      <c r="H203" s="1130"/>
      <c r="I203" s="1130"/>
      <c r="J203" s="1130"/>
      <c r="K203" s="1130"/>
      <c r="L203" s="1130"/>
      <c r="M203" s="1130"/>
      <c r="N203" s="1130"/>
      <c r="O203" s="1130"/>
      <c r="P203" s="1130"/>
      <c r="Q203" s="1130"/>
      <c r="R203" s="1130"/>
    </row>
    <row r="204" spans="1:18">
      <c r="A204" s="1130"/>
      <c r="B204" s="1130"/>
      <c r="C204" s="1130"/>
      <c r="D204" s="1130"/>
      <c r="E204" s="1130"/>
      <c r="F204" s="1130"/>
      <c r="G204" s="1130"/>
      <c r="H204" s="1130"/>
      <c r="I204" s="1130"/>
      <c r="J204" s="1130"/>
      <c r="K204" s="1130"/>
      <c r="L204" s="1130"/>
      <c r="M204" s="1130"/>
      <c r="N204" s="1130"/>
      <c r="O204" s="1130"/>
      <c r="P204" s="1130"/>
      <c r="Q204" s="1130"/>
      <c r="R204" s="1130"/>
    </row>
    <row r="205" spans="1:18">
      <c r="A205" s="1130"/>
      <c r="B205" s="1130"/>
      <c r="C205" s="1130"/>
      <c r="D205" s="1130"/>
      <c r="E205" s="1130"/>
      <c r="F205" s="1130"/>
      <c r="G205" s="1130"/>
      <c r="H205" s="1130"/>
      <c r="I205" s="1130"/>
      <c r="J205" s="1130"/>
      <c r="K205" s="1130"/>
      <c r="L205" s="1130"/>
      <c r="M205" s="1130"/>
      <c r="N205" s="1130"/>
      <c r="O205" s="1130"/>
      <c r="P205" s="1130"/>
      <c r="Q205" s="1130"/>
      <c r="R205" s="1130"/>
    </row>
    <row r="206" spans="1:18">
      <c r="A206" s="1130"/>
      <c r="B206" s="1130"/>
      <c r="C206" s="1130"/>
      <c r="D206" s="1130"/>
      <c r="E206" s="1130"/>
      <c r="F206" s="1130"/>
      <c r="G206" s="1130"/>
      <c r="H206" s="1130"/>
      <c r="I206" s="1130"/>
      <c r="J206" s="1130"/>
      <c r="K206" s="1130"/>
      <c r="L206" s="1130"/>
      <c r="M206" s="1130"/>
      <c r="N206" s="1130"/>
      <c r="O206" s="1130"/>
      <c r="P206" s="1130"/>
      <c r="Q206" s="1130"/>
      <c r="R206" s="1130"/>
    </row>
    <row r="207" spans="1:18">
      <c r="A207" s="1130"/>
      <c r="B207" s="1130"/>
      <c r="C207" s="1130"/>
      <c r="D207" s="1130"/>
      <c r="E207" s="1130"/>
      <c r="F207" s="1130"/>
      <c r="G207" s="1130"/>
      <c r="H207" s="1130"/>
      <c r="I207" s="1130"/>
      <c r="J207" s="1130"/>
      <c r="K207" s="1130"/>
      <c r="L207" s="1130"/>
      <c r="M207" s="1130"/>
      <c r="N207" s="1130"/>
      <c r="O207" s="1130"/>
      <c r="P207" s="1130"/>
      <c r="Q207" s="1130"/>
      <c r="R207" s="1130"/>
    </row>
    <row r="208" spans="1:18">
      <c r="A208" s="1130"/>
      <c r="B208" s="1130"/>
      <c r="C208" s="1130"/>
      <c r="D208" s="1130"/>
      <c r="E208" s="1130"/>
      <c r="F208" s="1130"/>
      <c r="G208" s="1130"/>
      <c r="H208" s="1130"/>
      <c r="I208" s="1130"/>
      <c r="J208" s="1130"/>
      <c r="K208" s="1130"/>
      <c r="L208" s="1130"/>
      <c r="M208" s="1130"/>
      <c r="N208" s="1130"/>
      <c r="O208" s="1130"/>
      <c r="P208" s="1130"/>
      <c r="Q208" s="1130"/>
      <c r="R208" s="1130"/>
    </row>
    <row r="209" spans="1:18">
      <c r="A209" s="1130"/>
      <c r="B209" s="1130"/>
      <c r="C209" s="1130"/>
      <c r="D209" s="1130"/>
      <c r="E209" s="1130"/>
      <c r="F209" s="1130"/>
      <c r="G209" s="1130"/>
      <c r="H209" s="1130"/>
      <c r="I209" s="1130"/>
      <c r="J209" s="1130"/>
      <c r="K209" s="1130"/>
      <c r="L209" s="1130"/>
      <c r="M209" s="1130"/>
      <c r="N209" s="1130"/>
      <c r="O209" s="1130"/>
      <c r="P209" s="1130"/>
      <c r="Q209" s="1130"/>
      <c r="R209" s="1130"/>
    </row>
    <row r="210" spans="1:18">
      <c r="A210" s="1130"/>
      <c r="B210" s="1130"/>
      <c r="C210" s="1130"/>
      <c r="D210" s="1130"/>
      <c r="E210" s="1130"/>
      <c r="F210" s="1130"/>
      <c r="G210" s="1130"/>
      <c r="H210" s="1130"/>
      <c r="I210" s="1130"/>
      <c r="J210" s="1130"/>
      <c r="K210" s="1130"/>
      <c r="L210" s="1130"/>
      <c r="M210" s="1130"/>
      <c r="N210" s="1130"/>
      <c r="O210" s="1130"/>
      <c r="P210" s="1130"/>
      <c r="Q210" s="1130"/>
      <c r="R210" s="1130"/>
    </row>
    <row r="211" spans="1:18">
      <c r="A211" s="1130"/>
      <c r="B211" s="1130"/>
      <c r="C211" s="1130"/>
      <c r="D211" s="1130"/>
      <c r="E211" s="1130"/>
      <c r="F211" s="1130"/>
      <c r="G211" s="1130"/>
      <c r="H211" s="1130"/>
      <c r="I211" s="1130"/>
      <c r="J211" s="1130"/>
      <c r="K211" s="1130"/>
      <c r="L211" s="1130"/>
      <c r="M211" s="1130"/>
      <c r="N211" s="1130"/>
      <c r="O211" s="1130"/>
      <c r="P211" s="1130"/>
      <c r="Q211" s="1130"/>
      <c r="R211" s="1130"/>
    </row>
    <row r="212" spans="1:18">
      <c r="A212" s="1130"/>
      <c r="B212" s="1130"/>
      <c r="C212" s="1130"/>
      <c r="D212" s="1130"/>
      <c r="E212" s="1130"/>
      <c r="F212" s="1130"/>
      <c r="G212" s="1130"/>
      <c r="H212" s="1130"/>
      <c r="I212" s="1130"/>
      <c r="J212" s="1130"/>
      <c r="K212" s="1130"/>
      <c r="L212" s="1130"/>
      <c r="M212" s="1130"/>
      <c r="N212" s="1130"/>
      <c r="O212" s="1130"/>
      <c r="P212" s="1130"/>
      <c r="Q212" s="1130"/>
      <c r="R212" s="1130"/>
    </row>
    <row r="213" spans="1:18">
      <c r="A213" s="1130"/>
      <c r="B213" s="1130"/>
      <c r="C213" s="1130"/>
      <c r="D213" s="1130"/>
      <c r="E213" s="1130"/>
      <c r="F213" s="1130"/>
      <c r="G213" s="1130"/>
      <c r="H213" s="1130"/>
      <c r="I213" s="1130"/>
      <c r="J213" s="1130"/>
      <c r="K213" s="1130"/>
      <c r="L213" s="1130"/>
      <c r="M213" s="1130"/>
      <c r="N213" s="1130"/>
      <c r="O213" s="1130"/>
      <c r="P213" s="1130"/>
      <c r="Q213" s="1130"/>
      <c r="R213" s="1130"/>
    </row>
    <row r="214" spans="1:18">
      <c r="A214" s="1130"/>
      <c r="B214" s="1130"/>
      <c r="C214" s="1130"/>
      <c r="D214" s="1130"/>
      <c r="E214" s="1130"/>
      <c r="F214" s="1130"/>
      <c r="G214" s="1130"/>
      <c r="H214" s="1130"/>
      <c r="I214" s="1130"/>
      <c r="J214" s="1130"/>
      <c r="K214" s="1130"/>
      <c r="L214" s="1130"/>
      <c r="M214" s="1130"/>
      <c r="N214" s="1130"/>
      <c r="O214" s="1130"/>
      <c r="P214" s="1130"/>
      <c r="Q214" s="1130"/>
      <c r="R214" s="1130"/>
    </row>
    <row r="215" spans="1:18">
      <c r="A215" s="1130"/>
      <c r="B215" s="1130"/>
      <c r="C215" s="1130"/>
      <c r="D215" s="1130"/>
      <c r="E215" s="1130"/>
      <c r="F215" s="1130"/>
      <c r="G215" s="1130"/>
      <c r="H215" s="1130"/>
      <c r="I215" s="1130"/>
      <c r="J215" s="1130"/>
      <c r="K215" s="1130"/>
      <c r="L215" s="1130"/>
      <c r="M215" s="1130"/>
      <c r="N215" s="1130"/>
      <c r="O215" s="1130"/>
      <c r="P215" s="1130"/>
      <c r="Q215" s="1130"/>
      <c r="R215" s="1130"/>
    </row>
    <row r="216" spans="1:18">
      <c r="A216" s="1130"/>
      <c r="B216" s="1130"/>
      <c r="C216" s="1130"/>
      <c r="D216" s="1130"/>
      <c r="E216" s="1130"/>
      <c r="F216" s="1130"/>
      <c r="G216" s="1130"/>
      <c r="H216" s="1130"/>
      <c r="I216" s="1130"/>
      <c r="J216" s="1130"/>
      <c r="K216" s="1130"/>
      <c r="L216" s="1130"/>
      <c r="M216" s="1130"/>
      <c r="N216" s="1130"/>
      <c r="O216" s="1130"/>
      <c r="P216" s="1130"/>
      <c r="Q216" s="1130"/>
      <c r="R216" s="1130"/>
    </row>
    <row r="217" spans="1:18">
      <c r="A217" s="1130"/>
      <c r="B217" s="1130"/>
      <c r="C217" s="1130"/>
      <c r="D217" s="1130"/>
      <c r="E217" s="1130"/>
      <c r="F217" s="1130"/>
      <c r="G217" s="1130"/>
      <c r="H217" s="1130"/>
      <c r="I217" s="1130"/>
      <c r="J217" s="1130"/>
      <c r="K217" s="1130"/>
      <c r="L217" s="1130"/>
      <c r="M217" s="1130"/>
      <c r="N217" s="1130"/>
      <c r="O217" s="1130"/>
      <c r="P217" s="1130"/>
      <c r="Q217" s="1130"/>
      <c r="R217" s="1130"/>
    </row>
    <row r="218" spans="1:18">
      <c r="A218" s="1130"/>
      <c r="B218" s="1130"/>
      <c r="C218" s="1130"/>
      <c r="D218" s="1130"/>
      <c r="E218" s="1130"/>
      <c r="F218" s="1130"/>
      <c r="G218" s="1130"/>
      <c r="H218" s="1130"/>
      <c r="I218" s="1130"/>
      <c r="J218" s="1130"/>
      <c r="K218" s="1130"/>
      <c r="L218" s="1130"/>
      <c r="M218" s="1130"/>
      <c r="N218" s="1130"/>
      <c r="O218" s="1130"/>
      <c r="P218" s="1130"/>
      <c r="Q218" s="1130"/>
      <c r="R218" s="1130"/>
    </row>
    <row r="219" spans="1:18">
      <c r="A219" s="1130"/>
      <c r="B219" s="1130"/>
      <c r="C219" s="1130"/>
      <c r="D219" s="1130"/>
      <c r="E219" s="1130"/>
      <c r="F219" s="1130"/>
      <c r="G219" s="1130"/>
      <c r="H219" s="1130"/>
      <c r="I219" s="1130"/>
      <c r="J219" s="1130"/>
      <c r="K219" s="1130"/>
      <c r="L219" s="1130"/>
      <c r="M219" s="1130"/>
      <c r="N219" s="1130"/>
      <c r="O219" s="1130"/>
      <c r="P219" s="1130"/>
      <c r="Q219" s="1130"/>
      <c r="R219" s="1130"/>
    </row>
    <row r="220" spans="1:18">
      <c r="A220" s="1130"/>
      <c r="B220" s="1130"/>
      <c r="C220" s="1130"/>
      <c r="D220" s="1130"/>
      <c r="E220" s="1130"/>
      <c r="F220" s="1130"/>
      <c r="G220" s="1130"/>
      <c r="H220" s="1130"/>
      <c r="I220" s="1130"/>
      <c r="J220" s="1130"/>
      <c r="K220" s="1130"/>
      <c r="L220" s="1130"/>
      <c r="M220" s="1130"/>
      <c r="N220" s="1130"/>
      <c r="O220" s="1130"/>
      <c r="P220" s="1130"/>
      <c r="Q220" s="1130"/>
      <c r="R220" s="1130"/>
    </row>
    <row r="221" spans="1:18">
      <c r="A221" s="1130"/>
      <c r="B221" s="1130"/>
      <c r="C221" s="1130"/>
      <c r="D221" s="1130"/>
      <c r="E221" s="1130"/>
      <c r="F221" s="1130"/>
      <c r="G221" s="1130"/>
      <c r="H221" s="1130"/>
      <c r="I221" s="1130"/>
      <c r="J221" s="1130"/>
      <c r="K221" s="1130"/>
      <c r="L221" s="1130"/>
      <c r="M221" s="1130"/>
      <c r="N221" s="1130"/>
      <c r="O221" s="1130"/>
      <c r="P221" s="1130"/>
      <c r="Q221" s="1130"/>
      <c r="R221" s="1130"/>
    </row>
    <row r="222" spans="1:18">
      <c r="A222" s="1130"/>
      <c r="B222" s="1130"/>
      <c r="C222" s="1130"/>
      <c r="D222" s="1130"/>
      <c r="E222" s="1130"/>
      <c r="F222" s="1130"/>
      <c r="G222" s="1130"/>
      <c r="H222" s="1130"/>
      <c r="I222" s="1130"/>
      <c r="J222" s="1130"/>
      <c r="K222" s="1130"/>
      <c r="L222" s="1130"/>
      <c r="M222" s="1130"/>
      <c r="N222" s="1130"/>
      <c r="O222" s="1130"/>
      <c r="P222" s="1130"/>
      <c r="Q222" s="1130"/>
      <c r="R222" s="1130"/>
    </row>
    <row r="223" spans="1:18">
      <c r="A223" s="1130"/>
      <c r="B223" s="1130"/>
      <c r="C223" s="1130"/>
      <c r="D223" s="1130"/>
      <c r="E223" s="1130"/>
      <c r="F223" s="1130"/>
      <c r="G223" s="1130"/>
      <c r="H223" s="1130"/>
      <c r="I223" s="1130"/>
      <c r="J223" s="1130"/>
      <c r="K223" s="1130"/>
      <c r="L223" s="1130"/>
      <c r="M223" s="1130"/>
      <c r="N223" s="1130"/>
      <c r="O223" s="1130"/>
      <c r="P223" s="1130"/>
      <c r="Q223" s="1130"/>
      <c r="R223" s="1130"/>
    </row>
    <row r="224" spans="1:18">
      <c r="A224" s="1130"/>
      <c r="B224" s="1130"/>
      <c r="C224" s="1130"/>
      <c r="D224" s="1130"/>
      <c r="E224" s="1130"/>
      <c r="F224" s="1130"/>
      <c r="G224" s="1130"/>
      <c r="H224" s="1130"/>
      <c r="I224" s="1130"/>
      <c r="J224" s="1130"/>
      <c r="K224" s="1130"/>
      <c r="L224" s="1130"/>
      <c r="M224" s="1130"/>
      <c r="N224" s="1130"/>
      <c r="O224" s="1130"/>
      <c r="P224" s="1130"/>
      <c r="Q224" s="1130"/>
      <c r="R224" s="1130"/>
    </row>
    <row r="225" spans="1:18">
      <c r="A225" s="1130"/>
      <c r="B225" s="1130"/>
      <c r="C225" s="1130"/>
      <c r="D225" s="1130"/>
      <c r="E225" s="1130"/>
      <c r="F225" s="1130"/>
      <c r="G225" s="1130"/>
      <c r="H225" s="1130"/>
      <c r="I225" s="1130"/>
      <c r="J225" s="1130"/>
      <c r="K225" s="1130"/>
      <c r="L225" s="1130"/>
      <c r="M225" s="1130"/>
      <c r="N225" s="1130"/>
      <c r="O225" s="1130"/>
      <c r="P225" s="1130"/>
      <c r="Q225" s="1130"/>
      <c r="R225" s="1130"/>
    </row>
    <row r="226" spans="1:18">
      <c r="A226" s="1130"/>
      <c r="B226" s="1130"/>
      <c r="C226" s="1130"/>
      <c r="D226" s="1130"/>
      <c r="E226" s="1130"/>
      <c r="F226" s="1130"/>
      <c r="G226" s="1130"/>
      <c r="H226" s="1130"/>
      <c r="I226" s="1130"/>
      <c r="J226" s="1130"/>
      <c r="K226" s="1130"/>
      <c r="L226" s="1130"/>
      <c r="M226" s="1130"/>
      <c r="N226" s="1130"/>
      <c r="O226" s="1130"/>
      <c r="P226" s="1130"/>
      <c r="Q226" s="1130"/>
      <c r="R226" s="1130"/>
    </row>
    <row r="227" spans="1:18">
      <c r="A227" s="1130"/>
      <c r="B227" s="1130"/>
      <c r="C227" s="1130"/>
      <c r="D227" s="1130"/>
      <c r="E227" s="1130"/>
      <c r="F227" s="1130"/>
      <c r="G227" s="1130"/>
      <c r="H227" s="1130"/>
      <c r="I227" s="1130"/>
      <c r="J227" s="1130"/>
      <c r="K227" s="1130"/>
      <c r="L227" s="1130"/>
      <c r="M227" s="1130"/>
      <c r="N227" s="1130"/>
      <c r="O227" s="1130"/>
      <c r="P227" s="1130"/>
      <c r="Q227" s="1130"/>
      <c r="R227" s="1130"/>
    </row>
    <row r="228" spans="1:18">
      <c r="A228" s="1130"/>
      <c r="B228" s="1130"/>
      <c r="C228" s="1130"/>
      <c r="D228" s="1130"/>
      <c r="E228" s="1130"/>
      <c r="F228" s="1130"/>
      <c r="G228" s="1130"/>
      <c r="H228" s="1130"/>
      <c r="I228" s="1130"/>
      <c r="J228" s="1130"/>
      <c r="K228" s="1130"/>
      <c r="L228" s="1130"/>
      <c r="M228" s="1130"/>
      <c r="N228" s="1130"/>
      <c r="O228" s="1130"/>
      <c r="P228" s="1130"/>
      <c r="Q228" s="1130"/>
      <c r="R228" s="1130"/>
    </row>
    <row r="229" spans="1:18">
      <c r="A229" s="1130"/>
      <c r="B229" s="1130"/>
      <c r="C229" s="1130"/>
      <c r="D229" s="1130"/>
      <c r="E229" s="1130"/>
      <c r="F229" s="1130"/>
      <c r="G229" s="1130"/>
      <c r="H229" s="1130"/>
      <c r="I229" s="1130"/>
      <c r="J229" s="1130"/>
      <c r="K229" s="1130"/>
      <c r="L229" s="1130"/>
      <c r="M229" s="1130"/>
      <c r="N229" s="1130"/>
      <c r="O229" s="1130"/>
      <c r="P229" s="1130"/>
      <c r="Q229" s="1130"/>
      <c r="R229" s="1130"/>
    </row>
    <row r="230" spans="1:18">
      <c r="A230" s="1130"/>
      <c r="B230" s="1130"/>
      <c r="C230" s="1130"/>
      <c r="D230" s="1130"/>
      <c r="E230" s="1130"/>
      <c r="F230" s="1130"/>
      <c r="G230" s="1130"/>
      <c r="H230" s="1130"/>
      <c r="I230" s="1130"/>
      <c r="J230" s="1130"/>
      <c r="K230" s="1130"/>
      <c r="L230" s="1130"/>
      <c r="M230" s="1130"/>
      <c r="N230" s="1130"/>
      <c r="O230" s="1130"/>
      <c r="P230" s="1130"/>
      <c r="Q230" s="1130"/>
      <c r="R230" s="1130"/>
    </row>
    <row r="231" spans="1:18">
      <c r="A231" s="1130"/>
      <c r="B231" s="1130"/>
      <c r="C231" s="1130"/>
      <c r="D231" s="1130"/>
      <c r="E231" s="1130"/>
      <c r="F231" s="1130"/>
      <c r="G231" s="1130"/>
      <c r="H231" s="1130"/>
      <c r="I231" s="1130"/>
      <c r="J231" s="1130"/>
      <c r="K231" s="1130"/>
      <c r="L231" s="1130"/>
      <c r="M231" s="1130"/>
      <c r="N231" s="1130"/>
      <c r="O231" s="1130"/>
      <c r="P231" s="1130"/>
      <c r="Q231" s="1130"/>
      <c r="R231" s="1130"/>
    </row>
    <row r="232" spans="1:18">
      <c r="A232" s="1130"/>
      <c r="B232" s="1130"/>
      <c r="C232" s="1130"/>
      <c r="D232" s="1130"/>
      <c r="E232" s="1130"/>
      <c r="F232" s="1130"/>
      <c r="G232" s="1130"/>
      <c r="H232" s="1130"/>
      <c r="I232" s="1130"/>
      <c r="J232" s="1130"/>
      <c r="K232" s="1130"/>
      <c r="L232" s="1130"/>
      <c r="M232" s="1130"/>
      <c r="N232" s="1130"/>
      <c r="O232" s="1130"/>
      <c r="P232" s="1130"/>
      <c r="Q232" s="1130"/>
      <c r="R232" s="1130"/>
    </row>
    <row r="233" spans="1:18">
      <c r="A233" s="1130"/>
      <c r="B233" s="1130"/>
      <c r="C233" s="1130"/>
      <c r="D233" s="1130"/>
      <c r="E233" s="1130"/>
      <c r="F233" s="1130"/>
      <c r="G233" s="1130"/>
      <c r="H233" s="1130"/>
      <c r="I233" s="1130"/>
      <c r="J233" s="1130"/>
      <c r="K233" s="1130"/>
      <c r="L233" s="1130"/>
      <c r="M233" s="1130"/>
      <c r="N233" s="1130"/>
      <c r="O233" s="1130"/>
      <c r="P233" s="1130"/>
      <c r="Q233" s="1130"/>
      <c r="R233" s="1130"/>
    </row>
    <row r="234" spans="1:18">
      <c r="A234" s="1130"/>
      <c r="B234" s="1130"/>
      <c r="C234" s="1130"/>
      <c r="D234" s="1130"/>
      <c r="E234" s="1130"/>
      <c r="F234" s="1130"/>
      <c r="G234" s="1130"/>
      <c r="H234" s="1130"/>
      <c r="I234" s="1130"/>
      <c r="J234" s="1130"/>
      <c r="K234" s="1130"/>
      <c r="L234" s="1130"/>
      <c r="M234" s="1130"/>
      <c r="N234" s="1130"/>
      <c r="O234" s="1130"/>
      <c r="P234" s="1130"/>
      <c r="Q234" s="1130"/>
      <c r="R234" s="1130"/>
    </row>
    <row r="235" spans="1:18">
      <c r="A235" s="1130"/>
      <c r="B235" s="1130"/>
      <c r="C235" s="1130"/>
      <c r="D235" s="1130"/>
      <c r="E235" s="1130"/>
      <c r="F235" s="1130"/>
      <c r="G235" s="1130"/>
      <c r="H235" s="1130"/>
      <c r="I235" s="1130"/>
      <c r="J235" s="1130"/>
      <c r="K235" s="1130"/>
      <c r="L235" s="1130"/>
      <c r="M235" s="1130"/>
      <c r="N235" s="1130"/>
      <c r="O235" s="1130"/>
      <c r="P235" s="1130"/>
      <c r="Q235" s="1130"/>
      <c r="R235" s="1130"/>
    </row>
    <row r="236" spans="1:18">
      <c r="A236" s="1130"/>
      <c r="B236" s="1130"/>
      <c r="C236" s="1130"/>
      <c r="D236" s="1130"/>
      <c r="E236" s="1130"/>
      <c r="F236" s="1130"/>
      <c r="G236" s="1130"/>
      <c r="H236" s="1130"/>
      <c r="I236" s="1130"/>
      <c r="J236" s="1130"/>
      <c r="K236" s="1130"/>
      <c r="L236" s="1130"/>
      <c r="M236" s="1130"/>
      <c r="N236" s="1130"/>
      <c r="O236" s="1130"/>
      <c r="P236" s="1130"/>
      <c r="Q236" s="1130"/>
      <c r="R236" s="1130"/>
    </row>
    <row r="237" spans="1:18">
      <c r="A237" s="1130"/>
      <c r="B237" s="1130"/>
      <c r="C237" s="1130"/>
      <c r="D237" s="1130"/>
      <c r="E237" s="1130"/>
      <c r="F237" s="1130"/>
      <c r="G237" s="1130"/>
      <c r="H237" s="1130"/>
      <c r="I237" s="1130"/>
      <c r="J237" s="1130"/>
      <c r="K237" s="1130"/>
      <c r="L237" s="1130"/>
      <c r="M237" s="1130"/>
      <c r="N237" s="1130"/>
      <c r="O237" s="1130"/>
      <c r="P237" s="1130"/>
      <c r="Q237" s="1130"/>
      <c r="R237" s="1130"/>
    </row>
    <row r="238" spans="1:18">
      <c r="A238" s="1130"/>
      <c r="B238" s="1130"/>
      <c r="C238" s="1130"/>
      <c r="D238" s="1130"/>
      <c r="E238" s="1130"/>
      <c r="F238" s="1130"/>
      <c r="G238" s="1130"/>
      <c r="H238" s="1130"/>
      <c r="I238" s="1130"/>
      <c r="J238" s="1130"/>
      <c r="K238" s="1130"/>
      <c r="L238" s="1130"/>
      <c r="M238" s="1130"/>
      <c r="N238" s="1130"/>
      <c r="O238" s="1130"/>
      <c r="P238" s="1130"/>
      <c r="Q238" s="1130"/>
      <c r="R238" s="1130"/>
    </row>
    <row r="239" spans="1:18">
      <c r="A239" s="1130"/>
      <c r="B239" s="1130"/>
      <c r="C239" s="1130"/>
      <c r="D239" s="1130"/>
      <c r="E239" s="1130"/>
      <c r="F239" s="1130"/>
      <c r="G239" s="1130"/>
      <c r="H239" s="1130"/>
      <c r="I239" s="1130"/>
      <c r="J239" s="1130"/>
      <c r="K239" s="1130"/>
      <c r="L239" s="1130"/>
      <c r="M239" s="1130"/>
      <c r="N239" s="1130"/>
      <c r="O239" s="1130"/>
      <c r="P239" s="1130"/>
      <c r="Q239" s="1130"/>
      <c r="R239" s="1130"/>
    </row>
    <row r="240" spans="1:18">
      <c r="A240" s="1130"/>
      <c r="B240" s="1130"/>
      <c r="C240" s="1130"/>
      <c r="D240" s="1130"/>
      <c r="E240" s="1130"/>
      <c r="F240" s="1130"/>
      <c r="G240" s="1130"/>
      <c r="H240" s="1130"/>
      <c r="I240" s="1130"/>
      <c r="J240" s="1130"/>
      <c r="K240" s="1130"/>
      <c r="L240" s="1130"/>
      <c r="M240" s="1130"/>
      <c r="N240" s="1130"/>
      <c r="O240" s="1130"/>
      <c r="P240" s="1130"/>
      <c r="Q240" s="1130"/>
      <c r="R240" s="1130"/>
    </row>
    <row r="241" spans="1:18">
      <c r="A241" s="1130"/>
      <c r="B241" s="1130"/>
      <c r="C241" s="1130"/>
      <c r="D241" s="1130"/>
      <c r="E241" s="1130"/>
      <c r="F241" s="1130"/>
      <c r="G241" s="1130"/>
      <c r="H241" s="1130"/>
      <c r="I241" s="1130"/>
      <c r="J241" s="1130"/>
      <c r="K241" s="1130"/>
      <c r="L241" s="1130"/>
      <c r="M241" s="1130"/>
      <c r="N241" s="1130"/>
      <c r="O241" s="1130"/>
      <c r="P241" s="1130"/>
      <c r="Q241" s="1130"/>
      <c r="R241" s="1130"/>
    </row>
    <row r="242" spans="1:18">
      <c r="A242" s="1130"/>
      <c r="B242" s="1130"/>
      <c r="C242" s="1130"/>
      <c r="D242" s="1130"/>
      <c r="E242" s="1130"/>
      <c r="F242" s="1130"/>
      <c r="G242" s="1130"/>
      <c r="H242" s="1130"/>
      <c r="I242" s="1130"/>
      <c r="J242" s="1130"/>
      <c r="K242" s="1130"/>
      <c r="L242" s="1130"/>
      <c r="M242" s="1130"/>
      <c r="N242" s="1130"/>
      <c r="O242" s="1130"/>
      <c r="P242" s="1130"/>
      <c r="Q242" s="1130"/>
      <c r="R242" s="1130"/>
    </row>
    <row r="243" spans="1:18">
      <c r="A243" s="1130"/>
      <c r="B243" s="1130"/>
      <c r="C243" s="1130"/>
      <c r="D243" s="1130"/>
      <c r="E243" s="1130"/>
      <c r="F243" s="1130"/>
      <c r="G243" s="1130"/>
      <c r="H243" s="1130"/>
      <c r="I243" s="1130"/>
      <c r="J243" s="1130"/>
      <c r="K243" s="1130"/>
      <c r="L243" s="1130"/>
      <c r="M243" s="1130"/>
      <c r="N243" s="1130"/>
      <c r="O243" s="1130"/>
      <c r="P243" s="1130"/>
      <c r="Q243" s="1130"/>
      <c r="R243" s="1130"/>
    </row>
    <row r="244" spans="1:18">
      <c r="A244" s="1130"/>
      <c r="B244" s="1130"/>
      <c r="C244" s="1130"/>
      <c r="D244" s="1130"/>
      <c r="E244" s="1130"/>
      <c r="F244" s="1130"/>
      <c r="G244" s="1130"/>
      <c r="H244" s="1130"/>
      <c r="I244" s="1130"/>
      <c r="J244" s="1130"/>
      <c r="K244" s="1130"/>
      <c r="L244" s="1130"/>
      <c r="M244" s="1130"/>
      <c r="N244" s="1130"/>
      <c r="O244" s="1130"/>
      <c r="P244" s="1130"/>
      <c r="Q244" s="1130"/>
      <c r="R244" s="1130"/>
    </row>
    <row r="245" spans="1:18">
      <c r="A245" s="1130"/>
      <c r="B245" s="1130"/>
      <c r="C245" s="1130"/>
      <c r="D245" s="1130"/>
      <c r="E245" s="1130"/>
      <c r="F245" s="1130"/>
      <c r="G245" s="1130"/>
      <c r="H245" s="1130"/>
      <c r="I245" s="1130"/>
      <c r="J245" s="1130"/>
      <c r="K245" s="1130"/>
      <c r="L245" s="1130"/>
      <c r="M245" s="1130"/>
      <c r="N245" s="1130"/>
      <c r="O245" s="1130"/>
      <c r="P245" s="1130"/>
      <c r="Q245" s="1130"/>
      <c r="R245" s="1130"/>
    </row>
    <row r="246" spans="1:18">
      <c r="A246" s="1130"/>
      <c r="B246" s="1130"/>
      <c r="C246" s="1130"/>
      <c r="D246" s="1130"/>
      <c r="E246" s="1130"/>
      <c r="F246" s="1130"/>
      <c r="G246" s="1130"/>
      <c r="H246" s="1130"/>
      <c r="I246" s="1130"/>
      <c r="J246" s="1130"/>
      <c r="K246" s="1130"/>
      <c r="L246" s="1130"/>
      <c r="M246" s="1130"/>
      <c r="N246" s="1130"/>
      <c r="O246" s="1130"/>
      <c r="P246" s="1130"/>
      <c r="Q246" s="1130"/>
      <c r="R246" s="1130"/>
    </row>
    <row r="247" spans="1:18">
      <c r="A247" s="1130"/>
      <c r="B247" s="1130"/>
      <c r="C247" s="1130"/>
      <c r="D247" s="1130"/>
      <c r="E247" s="1130"/>
      <c r="F247" s="1130"/>
      <c r="G247" s="1130"/>
      <c r="H247" s="1130"/>
      <c r="I247" s="1130"/>
      <c r="J247" s="1130"/>
      <c r="K247" s="1130"/>
      <c r="L247" s="1130"/>
      <c r="M247" s="1130"/>
      <c r="N247" s="1130"/>
      <c r="O247" s="1130"/>
      <c r="P247" s="1130"/>
      <c r="Q247" s="1130"/>
      <c r="R247" s="1130"/>
    </row>
    <row r="248" spans="1:18">
      <c r="A248" s="1130"/>
      <c r="B248" s="1130"/>
      <c r="C248" s="1130"/>
      <c r="D248" s="1130"/>
      <c r="E248" s="1130"/>
      <c r="F248" s="1130"/>
      <c r="G248" s="1130"/>
      <c r="H248" s="1130"/>
      <c r="I248" s="1130"/>
      <c r="J248" s="1130"/>
      <c r="K248" s="1130"/>
      <c r="L248" s="1130"/>
      <c r="M248" s="1130"/>
      <c r="N248" s="1130"/>
      <c r="O248" s="1130"/>
      <c r="P248" s="1130"/>
      <c r="Q248" s="1130"/>
      <c r="R248" s="1130"/>
    </row>
    <row r="249" spans="1:18">
      <c r="A249" s="1130"/>
      <c r="B249" s="1130"/>
      <c r="C249" s="1130"/>
      <c r="D249" s="1130"/>
      <c r="E249" s="1130"/>
      <c r="F249" s="1130"/>
      <c r="G249" s="1130"/>
      <c r="H249" s="1130"/>
      <c r="I249" s="1130"/>
      <c r="J249" s="1130"/>
      <c r="K249" s="1130"/>
      <c r="L249" s="1130"/>
      <c r="M249" s="1130"/>
      <c r="N249" s="1130"/>
      <c r="O249" s="1130"/>
      <c r="P249" s="1130"/>
      <c r="Q249" s="1130"/>
      <c r="R249" s="1130"/>
    </row>
    <row r="250" spans="1:18">
      <c r="A250" s="1130"/>
      <c r="B250" s="1130"/>
      <c r="C250" s="1130"/>
      <c r="D250" s="1130"/>
      <c r="E250" s="1130"/>
      <c r="F250" s="1130"/>
      <c r="G250" s="1130"/>
      <c r="H250" s="1130"/>
      <c r="I250" s="1130"/>
      <c r="J250" s="1130"/>
      <c r="K250" s="1130"/>
      <c r="L250" s="1130"/>
      <c r="M250" s="1130"/>
      <c r="N250" s="1130"/>
      <c r="O250" s="1130"/>
      <c r="P250" s="1130"/>
      <c r="Q250" s="1130"/>
      <c r="R250" s="1130"/>
    </row>
    <row r="251" spans="1:18">
      <c r="A251" s="1130"/>
      <c r="B251" s="1130"/>
      <c r="C251" s="1130"/>
      <c r="D251" s="1130"/>
      <c r="E251" s="1130"/>
      <c r="F251" s="1130"/>
      <c r="G251" s="1130"/>
      <c r="H251" s="1130"/>
      <c r="I251" s="1130"/>
      <c r="J251" s="1130"/>
      <c r="K251" s="1130"/>
      <c r="L251" s="1130"/>
      <c r="M251" s="1130"/>
      <c r="N251" s="1130"/>
      <c r="O251" s="1130"/>
      <c r="P251" s="1130"/>
      <c r="Q251" s="1130"/>
      <c r="R251" s="1130"/>
    </row>
    <row r="252" spans="1:18">
      <c r="A252" s="1130"/>
      <c r="B252" s="1130"/>
      <c r="C252" s="1130"/>
      <c r="D252" s="1130"/>
      <c r="E252" s="1130"/>
      <c r="F252" s="1130"/>
      <c r="G252" s="1130"/>
      <c r="H252" s="1130"/>
      <c r="I252" s="1130"/>
      <c r="J252" s="1130"/>
      <c r="K252" s="1130"/>
      <c r="L252" s="1130"/>
      <c r="M252" s="1130"/>
      <c r="N252" s="1130"/>
      <c r="O252" s="1130"/>
      <c r="P252" s="1130"/>
      <c r="Q252" s="1130"/>
      <c r="R252" s="1130"/>
    </row>
    <row r="253" spans="1:18">
      <c r="A253" s="1130"/>
      <c r="B253" s="1130"/>
      <c r="C253" s="1130"/>
      <c r="D253" s="1130"/>
      <c r="E253" s="1130"/>
      <c r="F253" s="1130"/>
      <c r="G253" s="1130"/>
      <c r="H253" s="1130"/>
      <c r="I253" s="1130"/>
      <c r="J253" s="1130"/>
      <c r="K253" s="1130"/>
      <c r="L253" s="1130"/>
      <c r="M253" s="1130"/>
      <c r="N253" s="1130"/>
      <c r="O253" s="1130"/>
      <c r="P253" s="1130"/>
      <c r="Q253" s="1130"/>
      <c r="R253" s="1130"/>
    </row>
    <row r="254" spans="1:18">
      <c r="A254" s="1130"/>
      <c r="B254" s="1130"/>
      <c r="C254" s="1130"/>
      <c r="D254" s="1130"/>
      <c r="E254" s="1130"/>
      <c r="F254" s="1130"/>
      <c r="G254" s="1130"/>
      <c r="H254" s="1130"/>
      <c r="I254" s="1130"/>
      <c r="J254" s="1130"/>
      <c r="K254" s="1130"/>
      <c r="L254" s="1130"/>
      <c r="M254" s="1130"/>
      <c r="N254" s="1130"/>
      <c r="O254" s="1130"/>
      <c r="P254" s="1130"/>
      <c r="Q254" s="1130"/>
      <c r="R254" s="1130"/>
    </row>
    <row r="255" spans="1:18">
      <c r="A255" s="1130"/>
      <c r="B255" s="1130"/>
      <c r="C255" s="1130"/>
      <c r="D255" s="1130"/>
      <c r="E255" s="1130"/>
      <c r="F255" s="1130"/>
      <c r="G255" s="1130"/>
      <c r="H255" s="1130"/>
      <c r="I255" s="1130"/>
      <c r="J255" s="1130"/>
      <c r="K255" s="1130"/>
      <c r="L255" s="1130"/>
      <c r="M255" s="1130"/>
      <c r="N255" s="1130"/>
      <c r="O255" s="1130"/>
      <c r="P255" s="1130"/>
      <c r="Q255" s="1130"/>
      <c r="R255" s="1130"/>
    </row>
    <row r="256" spans="1:18">
      <c r="A256" s="1130"/>
      <c r="B256" s="1130"/>
      <c r="C256" s="1130"/>
      <c r="D256" s="1130"/>
      <c r="E256" s="1130"/>
      <c r="F256" s="1130"/>
      <c r="G256" s="1130"/>
      <c r="H256" s="1130"/>
      <c r="I256" s="1130"/>
      <c r="J256" s="1130"/>
      <c r="K256" s="1130"/>
      <c r="L256" s="1130"/>
      <c r="M256" s="1130"/>
      <c r="N256" s="1130"/>
      <c r="O256" s="1130"/>
      <c r="P256" s="1130"/>
      <c r="Q256" s="1130"/>
      <c r="R256" s="1130"/>
    </row>
    <row r="257" spans="1:18">
      <c r="A257" s="1130"/>
      <c r="B257" s="1130"/>
      <c r="C257" s="1130"/>
      <c r="D257" s="1130"/>
      <c r="E257" s="1130"/>
      <c r="F257" s="1130"/>
      <c r="G257" s="1130"/>
      <c r="H257" s="1130"/>
      <c r="I257" s="1130"/>
      <c r="J257" s="1130"/>
      <c r="K257" s="1130"/>
      <c r="L257" s="1130"/>
      <c r="M257" s="1130"/>
      <c r="N257" s="1130"/>
      <c r="O257" s="1130"/>
      <c r="P257" s="1130"/>
      <c r="Q257" s="1130"/>
      <c r="R257" s="1130"/>
    </row>
    <row r="258" spans="1:18">
      <c r="A258" s="1130"/>
      <c r="B258" s="1130"/>
      <c r="C258" s="1130"/>
      <c r="D258" s="1130"/>
      <c r="E258" s="1130"/>
      <c r="F258" s="1130"/>
      <c r="G258" s="1130"/>
      <c r="H258" s="1130"/>
      <c r="I258" s="1130"/>
      <c r="J258" s="1130"/>
      <c r="K258" s="1130"/>
      <c r="L258" s="1130"/>
      <c r="M258" s="1130"/>
      <c r="N258" s="1130"/>
      <c r="O258" s="1130"/>
      <c r="P258" s="1130"/>
      <c r="Q258" s="1130"/>
      <c r="R258" s="1130"/>
    </row>
    <row r="259" spans="1:18">
      <c r="A259" s="1130"/>
      <c r="B259" s="1130"/>
      <c r="C259" s="1130"/>
      <c r="D259" s="1130"/>
      <c r="E259" s="1130"/>
      <c r="F259" s="1130"/>
      <c r="G259" s="1130"/>
      <c r="H259" s="1130"/>
      <c r="I259" s="1130"/>
      <c r="J259" s="1130"/>
      <c r="K259" s="1130"/>
      <c r="L259" s="1130"/>
      <c r="M259" s="1130"/>
      <c r="N259" s="1130"/>
      <c r="O259" s="1130"/>
      <c r="P259" s="1130"/>
      <c r="Q259" s="1130"/>
      <c r="R259" s="1130"/>
    </row>
    <row r="260" spans="1:18">
      <c r="A260" s="1130"/>
      <c r="B260" s="1130"/>
      <c r="C260" s="1130"/>
      <c r="D260" s="1130"/>
      <c r="E260" s="1130"/>
      <c r="F260" s="1130"/>
      <c r="G260" s="1130"/>
      <c r="H260" s="1130"/>
      <c r="I260" s="1130"/>
      <c r="J260" s="1130"/>
      <c r="K260" s="1130"/>
      <c r="L260" s="1130"/>
      <c r="M260" s="1130"/>
      <c r="N260" s="1130"/>
      <c r="O260" s="1130"/>
      <c r="P260" s="1130"/>
      <c r="Q260" s="1130"/>
      <c r="R260" s="1130"/>
    </row>
    <row r="261" spans="1:18">
      <c r="A261" s="1130"/>
      <c r="B261" s="1130"/>
      <c r="C261" s="1130"/>
      <c r="D261" s="1130"/>
      <c r="E261" s="1130"/>
      <c r="F261" s="1130"/>
      <c r="G261" s="1130"/>
      <c r="H261" s="1130"/>
      <c r="I261" s="1130"/>
      <c r="J261" s="1130"/>
      <c r="K261" s="1130"/>
      <c r="L261" s="1130"/>
      <c r="M261" s="1130"/>
      <c r="N261" s="1130"/>
      <c r="O261" s="1130"/>
      <c r="P261" s="1130"/>
      <c r="Q261" s="1130"/>
      <c r="R261" s="1130"/>
    </row>
    <row r="262" spans="1:18">
      <c r="A262" s="1130"/>
      <c r="B262" s="1130"/>
      <c r="C262" s="1130"/>
      <c r="D262" s="1130"/>
      <c r="E262" s="1130"/>
      <c r="F262" s="1130"/>
      <c r="G262" s="1130"/>
      <c r="H262" s="1130"/>
      <c r="I262" s="1130"/>
      <c r="J262" s="1130"/>
      <c r="K262" s="1130"/>
      <c r="L262" s="1130"/>
      <c r="M262" s="1130"/>
      <c r="N262" s="1130"/>
      <c r="O262" s="1130"/>
      <c r="P262" s="1130"/>
      <c r="Q262" s="1130"/>
      <c r="R262" s="1130"/>
    </row>
    <row r="263" spans="1:18">
      <c r="A263" s="1130"/>
      <c r="B263" s="1130"/>
      <c r="C263" s="1130"/>
      <c r="D263" s="1130"/>
      <c r="E263" s="1130"/>
      <c r="F263" s="1130"/>
      <c r="G263" s="1130"/>
      <c r="H263" s="1130"/>
      <c r="I263" s="1130"/>
      <c r="J263" s="1130"/>
      <c r="K263" s="1130"/>
      <c r="L263" s="1130"/>
      <c r="M263" s="1130"/>
      <c r="N263" s="1130"/>
      <c r="O263" s="1130"/>
      <c r="P263" s="1130"/>
      <c r="Q263" s="1130"/>
      <c r="R263" s="1130"/>
    </row>
    <row r="264" spans="1:18">
      <c r="A264" s="1130"/>
      <c r="B264" s="1130"/>
      <c r="C264" s="1130"/>
      <c r="D264" s="1130"/>
      <c r="E264" s="1130"/>
      <c r="F264" s="1130"/>
      <c r="G264" s="1130"/>
      <c r="H264" s="1130"/>
      <c r="I264" s="1130"/>
      <c r="J264" s="1130"/>
      <c r="K264" s="1130"/>
      <c r="L264" s="1130"/>
      <c r="M264" s="1130"/>
      <c r="N264" s="1130"/>
      <c r="O264" s="1130"/>
      <c r="P264" s="1130"/>
      <c r="Q264" s="1130"/>
      <c r="R264" s="1130"/>
    </row>
    <row r="265" spans="1:18">
      <c r="A265" s="1130"/>
      <c r="B265" s="1130"/>
      <c r="C265" s="1130"/>
      <c r="D265" s="1130"/>
      <c r="E265" s="1130"/>
      <c r="F265" s="1130"/>
      <c r="G265" s="1130"/>
      <c r="H265" s="1130"/>
      <c r="I265" s="1130"/>
      <c r="J265" s="1130"/>
      <c r="K265" s="1130"/>
      <c r="L265" s="1130"/>
      <c r="M265" s="1130"/>
      <c r="N265" s="1130"/>
      <c r="O265" s="1130"/>
      <c r="P265" s="1130"/>
      <c r="Q265" s="1130"/>
      <c r="R265" s="1130"/>
    </row>
    <row r="266" spans="1:18">
      <c r="A266" s="1130"/>
      <c r="B266" s="1130"/>
      <c r="C266" s="1130"/>
      <c r="D266" s="1130"/>
      <c r="E266" s="1130"/>
      <c r="F266" s="1130"/>
      <c r="G266" s="1130"/>
      <c r="H266" s="1130"/>
      <c r="I266" s="1130"/>
      <c r="J266" s="1130"/>
      <c r="K266" s="1130"/>
      <c r="L266" s="1130"/>
      <c r="M266" s="1130"/>
      <c r="N266" s="1130"/>
      <c r="O266" s="1130"/>
      <c r="P266" s="1130"/>
      <c r="Q266" s="1130"/>
      <c r="R266" s="1130"/>
    </row>
    <row r="267" spans="1:18">
      <c r="A267" s="1130"/>
      <c r="B267" s="1130"/>
      <c r="C267" s="1130"/>
      <c r="D267" s="1130"/>
      <c r="E267" s="1130"/>
      <c r="F267" s="1130"/>
      <c r="G267" s="1130"/>
      <c r="H267" s="1130"/>
      <c r="I267" s="1130"/>
      <c r="J267" s="1130"/>
      <c r="K267" s="1130"/>
      <c r="L267" s="1130"/>
      <c r="M267" s="1130"/>
      <c r="N267" s="1130"/>
      <c r="O267" s="1130"/>
      <c r="P267" s="1130"/>
      <c r="Q267" s="1130"/>
      <c r="R267" s="1130"/>
    </row>
    <row r="268" spans="1:18">
      <c r="A268" s="1130"/>
      <c r="B268" s="1130"/>
      <c r="C268" s="1130"/>
      <c r="D268" s="1130"/>
      <c r="E268" s="1130"/>
      <c r="F268" s="1130"/>
      <c r="G268" s="1130"/>
      <c r="H268" s="1130"/>
      <c r="I268" s="1130"/>
      <c r="J268" s="1130"/>
      <c r="K268" s="1130"/>
      <c r="L268" s="1130"/>
      <c r="M268" s="1130"/>
      <c r="N268" s="1130"/>
      <c r="O268" s="1130"/>
      <c r="P268" s="1130"/>
      <c r="Q268" s="1130"/>
      <c r="R268" s="1130"/>
    </row>
    <row r="269" spans="1:18">
      <c r="A269" s="1130"/>
      <c r="B269" s="1130"/>
      <c r="C269" s="1130"/>
      <c r="D269" s="1130"/>
      <c r="E269" s="1130"/>
      <c r="F269" s="1130"/>
      <c r="G269" s="1130"/>
      <c r="H269" s="1130"/>
      <c r="I269" s="1130"/>
      <c r="J269" s="1130"/>
      <c r="K269" s="1130"/>
      <c r="L269" s="1130"/>
      <c r="M269" s="1130"/>
      <c r="N269" s="1130"/>
      <c r="O269" s="1130"/>
      <c r="P269" s="1130"/>
      <c r="Q269" s="1130"/>
      <c r="R269" s="1130"/>
    </row>
    <row r="270" spans="1:18">
      <c r="A270" s="1130"/>
      <c r="B270" s="1130"/>
      <c r="C270" s="1130"/>
      <c r="D270" s="1130"/>
      <c r="E270" s="1130"/>
      <c r="F270" s="1130"/>
      <c r="G270" s="1130"/>
      <c r="H270" s="1130"/>
      <c r="I270" s="1130"/>
      <c r="J270" s="1130"/>
      <c r="K270" s="1130"/>
      <c r="L270" s="1130"/>
      <c r="M270" s="1130"/>
      <c r="N270" s="1130"/>
      <c r="O270" s="1130"/>
      <c r="P270" s="1130"/>
      <c r="Q270" s="1130"/>
      <c r="R270" s="1130"/>
    </row>
    <row r="271" spans="1:18">
      <c r="A271" s="1130"/>
      <c r="B271" s="1130"/>
      <c r="C271" s="1130"/>
      <c r="D271" s="1130"/>
      <c r="E271" s="1130"/>
      <c r="F271" s="1130"/>
      <c r="G271" s="1130"/>
      <c r="H271" s="1130"/>
      <c r="I271" s="1130"/>
      <c r="J271" s="1130"/>
      <c r="K271" s="1130"/>
      <c r="L271" s="1130"/>
      <c r="M271" s="1130"/>
      <c r="N271" s="1130"/>
      <c r="O271" s="1130"/>
      <c r="P271" s="1130"/>
      <c r="Q271" s="1130"/>
      <c r="R271" s="1130"/>
    </row>
    <row r="272" spans="1:18">
      <c r="A272" s="1130"/>
      <c r="B272" s="1130"/>
      <c r="C272" s="1130"/>
      <c r="D272" s="1130"/>
      <c r="E272" s="1130"/>
      <c r="F272" s="1130"/>
      <c r="G272" s="1130"/>
      <c r="H272" s="1130"/>
      <c r="I272" s="1130"/>
      <c r="J272" s="1130"/>
      <c r="K272" s="1130"/>
      <c r="L272" s="1130"/>
      <c r="M272" s="1130"/>
      <c r="N272" s="1130"/>
      <c r="O272" s="1130"/>
      <c r="P272" s="1130"/>
      <c r="Q272" s="1130"/>
      <c r="R272" s="1130"/>
    </row>
    <row r="273" spans="1:18">
      <c r="A273" s="1130"/>
      <c r="B273" s="1130"/>
      <c r="C273" s="1130"/>
      <c r="D273" s="1130"/>
      <c r="E273" s="1130"/>
      <c r="F273" s="1130"/>
      <c r="G273" s="1130"/>
      <c r="H273" s="1130"/>
      <c r="I273" s="1130"/>
      <c r="J273" s="1130"/>
      <c r="K273" s="1130"/>
      <c r="L273" s="1130"/>
      <c r="M273" s="1130"/>
      <c r="N273" s="1130"/>
      <c r="O273" s="1130"/>
      <c r="P273" s="1130"/>
      <c r="Q273" s="1130"/>
      <c r="R273" s="1130"/>
    </row>
    <row r="274" spans="1:18">
      <c r="A274" s="1130"/>
      <c r="B274" s="1130"/>
      <c r="C274" s="1130"/>
      <c r="D274" s="1130"/>
      <c r="E274" s="1130"/>
      <c r="F274" s="1130"/>
      <c r="G274" s="1130"/>
      <c r="H274" s="1130"/>
      <c r="I274" s="1130"/>
      <c r="J274" s="1130"/>
      <c r="K274" s="1130"/>
      <c r="L274" s="1130"/>
      <c r="M274" s="1130"/>
      <c r="N274" s="1130"/>
      <c r="O274" s="1130"/>
      <c r="P274" s="1130"/>
      <c r="Q274" s="1130"/>
      <c r="R274" s="1130"/>
    </row>
    <row r="275" spans="1:18">
      <c r="A275" s="1130"/>
      <c r="B275" s="1130"/>
      <c r="C275" s="1130"/>
      <c r="D275" s="1130"/>
      <c r="E275" s="1130"/>
      <c r="F275" s="1130"/>
      <c r="G275" s="1130"/>
      <c r="H275" s="1130"/>
      <c r="I275" s="1130"/>
      <c r="J275" s="1130"/>
      <c r="K275" s="1130"/>
      <c r="L275" s="1130"/>
      <c r="M275" s="1130"/>
      <c r="N275" s="1130"/>
      <c r="O275" s="1130"/>
      <c r="P275" s="1130"/>
      <c r="Q275" s="1130"/>
      <c r="R275" s="1130"/>
    </row>
    <row r="276" spans="1:18">
      <c r="A276" s="1130"/>
      <c r="B276" s="1130"/>
      <c r="C276" s="1130"/>
      <c r="D276" s="1130"/>
      <c r="E276" s="1130"/>
      <c r="F276" s="1130"/>
      <c r="G276" s="1130"/>
      <c r="H276" s="1130"/>
      <c r="I276" s="1130"/>
      <c r="J276" s="1130"/>
      <c r="K276" s="1130"/>
      <c r="L276" s="1130"/>
      <c r="M276" s="1130"/>
      <c r="N276" s="1130"/>
      <c r="O276" s="1130"/>
      <c r="P276" s="1130"/>
      <c r="Q276" s="1130"/>
      <c r="R276" s="1130"/>
    </row>
    <row r="277" spans="1:18">
      <c r="A277" s="1130"/>
      <c r="B277" s="1130"/>
      <c r="C277" s="1130"/>
      <c r="D277" s="1130"/>
      <c r="E277" s="1130"/>
      <c r="F277" s="1130"/>
      <c r="G277" s="1130"/>
      <c r="H277" s="1130"/>
      <c r="I277" s="1130"/>
      <c r="J277" s="1130"/>
      <c r="K277" s="1130"/>
      <c r="L277" s="1130"/>
      <c r="M277" s="1130"/>
      <c r="N277" s="1130"/>
      <c r="O277" s="1130"/>
      <c r="P277" s="1130"/>
      <c r="Q277" s="1130"/>
      <c r="R277" s="1130"/>
    </row>
    <row r="278" spans="1:18">
      <c r="A278" s="1130"/>
      <c r="B278" s="1130"/>
      <c r="C278" s="1130"/>
      <c r="D278" s="1130"/>
      <c r="E278" s="1130"/>
      <c r="F278" s="1130"/>
      <c r="G278" s="1130"/>
      <c r="H278" s="1130"/>
      <c r="I278" s="1130"/>
      <c r="J278" s="1130"/>
      <c r="K278" s="1130"/>
      <c r="L278" s="1130"/>
      <c r="M278" s="1130"/>
      <c r="N278" s="1130"/>
      <c r="O278" s="1130"/>
      <c r="P278" s="1130"/>
      <c r="Q278" s="1130"/>
      <c r="R278" s="1130"/>
    </row>
    <row r="279" spans="1:18">
      <c r="A279" s="1130"/>
      <c r="B279" s="1130"/>
      <c r="C279" s="1130"/>
      <c r="D279" s="1130"/>
      <c r="E279" s="1130"/>
      <c r="F279" s="1130"/>
      <c r="G279" s="1130"/>
      <c r="H279" s="1130"/>
      <c r="I279" s="1130"/>
      <c r="J279" s="1130"/>
      <c r="K279" s="1130"/>
      <c r="L279" s="1130"/>
      <c r="M279" s="1130"/>
      <c r="N279" s="1130"/>
      <c r="O279" s="1130"/>
      <c r="P279" s="1130"/>
      <c r="Q279" s="1130"/>
      <c r="R279" s="1130"/>
    </row>
    <row r="280" spans="1:18">
      <c r="A280" s="1130"/>
      <c r="B280" s="1130"/>
      <c r="C280" s="1130"/>
      <c r="D280" s="1130"/>
      <c r="E280" s="1130"/>
      <c r="F280" s="1130"/>
      <c r="G280" s="1130"/>
      <c r="H280" s="1130"/>
      <c r="I280" s="1130"/>
      <c r="J280" s="1130"/>
      <c r="K280" s="1130"/>
      <c r="L280" s="1130"/>
      <c r="M280" s="1130"/>
      <c r="N280" s="1130"/>
      <c r="O280" s="1130"/>
      <c r="P280" s="1130"/>
      <c r="Q280" s="1130"/>
      <c r="R280" s="1130"/>
    </row>
    <row r="281" spans="1:18">
      <c r="A281" s="1130"/>
      <c r="B281" s="1130"/>
      <c r="C281" s="1130"/>
      <c r="D281" s="1130"/>
      <c r="E281" s="1130"/>
      <c r="F281" s="1130"/>
      <c r="G281" s="1130"/>
      <c r="H281" s="1130"/>
      <c r="I281" s="1130"/>
      <c r="J281" s="1130"/>
      <c r="K281" s="1130"/>
      <c r="L281" s="1130"/>
      <c r="M281" s="1130"/>
      <c r="N281" s="1130"/>
      <c r="O281" s="1130"/>
      <c r="P281" s="1130"/>
      <c r="Q281" s="1130"/>
      <c r="R281" s="1130"/>
    </row>
    <row r="282" spans="1:18">
      <c r="A282" s="1130"/>
      <c r="B282" s="1130"/>
      <c r="C282" s="1130"/>
      <c r="D282" s="1130"/>
      <c r="E282" s="1130"/>
      <c r="F282" s="1130"/>
      <c r="G282" s="1130"/>
      <c r="H282" s="1130"/>
      <c r="I282" s="1130"/>
      <c r="J282" s="1130"/>
      <c r="K282" s="1130"/>
      <c r="L282" s="1130"/>
      <c r="M282" s="1130"/>
      <c r="N282" s="1130"/>
      <c r="O282" s="1130"/>
      <c r="P282" s="1130"/>
      <c r="Q282" s="1130"/>
      <c r="R282" s="1130"/>
    </row>
    <row r="283" spans="1:18">
      <c r="A283" s="1130"/>
      <c r="B283" s="1130"/>
      <c r="C283" s="1130"/>
      <c r="D283" s="1130"/>
      <c r="E283" s="1130"/>
      <c r="F283" s="1130"/>
      <c r="G283" s="1130"/>
      <c r="H283" s="1130"/>
      <c r="I283" s="1130"/>
      <c r="J283" s="1130"/>
      <c r="K283" s="1130"/>
      <c r="L283" s="1130"/>
      <c r="M283" s="1130"/>
      <c r="N283" s="1130"/>
      <c r="O283" s="1130"/>
      <c r="P283" s="1130"/>
      <c r="Q283" s="1130"/>
      <c r="R283" s="1130"/>
    </row>
    <row r="284" spans="1:18">
      <c r="A284" s="1130"/>
      <c r="B284" s="1130"/>
      <c r="C284" s="1130"/>
      <c r="D284" s="1130"/>
      <c r="E284" s="1130"/>
      <c r="F284" s="1130"/>
      <c r="G284" s="1130"/>
      <c r="H284" s="1130"/>
      <c r="I284" s="1130"/>
      <c r="J284" s="1130"/>
      <c r="K284" s="1130"/>
      <c r="L284" s="1130"/>
      <c r="M284" s="1130"/>
      <c r="N284" s="1130"/>
      <c r="O284" s="1130"/>
      <c r="P284" s="1130"/>
      <c r="Q284" s="1130"/>
      <c r="R284" s="1130"/>
    </row>
    <row r="285" spans="1:18">
      <c r="A285" s="1130"/>
      <c r="B285" s="1130"/>
      <c r="C285" s="1130"/>
      <c r="D285" s="1130"/>
      <c r="E285" s="1130"/>
      <c r="F285" s="1130"/>
      <c r="G285" s="1130"/>
      <c r="H285" s="1130"/>
      <c r="I285" s="1130"/>
      <c r="J285" s="1130"/>
      <c r="K285" s="1130"/>
      <c r="L285" s="1130"/>
      <c r="M285" s="1130"/>
      <c r="N285" s="1130"/>
      <c r="O285" s="1130"/>
      <c r="P285" s="1130"/>
      <c r="Q285" s="1130"/>
      <c r="R285" s="1130"/>
    </row>
    <row r="286" spans="1:18">
      <c r="A286" s="1130"/>
      <c r="B286" s="1130"/>
      <c r="C286" s="1130"/>
      <c r="D286" s="1130"/>
      <c r="E286" s="1130"/>
      <c r="F286" s="1130"/>
      <c r="G286" s="1130"/>
      <c r="H286" s="1130"/>
      <c r="I286" s="1130"/>
      <c r="J286" s="1130"/>
      <c r="K286" s="1130"/>
      <c r="L286" s="1130"/>
      <c r="M286" s="1130"/>
      <c r="N286" s="1130"/>
      <c r="O286" s="1130"/>
      <c r="P286" s="1130"/>
      <c r="Q286" s="1130"/>
      <c r="R286" s="1130"/>
    </row>
    <row r="287" spans="1:18">
      <c r="A287" s="1130"/>
      <c r="B287" s="1130"/>
      <c r="C287" s="1130"/>
      <c r="D287" s="1130"/>
      <c r="E287" s="1130"/>
      <c r="F287" s="1130"/>
      <c r="G287" s="1130"/>
      <c r="H287" s="1130"/>
      <c r="I287" s="1130"/>
      <c r="J287" s="1130"/>
      <c r="K287" s="1130"/>
      <c r="L287" s="1130"/>
      <c r="M287" s="1130"/>
      <c r="N287" s="1130"/>
      <c r="O287" s="1130"/>
      <c r="P287" s="1130"/>
      <c r="Q287" s="1130"/>
      <c r="R287" s="1130"/>
    </row>
    <row r="288" spans="1:18">
      <c r="A288" s="1130"/>
      <c r="B288" s="1130"/>
      <c r="C288" s="1130"/>
      <c r="D288" s="1130"/>
      <c r="E288" s="1130"/>
      <c r="F288" s="1130"/>
      <c r="G288" s="1130"/>
      <c r="H288" s="1130"/>
      <c r="I288" s="1130"/>
      <c r="J288" s="1130"/>
      <c r="K288" s="1130"/>
      <c r="L288" s="1130"/>
      <c r="M288" s="1130"/>
      <c r="N288" s="1130"/>
      <c r="O288" s="1130"/>
      <c r="P288" s="1130"/>
      <c r="Q288" s="1130"/>
      <c r="R288" s="1130"/>
    </row>
    <row r="289" spans="1:18">
      <c r="A289" s="1130"/>
      <c r="B289" s="1130"/>
      <c r="C289" s="1130"/>
      <c r="D289" s="1130"/>
      <c r="E289" s="1130"/>
      <c r="F289" s="1130"/>
      <c r="G289" s="1130"/>
      <c r="H289" s="1130"/>
      <c r="I289" s="1130"/>
      <c r="J289" s="1130"/>
      <c r="K289" s="1130"/>
      <c r="L289" s="1130"/>
      <c r="M289" s="1130"/>
      <c r="N289" s="1130"/>
      <c r="O289" s="1130"/>
      <c r="P289" s="1130"/>
      <c r="Q289" s="1130"/>
      <c r="R289" s="1130"/>
    </row>
    <row r="290" spans="1:18">
      <c r="A290" s="1130"/>
      <c r="B290" s="1130"/>
      <c r="C290" s="1130"/>
      <c r="D290" s="1130"/>
      <c r="E290" s="1130"/>
      <c r="F290" s="1130"/>
      <c r="G290" s="1130"/>
      <c r="H290" s="1130"/>
      <c r="I290" s="1130"/>
      <c r="J290" s="1130"/>
      <c r="K290" s="1130"/>
      <c r="L290" s="1130"/>
      <c r="M290" s="1130"/>
      <c r="N290" s="1130"/>
      <c r="O290" s="1130"/>
      <c r="P290" s="1130"/>
      <c r="Q290" s="1130"/>
      <c r="R290" s="1130"/>
    </row>
    <row r="291" spans="1:18">
      <c r="A291" s="1130"/>
      <c r="B291" s="1130"/>
      <c r="C291" s="1130"/>
      <c r="D291" s="1130"/>
      <c r="E291" s="1130"/>
      <c r="F291" s="1130"/>
      <c r="G291" s="1130"/>
      <c r="H291" s="1130"/>
      <c r="I291" s="1130"/>
      <c r="J291" s="1130"/>
      <c r="K291" s="1130"/>
      <c r="L291" s="1130"/>
      <c r="M291" s="1130"/>
      <c r="N291" s="1130"/>
      <c r="O291" s="1130"/>
      <c r="P291" s="1130"/>
      <c r="Q291" s="1130"/>
      <c r="R291" s="1130"/>
    </row>
    <row r="292" spans="1:18">
      <c r="A292" s="1130"/>
      <c r="B292" s="1130"/>
      <c r="C292" s="1130"/>
      <c r="D292" s="1130"/>
      <c r="E292" s="1130"/>
      <c r="F292" s="1130"/>
      <c r="G292" s="1130"/>
      <c r="H292" s="1130"/>
      <c r="I292" s="1130"/>
      <c r="J292" s="1130"/>
      <c r="K292" s="1130"/>
      <c r="L292" s="1130"/>
      <c r="M292" s="1130"/>
      <c r="N292" s="1130"/>
      <c r="O292" s="1130"/>
      <c r="P292" s="1130"/>
      <c r="Q292" s="1130"/>
      <c r="R292" s="1130"/>
    </row>
    <row r="293" spans="1:18">
      <c r="A293" s="1130"/>
      <c r="B293" s="1130"/>
      <c r="C293" s="1130"/>
      <c r="D293" s="1130"/>
      <c r="E293" s="1130"/>
      <c r="F293" s="1130"/>
      <c r="G293" s="1130"/>
      <c r="H293" s="1130"/>
      <c r="I293" s="1130"/>
      <c r="J293" s="1130"/>
      <c r="K293" s="1130"/>
      <c r="L293" s="1130"/>
      <c r="M293" s="1130"/>
      <c r="N293" s="1130"/>
      <c r="O293" s="1130"/>
      <c r="P293" s="1130"/>
      <c r="Q293" s="1130"/>
      <c r="R293" s="1130"/>
    </row>
    <row r="294" spans="1:18">
      <c r="A294" s="1130"/>
      <c r="B294" s="1130"/>
      <c r="C294" s="1130"/>
      <c r="D294" s="1130"/>
      <c r="E294" s="1130"/>
      <c r="F294" s="1130"/>
      <c r="G294" s="1130"/>
      <c r="H294" s="1130"/>
      <c r="I294" s="1130"/>
      <c r="J294" s="1130"/>
      <c r="K294" s="1130"/>
      <c r="L294" s="1130"/>
      <c r="M294" s="1130"/>
      <c r="N294" s="1130"/>
      <c r="O294" s="1130"/>
      <c r="P294" s="1130"/>
      <c r="Q294" s="1130"/>
      <c r="R294" s="1130"/>
    </row>
    <row r="295" spans="1:18">
      <c r="A295" s="1130"/>
      <c r="B295" s="1130"/>
      <c r="C295" s="1130"/>
      <c r="D295" s="1130"/>
      <c r="E295" s="1130"/>
      <c r="F295" s="1130"/>
      <c r="G295" s="1130"/>
      <c r="H295" s="1130"/>
      <c r="I295" s="1130"/>
      <c r="J295" s="1130"/>
      <c r="K295" s="1130"/>
      <c r="L295" s="1130"/>
      <c r="M295" s="1130"/>
      <c r="N295" s="1130"/>
      <c r="O295" s="1130"/>
      <c r="P295" s="1130"/>
      <c r="Q295" s="1130"/>
      <c r="R295" s="1130"/>
    </row>
    <row r="296" spans="1:18">
      <c r="A296" s="1130"/>
      <c r="B296" s="1130"/>
      <c r="C296" s="1130"/>
      <c r="D296" s="1130"/>
      <c r="E296" s="1130"/>
      <c r="F296" s="1130"/>
      <c r="G296" s="1130"/>
      <c r="H296" s="1130"/>
      <c r="I296" s="1130"/>
      <c r="J296" s="1130"/>
      <c r="K296" s="1130"/>
      <c r="L296" s="1130"/>
      <c r="M296" s="1130"/>
      <c r="N296" s="1130"/>
      <c r="O296" s="1130"/>
      <c r="P296" s="1130"/>
      <c r="Q296" s="1130"/>
      <c r="R296" s="1130"/>
    </row>
    <row r="297" spans="1:18">
      <c r="A297" s="1130"/>
      <c r="B297" s="1130"/>
      <c r="C297" s="1130"/>
      <c r="D297" s="1130"/>
      <c r="E297" s="1130"/>
      <c r="F297" s="1130"/>
      <c r="G297" s="1130"/>
      <c r="H297" s="1130"/>
      <c r="I297" s="1130"/>
      <c r="J297" s="1130"/>
      <c r="K297" s="1130"/>
      <c r="L297" s="1130"/>
      <c r="M297" s="1130"/>
      <c r="N297" s="1130"/>
      <c r="O297" s="1130"/>
      <c r="P297" s="1130"/>
      <c r="Q297" s="1130"/>
      <c r="R297" s="1130"/>
    </row>
    <row r="298" spans="1:18">
      <c r="A298" s="1130"/>
      <c r="B298" s="1130"/>
      <c r="C298" s="1130"/>
      <c r="D298" s="1130"/>
      <c r="E298" s="1130"/>
      <c r="F298" s="1130"/>
      <c r="G298" s="1130"/>
      <c r="H298" s="1130"/>
      <c r="I298" s="1130"/>
      <c r="J298" s="1130"/>
      <c r="K298" s="1130"/>
      <c r="L298" s="1130"/>
      <c r="M298" s="1130"/>
      <c r="N298" s="1130"/>
      <c r="O298" s="1130"/>
      <c r="P298" s="1130"/>
      <c r="Q298" s="1130"/>
      <c r="R298" s="1130"/>
    </row>
    <row r="299" spans="1:18">
      <c r="A299" s="1130"/>
      <c r="B299" s="1130"/>
      <c r="C299" s="1130"/>
      <c r="D299" s="1130"/>
      <c r="E299" s="1130"/>
      <c r="F299" s="1130"/>
      <c r="G299" s="1130"/>
      <c r="H299" s="1130"/>
      <c r="I299" s="1130"/>
      <c r="J299" s="1130"/>
      <c r="K299" s="1130"/>
      <c r="L299" s="1130"/>
      <c r="M299" s="1130"/>
      <c r="N299" s="1130"/>
      <c r="O299" s="1130"/>
      <c r="P299" s="1130"/>
      <c r="Q299" s="1130"/>
      <c r="R299" s="1130"/>
    </row>
    <row r="300" spans="1:18">
      <c r="A300" s="1130"/>
      <c r="B300" s="1130"/>
      <c r="C300" s="1130"/>
      <c r="D300" s="1130"/>
      <c r="E300" s="1130"/>
      <c r="F300" s="1130"/>
      <c r="G300" s="1130"/>
      <c r="H300" s="1130"/>
      <c r="I300" s="1130"/>
      <c r="J300" s="1130"/>
      <c r="K300" s="1130"/>
      <c r="L300" s="1130"/>
      <c r="M300" s="1130"/>
      <c r="N300" s="1130"/>
      <c r="O300" s="1130"/>
      <c r="P300" s="1130"/>
      <c r="Q300" s="1130"/>
      <c r="R300" s="1130"/>
    </row>
    <row r="301" spans="1:18">
      <c r="A301" s="1130"/>
      <c r="B301" s="1130"/>
      <c r="C301" s="1130"/>
      <c r="D301" s="1130"/>
      <c r="E301" s="1130"/>
      <c r="F301" s="1130"/>
      <c r="G301" s="1130"/>
      <c r="H301" s="1130"/>
      <c r="I301" s="1130"/>
      <c r="J301" s="1130"/>
      <c r="K301" s="1130"/>
      <c r="L301" s="1130"/>
      <c r="M301" s="1130"/>
      <c r="N301" s="1130"/>
      <c r="O301" s="1130"/>
      <c r="P301" s="1130"/>
      <c r="Q301" s="1130"/>
      <c r="R301" s="1130"/>
    </row>
    <row r="302" spans="1:18">
      <c r="A302" s="1130"/>
      <c r="B302" s="1130"/>
      <c r="C302" s="1130"/>
      <c r="D302" s="1130"/>
      <c r="E302" s="1130"/>
      <c r="F302" s="1130"/>
      <c r="G302" s="1130"/>
      <c r="H302" s="1130"/>
      <c r="I302" s="1130"/>
      <c r="J302" s="1130"/>
      <c r="K302" s="1130"/>
      <c r="L302" s="1130"/>
      <c r="M302" s="1130"/>
      <c r="N302" s="1130"/>
      <c r="O302" s="1130"/>
      <c r="P302" s="1130"/>
      <c r="Q302" s="1130"/>
      <c r="R302" s="1130"/>
    </row>
    <row r="303" spans="1:18">
      <c r="A303" s="1130"/>
      <c r="B303" s="1130"/>
      <c r="C303" s="1130"/>
      <c r="D303" s="1130"/>
      <c r="E303" s="1130"/>
      <c r="F303" s="1130"/>
      <c r="G303" s="1130"/>
      <c r="H303" s="1130"/>
      <c r="I303" s="1130"/>
      <c r="J303" s="1130"/>
      <c r="K303" s="1130"/>
      <c r="L303" s="1130"/>
      <c r="M303" s="1130"/>
      <c r="N303" s="1130"/>
      <c r="O303" s="1130"/>
      <c r="P303" s="1130"/>
      <c r="Q303" s="1130"/>
      <c r="R303" s="1130"/>
    </row>
    <row r="304" spans="1:18">
      <c r="A304" s="1130"/>
      <c r="B304" s="1130"/>
      <c r="C304" s="1130"/>
      <c r="D304" s="1130"/>
      <c r="E304" s="1130"/>
      <c r="F304" s="1130"/>
      <c r="G304" s="1130"/>
      <c r="H304" s="1130"/>
      <c r="I304" s="1130"/>
      <c r="J304" s="1130"/>
      <c r="K304" s="1130"/>
      <c r="L304" s="1130"/>
      <c r="M304" s="1130"/>
      <c r="N304" s="1130"/>
      <c r="O304" s="1130"/>
      <c r="P304" s="1130"/>
      <c r="Q304" s="1130"/>
      <c r="R304" s="1130"/>
    </row>
    <row r="305" spans="1:18">
      <c r="A305" s="1130"/>
      <c r="B305" s="1130"/>
      <c r="C305" s="1130"/>
      <c r="D305" s="1130"/>
      <c r="E305" s="1130"/>
      <c r="F305" s="1130"/>
      <c r="G305" s="1130"/>
      <c r="H305" s="1130"/>
      <c r="I305" s="1130"/>
      <c r="J305" s="1130"/>
      <c r="K305" s="1130"/>
      <c r="L305" s="1130"/>
      <c r="M305" s="1130"/>
      <c r="N305" s="1130"/>
      <c r="O305" s="1130"/>
      <c r="P305" s="1130"/>
      <c r="Q305" s="1130"/>
      <c r="R305" s="1130"/>
    </row>
    <row r="306" spans="1:18">
      <c r="A306" s="1130"/>
      <c r="B306" s="1130"/>
      <c r="C306" s="1130"/>
      <c r="D306" s="1130"/>
      <c r="E306" s="1130"/>
      <c r="F306" s="1130"/>
      <c r="G306" s="1130"/>
      <c r="H306" s="1130"/>
      <c r="I306" s="1130"/>
      <c r="J306" s="1130"/>
      <c r="K306" s="1130"/>
      <c r="L306" s="1130"/>
      <c r="M306" s="1130"/>
      <c r="N306" s="1130"/>
      <c r="O306" s="1130"/>
      <c r="P306" s="1130"/>
      <c r="Q306" s="1130"/>
      <c r="R306" s="1130"/>
    </row>
    <row r="307" spans="1:18">
      <c r="A307" s="1130"/>
      <c r="B307" s="1130"/>
      <c r="C307" s="1130"/>
      <c r="D307" s="1130"/>
      <c r="E307" s="1130"/>
      <c r="F307" s="1130"/>
      <c r="G307" s="1130"/>
      <c r="H307" s="1130"/>
      <c r="I307" s="1130"/>
      <c r="J307" s="1130"/>
      <c r="K307" s="1130"/>
      <c r="L307" s="1130"/>
      <c r="M307" s="1130"/>
      <c r="N307" s="1130"/>
      <c r="O307" s="1130"/>
      <c r="P307" s="1130"/>
      <c r="Q307" s="1130"/>
      <c r="R307" s="1130"/>
    </row>
    <row r="308" spans="1:18">
      <c r="A308" s="1130"/>
      <c r="B308" s="1130"/>
      <c r="C308" s="1130"/>
      <c r="D308" s="1130"/>
      <c r="E308" s="1130"/>
      <c r="F308" s="1130"/>
      <c r="G308" s="1130"/>
      <c r="H308" s="1130"/>
      <c r="I308" s="1130"/>
      <c r="J308" s="1130"/>
      <c r="K308" s="1130"/>
      <c r="L308" s="1130"/>
      <c r="M308" s="1130"/>
      <c r="N308" s="1130"/>
      <c r="O308" s="1130"/>
      <c r="P308" s="1130"/>
      <c r="Q308" s="1130"/>
      <c r="R308" s="1130"/>
    </row>
    <row r="309" spans="1:18">
      <c r="A309" s="1130"/>
      <c r="B309" s="1130"/>
      <c r="C309" s="1130"/>
      <c r="D309" s="1130"/>
      <c r="E309" s="1130"/>
      <c r="F309" s="1130"/>
      <c r="G309" s="1130"/>
      <c r="H309" s="1130"/>
      <c r="I309" s="1130"/>
      <c r="J309" s="1130"/>
      <c r="K309" s="1130"/>
      <c r="L309" s="1130"/>
      <c r="M309" s="1130"/>
      <c r="N309" s="1130"/>
      <c r="O309" s="1130"/>
      <c r="P309" s="1130"/>
      <c r="Q309" s="1130"/>
      <c r="R309" s="1130"/>
    </row>
    <row r="310" spans="1:18">
      <c r="A310" s="1130"/>
      <c r="B310" s="1130"/>
      <c r="C310" s="1130"/>
      <c r="D310" s="1130"/>
      <c r="E310" s="1130"/>
      <c r="F310" s="1130"/>
      <c r="G310" s="1130"/>
      <c r="H310" s="1130"/>
      <c r="I310" s="1130"/>
      <c r="J310" s="1130"/>
      <c r="K310" s="1130"/>
      <c r="L310" s="1130"/>
      <c r="M310" s="1130"/>
      <c r="N310" s="1130"/>
      <c r="O310" s="1130"/>
      <c r="P310" s="1130"/>
      <c r="Q310" s="1130"/>
      <c r="R310" s="1130"/>
    </row>
    <row r="311" spans="1:18">
      <c r="A311" s="1130"/>
      <c r="B311" s="1130"/>
      <c r="C311" s="1130"/>
      <c r="D311" s="1130"/>
      <c r="E311" s="1130"/>
      <c r="F311" s="1130"/>
      <c r="G311" s="1130"/>
      <c r="H311" s="1130"/>
      <c r="I311" s="1130"/>
      <c r="J311" s="1130"/>
      <c r="K311" s="1130"/>
      <c r="L311" s="1130"/>
      <c r="M311" s="1130"/>
      <c r="N311" s="1130"/>
      <c r="O311" s="1130"/>
      <c r="P311" s="1130"/>
      <c r="Q311" s="1130"/>
      <c r="R311" s="1130"/>
    </row>
    <row r="312" spans="1:18">
      <c r="A312" s="1130"/>
      <c r="B312" s="1130"/>
      <c r="C312" s="1130"/>
      <c r="D312" s="1130"/>
      <c r="E312" s="1130"/>
      <c r="F312" s="1130"/>
      <c r="G312" s="1130"/>
      <c r="H312" s="1130"/>
      <c r="I312" s="1130"/>
      <c r="J312" s="1130"/>
      <c r="K312" s="1130"/>
      <c r="L312" s="1130"/>
      <c r="M312" s="1130"/>
      <c r="N312" s="1130"/>
      <c r="O312" s="1130"/>
      <c r="P312" s="1130"/>
      <c r="Q312" s="1130"/>
      <c r="R312" s="1130"/>
    </row>
    <row r="313" spans="1:18">
      <c r="A313" s="1130"/>
      <c r="B313" s="1130"/>
      <c r="C313" s="1130"/>
      <c r="D313" s="1130"/>
      <c r="E313" s="1130"/>
      <c r="F313" s="1130"/>
      <c r="G313" s="1130"/>
      <c r="H313" s="1130"/>
      <c r="I313" s="1130"/>
      <c r="J313" s="1130"/>
      <c r="K313" s="1130"/>
      <c r="L313" s="1130"/>
      <c r="M313" s="1130"/>
      <c r="N313" s="1130"/>
      <c r="O313" s="1130"/>
      <c r="P313" s="1130"/>
      <c r="Q313" s="1130"/>
      <c r="R313" s="1130"/>
    </row>
    <row r="314" spans="1:18">
      <c r="A314" s="1130"/>
      <c r="B314" s="1130"/>
      <c r="C314" s="1130"/>
      <c r="D314" s="1130"/>
      <c r="E314" s="1130"/>
      <c r="F314" s="1130"/>
      <c r="G314" s="1130"/>
      <c r="H314" s="1130"/>
      <c r="I314" s="1130"/>
      <c r="J314" s="1130"/>
      <c r="K314" s="1130"/>
      <c r="L314" s="1130"/>
      <c r="M314" s="1130"/>
      <c r="N314" s="1130"/>
      <c r="O314" s="1130"/>
      <c r="P314" s="1130"/>
      <c r="Q314" s="1130"/>
      <c r="R314" s="1130"/>
    </row>
    <row r="315" spans="1:18">
      <c r="A315" s="1130"/>
      <c r="B315" s="1130"/>
      <c r="C315" s="1130"/>
      <c r="D315" s="1130"/>
      <c r="E315" s="1130"/>
      <c r="F315" s="1130"/>
      <c r="G315" s="1130"/>
      <c r="H315" s="1130"/>
      <c r="I315" s="1130"/>
      <c r="J315" s="1130"/>
      <c r="K315" s="1130"/>
      <c r="L315" s="1130"/>
      <c r="M315" s="1130"/>
      <c r="N315" s="1130"/>
      <c r="O315" s="1130"/>
      <c r="P315" s="1130"/>
      <c r="Q315" s="1130"/>
      <c r="R315" s="1130"/>
    </row>
    <row r="316" spans="1:18">
      <c r="A316" s="1130"/>
      <c r="B316" s="1130"/>
      <c r="C316" s="1130"/>
      <c r="D316" s="1130"/>
      <c r="E316" s="1130"/>
      <c r="F316" s="1130"/>
      <c r="G316" s="1130"/>
      <c r="H316" s="1130"/>
      <c r="I316" s="1130"/>
      <c r="J316" s="1130"/>
      <c r="K316" s="1130"/>
      <c r="L316" s="1130"/>
      <c r="M316" s="1130"/>
      <c r="N316" s="1130"/>
      <c r="O316" s="1130"/>
      <c r="P316" s="1130"/>
      <c r="Q316" s="1130"/>
      <c r="R316" s="1130"/>
    </row>
    <row r="317" spans="1:18">
      <c r="A317" s="1130"/>
      <c r="B317" s="1130"/>
      <c r="C317" s="1130"/>
      <c r="D317" s="1130"/>
      <c r="E317" s="1130"/>
      <c r="F317" s="1130"/>
      <c r="G317" s="1130"/>
      <c r="H317" s="1130"/>
      <c r="I317" s="1130"/>
      <c r="J317" s="1130"/>
      <c r="K317" s="1130"/>
      <c r="L317" s="1130"/>
      <c r="M317" s="1130"/>
      <c r="N317" s="1130"/>
      <c r="O317" s="1130"/>
      <c r="P317" s="1130"/>
      <c r="Q317" s="1130"/>
      <c r="R317" s="1130"/>
    </row>
    <row r="318" spans="1:18">
      <c r="A318" s="1130"/>
      <c r="B318" s="1130"/>
      <c r="C318" s="1130"/>
      <c r="D318" s="1130"/>
      <c r="E318" s="1130"/>
      <c r="F318" s="1130"/>
      <c r="G318" s="1130"/>
      <c r="H318" s="1130"/>
      <c r="I318" s="1130"/>
      <c r="J318" s="1130"/>
      <c r="K318" s="1130"/>
      <c r="L318" s="1130"/>
      <c r="M318" s="1130"/>
      <c r="N318" s="1130"/>
      <c r="O318" s="1130"/>
      <c r="P318" s="1130"/>
      <c r="Q318" s="1130"/>
      <c r="R318" s="1130"/>
    </row>
    <row r="319" spans="1:18">
      <c r="A319" s="1130"/>
      <c r="B319" s="1130"/>
      <c r="C319" s="1130"/>
      <c r="D319" s="1130"/>
      <c r="E319" s="1130"/>
      <c r="F319" s="1130"/>
      <c r="G319" s="1130"/>
      <c r="H319" s="1130"/>
      <c r="I319" s="1130"/>
      <c r="J319" s="1130"/>
      <c r="K319" s="1130"/>
      <c r="L319" s="1130"/>
      <c r="M319" s="1130"/>
      <c r="N319" s="1130"/>
      <c r="O319" s="1130"/>
      <c r="P319" s="1130"/>
      <c r="Q319" s="1130"/>
      <c r="R319" s="1130"/>
    </row>
    <row r="320" spans="1:18">
      <c r="A320" s="1130"/>
      <c r="B320" s="1130"/>
      <c r="C320" s="1130"/>
      <c r="D320" s="1130"/>
      <c r="E320" s="1130"/>
      <c r="F320" s="1130"/>
      <c r="G320" s="1130"/>
      <c r="H320" s="1130"/>
      <c r="I320" s="1130"/>
      <c r="J320" s="1130"/>
      <c r="K320" s="1130"/>
      <c r="L320" s="1130"/>
      <c r="M320" s="1130"/>
      <c r="N320" s="1130"/>
      <c r="O320" s="1130"/>
      <c r="P320" s="1130"/>
      <c r="Q320" s="1130"/>
      <c r="R320" s="1130"/>
    </row>
    <row r="321" spans="1:18">
      <c r="A321" s="1130"/>
      <c r="B321" s="1130"/>
      <c r="C321" s="1130"/>
      <c r="D321" s="1130"/>
      <c r="E321" s="1130"/>
      <c r="F321" s="1130"/>
      <c r="G321" s="1130"/>
      <c r="H321" s="1130"/>
      <c r="I321" s="1130"/>
      <c r="J321" s="1130"/>
      <c r="K321" s="1130"/>
      <c r="L321" s="1130"/>
      <c r="M321" s="1130"/>
      <c r="N321" s="1130"/>
      <c r="O321" s="1130"/>
      <c r="P321" s="1130"/>
      <c r="Q321" s="1130"/>
      <c r="R321" s="1130"/>
    </row>
    <row r="322" spans="1:18">
      <c r="A322" s="1130"/>
      <c r="B322" s="1130"/>
      <c r="C322" s="1130"/>
      <c r="D322" s="1130"/>
      <c r="E322" s="1130"/>
      <c r="F322" s="1130"/>
      <c r="G322" s="1130"/>
      <c r="H322" s="1130"/>
      <c r="I322" s="1130"/>
      <c r="J322" s="1130"/>
      <c r="K322" s="1130"/>
      <c r="L322" s="1130"/>
      <c r="M322" s="1130"/>
      <c r="N322" s="1130"/>
      <c r="O322" s="1130"/>
      <c r="P322" s="1130"/>
      <c r="Q322" s="1130"/>
      <c r="R322" s="1130"/>
    </row>
    <row r="323" spans="1:18">
      <c r="A323" s="1130"/>
      <c r="B323" s="1130"/>
      <c r="C323" s="1130"/>
      <c r="D323" s="1130"/>
      <c r="E323" s="1130"/>
      <c r="F323" s="1130"/>
      <c r="G323" s="1130"/>
      <c r="H323" s="1130"/>
      <c r="I323" s="1130"/>
      <c r="J323" s="1130"/>
      <c r="K323" s="1130"/>
      <c r="L323" s="1130"/>
      <c r="M323" s="1130"/>
      <c r="N323" s="1130"/>
      <c r="O323" s="1130"/>
      <c r="P323" s="1130"/>
      <c r="Q323" s="1130"/>
      <c r="R323" s="1130"/>
    </row>
    <row r="324" spans="1:18">
      <c r="A324" s="1130"/>
      <c r="B324" s="1130"/>
      <c r="C324" s="1130"/>
      <c r="D324" s="1130"/>
      <c r="E324" s="1130"/>
      <c r="F324" s="1130"/>
      <c r="G324" s="1130"/>
      <c r="H324" s="1130"/>
      <c r="I324" s="1130"/>
      <c r="J324" s="1130"/>
      <c r="K324" s="1130"/>
      <c r="L324" s="1130"/>
      <c r="M324" s="1130"/>
      <c r="N324" s="1130"/>
      <c r="O324" s="1130"/>
      <c r="P324" s="1130"/>
      <c r="Q324" s="1130"/>
      <c r="R324" s="1130"/>
    </row>
    <row r="325" spans="1:18">
      <c r="A325" s="1130"/>
      <c r="B325" s="1130"/>
      <c r="C325" s="1130"/>
      <c r="D325" s="1130"/>
      <c r="E325" s="1130"/>
      <c r="F325" s="1130"/>
      <c r="G325" s="1130"/>
      <c r="H325" s="1130"/>
      <c r="I325" s="1130"/>
      <c r="J325" s="1130"/>
      <c r="K325" s="1130"/>
      <c r="L325" s="1130"/>
      <c r="M325" s="1130"/>
      <c r="N325" s="1130"/>
      <c r="O325" s="1130"/>
      <c r="P325" s="1130"/>
      <c r="Q325" s="1130"/>
      <c r="R325" s="1130"/>
    </row>
    <row r="326" spans="1:18">
      <c r="A326" s="1130"/>
      <c r="B326" s="1130"/>
      <c r="C326" s="1130"/>
      <c r="D326" s="1130"/>
      <c r="E326" s="1130"/>
      <c r="F326" s="1130"/>
      <c r="G326" s="1130"/>
      <c r="H326" s="1130"/>
      <c r="I326" s="1130"/>
      <c r="J326" s="1130"/>
      <c r="K326" s="1130"/>
      <c r="L326" s="1130"/>
      <c r="M326" s="1130"/>
      <c r="N326" s="1130"/>
      <c r="O326" s="1130"/>
      <c r="P326" s="1130"/>
      <c r="Q326" s="1130"/>
      <c r="R326" s="1130"/>
    </row>
    <row r="327" spans="1:18">
      <c r="A327" s="1130"/>
      <c r="B327" s="1130"/>
      <c r="C327" s="1130"/>
      <c r="D327" s="1130"/>
      <c r="E327" s="1130"/>
      <c r="F327" s="1130"/>
      <c r="G327" s="1130"/>
      <c r="H327" s="1130"/>
      <c r="I327" s="1130"/>
      <c r="J327" s="1130"/>
      <c r="K327" s="1130"/>
      <c r="L327" s="1130"/>
      <c r="M327" s="1130"/>
      <c r="N327" s="1130"/>
      <c r="O327" s="1130"/>
      <c r="P327" s="1130"/>
      <c r="Q327" s="1130"/>
      <c r="R327" s="1130"/>
    </row>
    <row r="328" spans="1:18">
      <c r="A328" s="1130"/>
      <c r="B328" s="1130"/>
      <c r="C328" s="1130"/>
      <c r="D328" s="1130"/>
      <c r="E328" s="1130"/>
      <c r="F328" s="1130"/>
      <c r="G328" s="1130"/>
      <c r="H328" s="1130"/>
      <c r="I328" s="1130"/>
      <c r="J328" s="1130"/>
      <c r="K328" s="1130"/>
      <c r="L328" s="1130"/>
      <c r="M328" s="1130"/>
      <c r="N328" s="1130"/>
      <c r="O328" s="1130"/>
      <c r="P328" s="1130"/>
      <c r="Q328" s="1130"/>
      <c r="R328" s="1130"/>
    </row>
    <row r="329" spans="1:18">
      <c r="A329" s="1130"/>
      <c r="B329" s="1130"/>
      <c r="C329" s="1130"/>
      <c r="D329" s="1130"/>
      <c r="E329" s="1130"/>
      <c r="F329" s="1130"/>
      <c r="G329" s="1130"/>
      <c r="H329" s="1130"/>
      <c r="I329" s="1130"/>
      <c r="J329" s="1130"/>
      <c r="K329" s="1130"/>
      <c r="L329" s="1130"/>
      <c r="M329" s="1130"/>
      <c r="N329" s="1130"/>
      <c r="O329" s="1130"/>
      <c r="P329" s="1130"/>
      <c r="Q329" s="1130"/>
      <c r="R329" s="1130"/>
    </row>
    <row r="330" spans="1:18">
      <c r="A330" s="1130"/>
      <c r="B330" s="1130"/>
      <c r="C330" s="1130"/>
      <c r="D330" s="1130"/>
      <c r="E330" s="1130"/>
      <c r="F330" s="1130"/>
      <c r="G330" s="1130"/>
      <c r="H330" s="1130"/>
      <c r="I330" s="1130"/>
      <c r="J330" s="1130"/>
      <c r="K330" s="1130"/>
      <c r="L330" s="1130"/>
      <c r="M330" s="1130"/>
      <c r="N330" s="1130"/>
      <c r="O330" s="1130"/>
      <c r="P330" s="1130"/>
      <c r="Q330" s="1130"/>
      <c r="R330" s="1130"/>
    </row>
    <row r="331" spans="1:18">
      <c r="A331" s="1130"/>
      <c r="B331" s="1130"/>
      <c r="C331" s="1130"/>
      <c r="D331" s="1130"/>
      <c r="E331" s="1130"/>
      <c r="F331" s="1130"/>
      <c r="G331" s="1130"/>
      <c r="H331" s="1130"/>
      <c r="I331" s="1130"/>
      <c r="J331" s="1130"/>
      <c r="K331" s="1130"/>
      <c r="L331" s="1130"/>
      <c r="M331" s="1130"/>
      <c r="N331" s="1130"/>
      <c r="O331" s="1130"/>
      <c r="P331" s="1130"/>
      <c r="Q331" s="1130"/>
      <c r="R331" s="1130"/>
    </row>
    <row r="332" spans="1:18">
      <c r="A332" s="1130"/>
      <c r="B332" s="1130"/>
      <c r="C332" s="1130"/>
      <c r="D332" s="1130"/>
      <c r="E332" s="1130"/>
      <c r="F332" s="1130"/>
      <c r="G332" s="1130"/>
      <c r="H332" s="1130"/>
      <c r="I332" s="1130"/>
      <c r="J332" s="1130"/>
      <c r="K332" s="1130"/>
      <c r="L332" s="1130"/>
      <c r="M332" s="1130"/>
      <c r="N332" s="1130"/>
      <c r="O332" s="1130"/>
      <c r="P332" s="1130"/>
      <c r="Q332" s="1130"/>
      <c r="R332" s="1130"/>
    </row>
    <row r="333" spans="1:18">
      <c r="A333" s="1130"/>
      <c r="B333" s="1130"/>
      <c r="C333" s="1130"/>
      <c r="D333" s="1130"/>
      <c r="E333" s="1130"/>
      <c r="F333" s="1130"/>
      <c r="G333" s="1130"/>
      <c r="H333" s="1130"/>
      <c r="I333" s="1130"/>
      <c r="J333" s="1130"/>
      <c r="K333" s="1130"/>
      <c r="L333" s="1130"/>
      <c r="M333" s="1130"/>
      <c r="N333" s="1130"/>
      <c r="O333" s="1130"/>
      <c r="P333" s="1130"/>
      <c r="Q333" s="1130"/>
      <c r="R333" s="1130"/>
    </row>
    <row r="334" spans="1:18">
      <c r="A334" s="1130"/>
      <c r="B334" s="1130"/>
      <c r="C334" s="1130"/>
      <c r="D334" s="1130"/>
      <c r="E334" s="1130"/>
      <c r="F334" s="1130"/>
      <c r="G334" s="1130"/>
      <c r="H334" s="1130"/>
      <c r="I334" s="1130"/>
      <c r="J334" s="1130"/>
      <c r="K334" s="1130"/>
      <c r="L334" s="1130"/>
      <c r="M334" s="1130"/>
      <c r="N334" s="1130"/>
      <c r="O334" s="1130"/>
      <c r="P334" s="1130"/>
      <c r="Q334" s="1130"/>
      <c r="R334" s="1130"/>
    </row>
    <row r="335" spans="1:18">
      <c r="A335" s="1130"/>
      <c r="B335" s="1130"/>
      <c r="C335" s="1130"/>
      <c r="D335" s="1130"/>
      <c r="E335" s="1130"/>
      <c r="F335" s="1130"/>
      <c r="G335" s="1130"/>
      <c r="H335" s="1130"/>
      <c r="I335" s="1130"/>
      <c r="J335" s="1130"/>
      <c r="K335" s="1130"/>
      <c r="L335" s="1130"/>
      <c r="M335" s="1130"/>
      <c r="N335" s="1130"/>
      <c r="O335" s="1130"/>
      <c r="P335" s="1130"/>
      <c r="Q335" s="1130"/>
      <c r="R335" s="1130"/>
    </row>
    <row r="336" spans="1:18">
      <c r="A336" s="1130"/>
      <c r="B336" s="1130"/>
      <c r="C336" s="1130"/>
      <c r="D336" s="1130"/>
      <c r="E336" s="1130"/>
      <c r="F336" s="1130"/>
      <c r="G336" s="1130"/>
      <c r="H336" s="1130"/>
      <c r="I336" s="1130"/>
      <c r="J336" s="1130"/>
      <c r="K336" s="1130"/>
      <c r="L336" s="1130"/>
      <c r="M336" s="1130"/>
      <c r="N336" s="1130"/>
      <c r="O336" s="1130"/>
      <c r="P336" s="1130"/>
      <c r="Q336" s="1130"/>
      <c r="R336" s="1130"/>
    </row>
    <row r="337" spans="1:18">
      <c r="A337" s="1130"/>
      <c r="B337" s="1130"/>
      <c r="C337" s="1130"/>
      <c r="D337" s="1130"/>
      <c r="E337" s="1130"/>
      <c r="F337" s="1130"/>
      <c r="G337" s="1130"/>
      <c r="H337" s="1130"/>
      <c r="I337" s="1130"/>
      <c r="J337" s="1130"/>
      <c r="K337" s="1130"/>
      <c r="L337" s="1130"/>
      <c r="M337" s="1130"/>
      <c r="N337" s="1130"/>
      <c r="O337" s="1130"/>
      <c r="P337" s="1130"/>
      <c r="Q337" s="1130"/>
      <c r="R337" s="1130"/>
    </row>
    <row r="338" spans="1:18">
      <c r="A338" s="1130"/>
      <c r="B338" s="1130"/>
      <c r="C338" s="1130"/>
      <c r="D338" s="1130"/>
      <c r="E338" s="1130"/>
      <c r="F338" s="1130"/>
      <c r="G338" s="1130"/>
      <c r="H338" s="1130"/>
      <c r="I338" s="1130"/>
      <c r="J338" s="1130"/>
      <c r="K338" s="1130"/>
      <c r="L338" s="1130"/>
      <c r="M338" s="1130"/>
      <c r="N338" s="1130"/>
      <c r="O338" s="1130"/>
      <c r="P338" s="1130"/>
      <c r="Q338" s="1130"/>
      <c r="R338" s="1130"/>
    </row>
    <row r="339" spans="1:18">
      <c r="A339" s="1130"/>
      <c r="B339" s="1130"/>
      <c r="C339" s="1130"/>
      <c r="D339" s="1130"/>
      <c r="E339" s="1130"/>
      <c r="F339" s="1130"/>
      <c r="G339" s="1130"/>
      <c r="H339" s="1130"/>
      <c r="I339" s="1130"/>
      <c r="J339" s="1130"/>
      <c r="K339" s="1130"/>
      <c r="L339" s="1130"/>
      <c r="M339" s="1130"/>
      <c r="N339" s="1130"/>
      <c r="O339" s="1130"/>
      <c r="P339" s="1130"/>
      <c r="Q339" s="1130"/>
      <c r="R339" s="1130"/>
    </row>
    <row r="340" spans="1:18">
      <c r="A340" s="1130"/>
      <c r="B340" s="1130"/>
      <c r="C340" s="1130"/>
      <c r="D340" s="1130"/>
      <c r="E340" s="1130"/>
      <c r="F340" s="1130"/>
      <c r="G340" s="1130"/>
      <c r="H340" s="1130"/>
      <c r="I340" s="1130"/>
      <c r="J340" s="1130"/>
      <c r="K340" s="1130"/>
      <c r="L340" s="1130"/>
      <c r="M340" s="1130"/>
      <c r="N340" s="1130"/>
      <c r="O340" s="1130"/>
      <c r="P340" s="1130"/>
      <c r="Q340" s="1130"/>
      <c r="R340" s="1130"/>
    </row>
    <row r="341" spans="1:18">
      <c r="A341" s="1130"/>
      <c r="B341" s="1130"/>
      <c r="C341" s="1130"/>
      <c r="D341" s="1130"/>
      <c r="E341" s="1130"/>
      <c r="F341" s="1130"/>
      <c r="G341" s="1130"/>
      <c r="H341" s="1130"/>
      <c r="I341" s="1130"/>
      <c r="J341" s="1130"/>
      <c r="K341" s="1130"/>
      <c r="L341" s="1130"/>
      <c r="M341" s="1130"/>
      <c r="N341" s="1130"/>
      <c r="O341" s="1130"/>
      <c r="P341" s="1130"/>
      <c r="Q341" s="1130"/>
      <c r="R341" s="1130"/>
    </row>
    <row r="342" spans="1:18">
      <c r="A342" s="1130"/>
      <c r="B342" s="1130"/>
      <c r="C342" s="1130"/>
      <c r="D342" s="1130"/>
      <c r="E342" s="1130"/>
      <c r="F342" s="1130"/>
      <c r="G342" s="1130"/>
      <c r="H342" s="1130"/>
      <c r="I342" s="1130"/>
      <c r="J342" s="1130"/>
      <c r="K342" s="1130"/>
      <c r="L342" s="1130"/>
      <c r="M342" s="1130"/>
      <c r="N342" s="1130"/>
      <c r="O342" s="1130"/>
      <c r="P342" s="1130"/>
      <c r="Q342" s="1130"/>
      <c r="R342" s="1130"/>
    </row>
    <row r="343" spans="1:18">
      <c r="A343" s="1130"/>
      <c r="B343" s="1130"/>
      <c r="C343" s="1130"/>
      <c r="D343" s="1130"/>
      <c r="E343" s="1130"/>
      <c r="F343" s="1130"/>
      <c r="G343" s="1130"/>
      <c r="H343" s="1130"/>
      <c r="I343" s="1130"/>
      <c r="J343" s="1130"/>
      <c r="K343" s="1130"/>
      <c r="L343" s="1130"/>
      <c r="M343" s="1130"/>
      <c r="N343" s="1130"/>
      <c r="O343" s="1130"/>
      <c r="P343" s="1130"/>
      <c r="Q343" s="1130"/>
      <c r="R343" s="1130"/>
    </row>
    <row r="344" spans="1:18">
      <c r="A344" s="1130"/>
      <c r="B344" s="1130"/>
      <c r="C344" s="1130"/>
      <c r="D344" s="1130"/>
      <c r="E344" s="1130"/>
      <c r="F344" s="1130"/>
      <c r="G344" s="1130"/>
      <c r="H344" s="1130"/>
      <c r="I344" s="1130"/>
      <c r="J344" s="1130"/>
      <c r="K344" s="1130"/>
      <c r="L344" s="1130"/>
      <c r="M344" s="1130"/>
      <c r="N344" s="1130"/>
      <c r="O344" s="1130"/>
      <c r="P344" s="1130"/>
      <c r="Q344" s="1130"/>
      <c r="R344" s="1130"/>
    </row>
    <row r="345" spans="1:18">
      <c r="A345" s="1130"/>
      <c r="B345" s="1130"/>
      <c r="C345" s="1130"/>
      <c r="D345" s="1130"/>
      <c r="E345" s="1130"/>
      <c r="F345" s="1130"/>
      <c r="G345" s="1130"/>
      <c r="H345" s="1130"/>
      <c r="I345" s="1130"/>
      <c r="J345" s="1130"/>
      <c r="K345" s="1130"/>
      <c r="L345" s="1130"/>
      <c r="M345" s="1130"/>
      <c r="N345" s="1130"/>
      <c r="O345" s="1130"/>
      <c r="P345" s="1130"/>
      <c r="Q345" s="1130"/>
      <c r="R345" s="1130"/>
    </row>
    <row r="346" spans="1:18">
      <c r="A346" s="1130"/>
      <c r="B346" s="1130"/>
      <c r="C346" s="1130"/>
      <c r="D346" s="1130"/>
      <c r="E346" s="1130"/>
      <c r="F346" s="1130"/>
      <c r="G346" s="1130"/>
      <c r="H346" s="1130"/>
      <c r="I346" s="1130"/>
      <c r="J346" s="1130"/>
      <c r="K346" s="1130"/>
      <c r="L346" s="1130"/>
      <c r="M346" s="1130"/>
      <c r="N346" s="1130"/>
      <c r="O346" s="1130"/>
      <c r="P346" s="1130"/>
      <c r="Q346" s="1130"/>
      <c r="R346" s="1130"/>
    </row>
    <row r="347" spans="1:18">
      <c r="A347" s="1130"/>
      <c r="B347" s="1130"/>
      <c r="C347" s="1130"/>
      <c r="D347" s="1130"/>
      <c r="E347" s="1130"/>
      <c r="F347" s="1130"/>
      <c r="G347" s="1130"/>
      <c r="H347" s="1130"/>
      <c r="I347" s="1130"/>
      <c r="J347" s="1130"/>
      <c r="K347" s="1130"/>
      <c r="L347" s="1130"/>
      <c r="M347" s="1130"/>
      <c r="N347" s="1130"/>
      <c r="O347" s="1130"/>
      <c r="P347" s="1130"/>
      <c r="Q347" s="1130"/>
      <c r="R347" s="1130"/>
    </row>
    <row r="348" spans="1:18">
      <c r="A348" s="1130"/>
      <c r="B348" s="1130"/>
      <c r="C348" s="1130"/>
      <c r="D348" s="1130"/>
      <c r="E348" s="1130"/>
      <c r="F348" s="1130"/>
      <c r="G348" s="1130"/>
      <c r="H348" s="1130"/>
      <c r="I348" s="1130"/>
      <c r="J348" s="1130"/>
      <c r="K348" s="1130"/>
      <c r="L348" s="1130"/>
      <c r="M348" s="1130"/>
      <c r="N348" s="1130"/>
      <c r="O348" s="1130"/>
      <c r="P348" s="1130"/>
      <c r="Q348" s="1130"/>
      <c r="R348" s="1130"/>
    </row>
    <row r="349" spans="1:18">
      <c r="A349" s="1130"/>
      <c r="B349" s="1130"/>
      <c r="C349" s="1130"/>
      <c r="D349" s="1130"/>
      <c r="E349" s="1130"/>
      <c r="F349" s="1130"/>
      <c r="G349" s="1130"/>
      <c r="H349" s="1130"/>
      <c r="I349" s="1130"/>
      <c r="J349" s="1130"/>
      <c r="K349" s="1130"/>
      <c r="L349" s="1130"/>
      <c r="M349" s="1130"/>
      <c r="N349" s="1130"/>
      <c r="O349" s="1130"/>
      <c r="P349" s="1130"/>
      <c r="Q349" s="1130"/>
      <c r="R349" s="1130"/>
    </row>
    <row r="350" spans="1:18">
      <c r="A350" s="1130"/>
      <c r="B350" s="1130"/>
      <c r="C350" s="1130"/>
      <c r="D350" s="1130"/>
      <c r="E350" s="1130"/>
      <c r="F350" s="1130"/>
      <c r="G350" s="1130"/>
      <c r="H350" s="1130"/>
      <c r="I350" s="1130"/>
      <c r="J350" s="1130"/>
      <c r="K350" s="1130"/>
      <c r="L350" s="1130"/>
      <c r="M350" s="1130"/>
      <c r="N350" s="1130"/>
      <c r="O350" s="1130"/>
      <c r="P350" s="1130"/>
      <c r="Q350" s="1130"/>
      <c r="R350" s="1130"/>
    </row>
    <row r="351" spans="1:18">
      <c r="A351" s="1130"/>
      <c r="B351" s="1130"/>
      <c r="C351" s="1130"/>
      <c r="D351" s="1130"/>
      <c r="E351" s="1130"/>
      <c r="F351" s="1130"/>
      <c r="G351" s="1130"/>
      <c r="H351" s="1130"/>
      <c r="I351" s="1130"/>
      <c r="J351" s="1130"/>
      <c r="K351" s="1130"/>
      <c r="L351" s="1130"/>
      <c r="M351" s="1130"/>
      <c r="N351" s="1130"/>
      <c r="O351" s="1130"/>
      <c r="P351" s="1130"/>
      <c r="Q351" s="1130"/>
      <c r="R351" s="1130"/>
    </row>
    <row r="352" spans="1:18">
      <c r="A352" s="1130"/>
      <c r="B352" s="1130"/>
      <c r="C352" s="1130"/>
      <c r="D352" s="1130"/>
      <c r="E352" s="1130"/>
      <c r="F352" s="1130"/>
      <c r="G352" s="1130"/>
      <c r="H352" s="1130"/>
      <c r="I352" s="1130"/>
      <c r="J352" s="1130"/>
      <c r="K352" s="1130"/>
      <c r="L352" s="1130"/>
      <c r="M352" s="1130"/>
      <c r="N352" s="1130"/>
      <c r="O352" s="1130"/>
      <c r="P352" s="1130"/>
      <c r="Q352" s="1130"/>
      <c r="R352" s="1130"/>
    </row>
    <row r="353" spans="1:18">
      <c r="A353" s="1130"/>
      <c r="B353" s="1130"/>
      <c r="C353" s="1130"/>
      <c r="D353" s="1130"/>
      <c r="E353" s="1130"/>
      <c r="F353" s="1130"/>
      <c r="G353" s="1130"/>
      <c r="H353" s="1130"/>
      <c r="I353" s="1130"/>
      <c r="J353" s="1130"/>
      <c r="K353" s="1130"/>
      <c r="L353" s="1130"/>
      <c r="M353" s="1130"/>
      <c r="N353" s="1130"/>
      <c r="O353" s="1130"/>
      <c r="P353" s="1130"/>
      <c r="Q353" s="1130"/>
      <c r="R353" s="1130"/>
    </row>
    <row r="354" spans="1:18">
      <c r="A354" s="1130"/>
      <c r="B354" s="1130"/>
      <c r="C354" s="1130"/>
      <c r="D354" s="1130"/>
      <c r="E354" s="1130"/>
      <c r="F354" s="1130"/>
      <c r="G354" s="1130"/>
      <c r="H354" s="1130"/>
      <c r="I354" s="1130"/>
      <c r="J354" s="1130"/>
      <c r="K354" s="1130"/>
      <c r="L354" s="1130"/>
      <c r="M354" s="1130"/>
      <c r="N354" s="1130"/>
      <c r="O354" s="1130"/>
      <c r="P354" s="1130"/>
      <c r="Q354" s="1130"/>
      <c r="R354" s="1130"/>
    </row>
    <row r="355" spans="1:18">
      <c r="A355" s="1130"/>
      <c r="B355" s="1130"/>
      <c r="C355" s="1130"/>
      <c r="D355" s="1130"/>
      <c r="E355" s="1130"/>
      <c r="F355" s="1130"/>
      <c r="G355" s="1130"/>
      <c r="H355" s="1130"/>
      <c r="I355" s="1130"/>
      <c r="J355" s="1130"/>
      <c r="K355" s="1130"/>
      <c r="L355" s="1130"/>
      <c r="M355" s="1130"/>
      <c r="N355" s="1130"/>
      <c r="O355" s="1130"/>
      <c r="P355" s="1130"/>
      <c r="Q355" s="1130"/>
      <c r="R355" s="1130"/>
    </row>
    <row r="356" spans="1:18">
      <c r="A356" s="1130"/>
      <c r="B356" s="1130"/>
      <c r="C356" s="1130"/>
      <c r="D356" s="1130"/>
      <c r="E356" s="1130"/>
      <c r="F356" s="1130"/>
      <c r="G356" s="1130"/>
      <c r="H356" s="1130"/>
      <c r="I356" s="1130"/>
      <c r="J356" s="1130"/>
      <c r="K356" s="1130"/>
      <c r="L356" s="1130"/>
      <c r="M356" s="1130"/>
      <c r="N356" s="1130"/>
      <c r="O356" s="1130"/>
      <c r="P356" s="1130"/>
      <c r="Q356" s="1130"/>
      <c r="R356" s="1130"/>
    </row>
    <row r="357" spans="1:18">
      <c r="A357" s="1130"/>
      <c r="B357" s="1130"/>
      <c r="C357" s="1130"/>
      <c r="D357" s="1130"/>
      <c r="E357" s="1130"/>
      <c r="F357" s="1130"/>
      <c r="G357" s="1130"/>
      <c r="H357" s="1130"/>
      <c r="I357" s="1130"/>
      <c r="J357" s="1130"/>
      <c r="K357" s="1130"/>
      <c r="L357" s="1130"/>
      <c r="M357" s="1130"/>
      <c r="N357" s="1130"/>
      <c r="O357" s="1130"/>
      <c r="P357" s="1130"/>
      <c r="Q357" s="1130"/>
      <c r="R357" s="1130"/>
    </row>
    <row r="358" spans="1:18">
      <c r="A358" s="1130"/>
      <c r="B358" s="1130"/>
      <c r="C358" s="1130"/>
      <c r="D358" s="1130"/>
      <c r="E358" s="1130"/>
      <c r="F358" s="1130"/>
      <c r="G358" s="1130"/>
      <c r="H358" s="1130"/>
      <c r="I358" s="1130"/>
      <c r="J358" s="1130"/>
      <c r="K358" s="1130"/>
      <c r="L358" s="1130"/>
      <c r="M358" s="1130"/>
      <c r="N358" s="1130"/>
      <c r="O358" s="1130"/>
      <c r="P358" s="1130"/>
      <c r="Q358" s="1130"/>
      <c r="R358" s="1130"/>
    </row>
    <row r="359" spans="1:18">
      <c r="A359" s="1130"/>
      <c r="B359" s="1130"/>
      <c r="C359" s="1130"/>
      <c r="D359" s="1130"/>
      <c r="E359" s="1130"/>
      <c r="F359" s="1130"/>
      <c r="G359" s="1130"/>
      <c r="H359" s="1130"/>
      <c r="I359" s="1130"/>
      <c r="J359" s="1130"/>
      <c r="K359" s="1130"/>
      <c r="L359" s="1130"/>
      <c r="M359" s="1130"/>
      <c r="N359" s="1130"/>
      <c r="O359" s="1130"/>
      <c r="P359" s="1130"/>
      <c r="Q359" s="1130"/>
      <c r="R359" s="1130"/>
    </row>
    <row r="360" spans="1:18">
      <c r="A360" s="1130"/>
      <c r="B360" s="1130"/>
      <c r="C360" s="1130"/>
      <c r="D360" s="1130"/>
      <c r="E360" s="1130"/>
      <c r="F360" s="1130"/>
      <c r="G360" s="1130"/>
      <c r="H360" s="1130"/>
      <c r="I360" s="1130"/>
      <c r="J360" s="1130"/>
      <c r="K360" s="1130"/>
      <c r="L360" s="1130"/>
      <c r="M360" s="1130"/>
      <c r="N360" s="1130"/>
      <c r="O360" s="1130"/>
      <c r="P360" s="1130"/>
      <c r="Q360" s="1130"/>
      <c r="R360" s="1130"/>
    </row>
    <row r="361" spans="1:18">
      <c r="A361" s="1130"/>
      <c r="B361" s="1130"/>
      <c r="C361" s="1130"/>
      <c r="D361" s="1130"/>
      <c r="E361" s="1130"/>
      <c r="F361" s="1130"/>
      <c r="G361" s="1130"/>
      <c r="H361" s="1130"/>
      <c r="I361" s="1130"/>
      <c r="J361" s="1130"/>
      <c r="K361" s="1130"/>
      <c r="L361" s="1130"/>
      <c r="M361" s="1130"/>
      <c r="N361" s="1130"/>
      <c r="O361" s="1130"/>
      <c r="P361" s="1130"/>
      <c r="Q361" s="1130"/>
      <c r="R361" s="1130"/>
    </row>
    <row r="362" spans="1:18">
      <c r="A362" s="1130"/>
      <c r="B362" s="1130"/>
      <c r="C362" s="1130"/>
      <c r="D362" s="1130"/>
      <c r="E362" s="1130"/>
      <c r="F362" s="1130"/>
      <c r="G362" s="1130"/>
      <c r="H362" s="1130"/>
      <c r="I362" s="1130"/>
      <c r="J362" s="1130"/>
      <c r="K362" s="1130"/>
      <c r="L362" s="1130"/>
      <c r="M362" s="1130"/>
      <c r="N362" s="1130"/>
      <c r="O362" s="1130"/>
      <c r="P362" s="1130"/>
      <c r="Q362" s="1130"/>
      <c r="R362" s="1130"/>
    </row>
    <row r="363" spans="1:18">
      <c r="A363" s="1130"/>
      <c r="B363" s="1130"/>
      <c r="C363" s="1130"/>
      <c r="D363" s="1130"/>
      <c r="E363" s="1130"/>
      <c r="F363" s="1130"/>
      <c r="G363" s="1130"/>
      <c r="H363" s="1130"/>
      <c r="I363" s="1130"/>
      <c r="J363" s="1130"/>
      <c r="K363" s="1130"/>
      <c r="L363" s="1130"/>
      <c r="M363" s="1130"/>
      <c r="N363" s="1130"/>
      <c r="O363" s="1130"/>
      <c r="P363" s="1130"/>
      <c r="Q363" s="1130"/>
      <c r="R363" s="1130"/>
    </row>
    <row r="364" spans="1:18">
      <c r="A364" s="1130"/>
      <c r="B364" s="1130"/>
      <c r="C364" s="1130"/>
      <c r="D364" s="1130"/>
      <c r="E364" s="1130"/>
      <c r="F364" s="1130"/>
      <c r="G364" s="1130"/>
      <c r="H364" s="1130"/>
      <c r="I364" s="1130"/>
      <c r="J364" s="1130"/>
      <c r="K364" s="1130"/>
      <c r="L364" s="1130"/>
      <c r="M364" s="1130"/>
      <c r="N364" s="1130"/>
      <c r="O364" s="1130"/>
      <c r="P364" s="1130"/>
      <c r="Q364" s="1130"/>
      <c r="R364" s="1130"/>
    </row>
    <row r="365" spans="1:18">
      <c r="A365" s="1130"/>
      <c r="B365" s="1130"/>
      <c r="C365" s="1130"/>
      <c r="D365" s="1130"/>
      <c r="E365" s="1130"/>
      <c r="F365" s="1130"/>
      <c r="G365" s="1130"/>
      <c r="H365" s="1130"/>
      <c r="I365" s="1130"/>
      <c r="J365" s="1130"/>
      <c r="K365" s="1130"/>
      <c r="L365" s="1130"/>
      <c r="M365" s="1130"/>
      <c r="N365" s="1130"/>
      <c r="O365" s="1130"/>
      <c r="P365" s="1130"/>
      <c r="Q365" s="1130"/>
      <c r="R365" s="1130"/>
    </row>
    <row r="366" spans="1:18">
      <c r="A366" s="1130"/>
      <c r="B366" s="1130"/>
      <c r="C366" s="1130"/>
      <c r="D366" s="1130"/>
      <c r="E366" s="1130"/>
      <c r="F366" s="1130"/>
      <c r="G366" s="1130"/>
      <c r="H366" s="1130"/>
      <c r="I366" s="1130"/>
      <c r="J366" s="1130"/>
      <c r="K366" s="1130"/>
      <c r="L366" s="1130"/>
      <c r="M366" s="1130"/>
      <c r="N366" s="1130"/>
      <c r="O366" s="1130"/>
      <c r="P366" s="1130"/>
      <c r="Q366" s="1130"/>
      <c r="R366" s="1130"/>
    </row>
    <row r="367" spans="1:18">
      <c r="A367" s="1130"/>
      <c r="B367" s="1130"/>
      <c r="C367" s="1130"/>
      <c r="D367" s="1130"/>
      <c r="E367" s="1130"/>
      <c r="F367" s="1130"/>
      <c r="G367" s="1130"/>
      <c r="H367" s="1130"/>
      <c r="I367" s="1130"/>
      <c r="J367" s="1130"/>
      <c r="K367" s="1130"/>
      <c r="L367" s="1130"/>
      <c r="M367" s="1130"/>
      <c r="N367" s="1130"/>
      <c r="O367" s="1130"/>
      <c r="P367" s="1130"/>
      <c r="Q367" s="1130"/>
      <c r="R367" s="1130"/>
    </row>
    <row r="368" spans="1:18">
      <c r="A368" s="1130"/>
      <c r="B368" s="1130"/>
      <c r="C368" s="1130"/>
      <c r="D368" s="1130"/>
      <c r="E368" s="1130"/>
      <c r="F368" s="1130"/>
      <c r="G368" s="1130"/>
      <c r="H368" s="1130"/>
      <c r="I368" s="1130"/>
      <c r="J368" s="1130"/>
      <c r="K368" s="1130"/>
      <c r="L368" s="1130"/>
      <c r="M368" s="1130"/>
      <c r="N368" s="1130"/>
      <c r="O368" s="1130"/>
      <c r="P368" s="1130"/>
      <c r="Q368" s="1130"/>
      <c r="R368" s="1130"/>
    </row>
    <row r="369" spans="1:18">
      <c r="A369" s="1130"/>
      <c r="B369" s="1130"/>
      <c r="C369" s="1130"/>
      <c r="D369" s="1130"/>
      <c r="E369" s="1130"/>
      <c r="F369" s="1130"/>
      <c r="G369" s="1130"/>
      <c r="H369" s="1130"/>
      <c r="I369" s="1130"/>
      <c r="J369" s="1130"/>
      <c r="K369" s="1130"/>
      <c r="L369" s="1130"/>
      <c r="M369" s="1130"/>
      <c r="N369" s="1130"/>
      <c r="O369" s="1130"/>
      <c r="P369" s="1130"/>
      <c r="Q369" s="1130"/>
      <c r="R369" s="1130"/>
    </row>
    <row r="370" spans="1:18">
      <c r="A370" s="1130"/>
      <c r="B370" s="1130"/>
      <c r="C370" s="1130"/>
      <c r="D370" s="1130"/>
      <c r="E370" s="1130"/>
      <c r="F370" s="1130"/>
      <c r="G370" s="1130"/>
      <c r="H370" s="1130"/>
      <c r="I370" s="1130"/>
      <c r="J370" s="1130"/>
      <c r="K370" s="1130"/>
      <c r="L370" s="1130"/>
      <c r="M370" s="1130"/>
      <c r="N370" s="1130"/>
      <c r="O370" s="1130"/>
      <c r="P370" s="1130"/>
      <c r="Q370" s="1130"/>
      <c r="R370" s="1130"/>
    </row>
    <row r="371" spans="1:18">
      <c r="A371" s="1130"/>
      <c r="B371" s="1130"/>
      <c r="C371" s="1130"/>
      <c r="D371" s="1130"/>
      <c r="E371" s="1130"/>
      <c r="F371" s="1130"/>
      <c r="G371" s="1130"/>
      <c r="H371" s="1130"/>
      <c r="I371" s="1130"/>
      <c r="J371" s="1130"/>
      <c r="K371" s="1130"/>
      <c r="L371" s="1130"/>
      <c r="M371" s="1130"/>
      <c r="N371" s="1130"/>
      <c r="O371" s="1130"/>
      <c r="P371" s="1130"/>
      <c r="Q371" s="1130"/>
      <c r="R371" s="1130"/>
    </row>
    <row r="372" spans="1:18">
      <c r="A372" s="1130"/>
      <c r="B372" s="1130"/>
      <c r="C372" s="1130"/>
      <c r="D372" s="1130"/>
      <c r="E372" s="1130"/>
      <c r="F372" s="1130"/>
      <c r="G372" s="1130"/>
      <c r="H372" s="1130"/>
      <c r="I372" s="1130"/>
      <c r="J372" s="1130"/>
      <c r="K372" s="1130"/>
      <c r="L372" s="1130"/>
      <c r="M372" s="1130"/>
      <c r="N372" s="1130"/>
      <c r="O372" s="1130"/>
      <c r="P372" s="1130"/>
      <c r="Q372" s="1130"/>
      <c r="R372" s="1130"/>
    </row>
    <row r="373" spans="1:18">
      <c r="A373" s="1130"/>
      <c r="B373" s="1130"/>
      <c r="C373" s="1130"/>
      <c r="D373" s="1130"/>
      <c r="E373" s="1130"/>
      <c r="F373" s="1130"/>
      <c r="G373" s="1130"/>
      <c r="H373" s="1130"/>
      <c r="I373" s="1130"/>
      <c r="J373" s="1130"/>
      <c r="K373" s="1130"/>
      <c r="L373" s="1130"/>
      <c r="M373" s="1130"/>
      <c r="N373" s="1130"/>
      <c r="O373" s="1130"/>
      <c r="P373" s="1130"/>
      <c r="Q373" s="1130"/>
      <c r="R373" s="1130"/>
    </row>
    <row r="374" spans="1:18">
      <c r="A374" s="1130"/>
      <c r="B374" s="1130"/>
      <c r="C374" s="1130"/>
      <c r="D374" s="1130"/>
      <c r="E374" s="1130"/>
      <c r="F374" s="1130"/>
      <c r="G374" s="1130"/>
      <c r="H374" s="1130"/>
      <c r="I374" s="1130"/>
      <c r="J374" s="1130"/>
      <c r="K374" s="1130"/>
      <c r="L374" s="1130"/>
      <c r="M374" s="1130"/>
      <c r="N374" s="1130"/>
      <c r="O374" s="1130"/>
      <c r="P374" s="1130"/>
      <c r="Q374" s="1130"/>
      <c r="R374" s="1130"/>
    </row>
    <row r="375" spans="1:18">
      <c r="A375" s="1130"/>
      <c r="B375" s="1130"/>
      <c r="C375" s="1130"/>
      <c r="D375" s="1130"/>
      <c r="E375" s="1130"/>
      <c r="F375" s="1130"/>
      <c r="G375" s="1130"/>
      <c r="H375" s="1130"/>
      <c r="I375" s="1130"/>
      <c r="J375" s="1130"/>
      <c r="K375" s="1130"/>
      <c r="L375" s="1130"/>
      <c r="M375" s="1130"/>
      <c r="N375" s="1130"/>
      <c r="O375" s="1130"/>
      <c r="P375" s="1130"/>
      <c r="Q375" s="1130"/>
      <c r="R375" s="1130"/>
    </row>
    <row r="376" spans="1:18">
      <c r="A376" s="1130"/>
      <c r="B376" s="1130"/>
      <c r="C376" s="1130"/>
      <c r="D376" s="1130"/>
      <c r="E376" s="1130"/>
      <c r="F376" s="1130"/>
      <c r="G376" s="1130"/>
      <c r="H376" s="1130"/>
      <c r="I376" s="1130"/>
      <c r="J376" s="1130"/>
      <c r="K376" s="1130"/>
      <c r="L376" s="1130"/>
      <c r="M376" s="1130"/>
      <c r="N376" s="1130"/>
      <c r="O376" s="1130"/>
      <c r="P376" s="1130"/>
      <c r="Q376" s="1130"/>
      <c r="R376" s="1130"/>
    </row>
    <row r="377" spans="1:18">
      <c r="A377" s="1130"/>
      <c r="B377" s="1130"/>
      <c r="C377" s="1130"/>
      <c r="D377" s="1130"/>
      <c r="E377" s="1130"/>
      <c r="F377" s="1130"/>
      <c r="G377" s="1130"/>
      <c r="H377" s="1130"/>
      <c r="I377" s="1130"/>
      <c r="J377" s="1130"/>
      <c r="K377" s="1130"/>
      <c r="L377" s="1130"/>
      <c r="M377" s="1130"/>
      <c r="N377" s="1130"/>
      <c r="O377" s="1130"/>
      <c r="P377" s="1130"/>
      <c r="Q377" s="1130"/>
      <c r="R377" s="1130"/>
    </row>
    <row r="378" spans="1:18">
      <c r="A378" s="1130"/>
      <c r="B378" s="1130"/>
      <c r="C378" s="1130"/>
      <c r="D378" s="1130"/>
      <c r="E378" s="1130"/>
      <c r="F378" s="1130"/>
      <c r="G378" s="1130"/>
      <c r="H378" s="1130"/>
      <c r="I378" s="1130"/>
      <c r="J378" s="1130"/>
      <c r="K378" s="1130"/>
      <c r="L378" s="1130"/>
      <c r="M378" s="1130"/>
      <c r="N378" s="1130"/>
      <c r="O378" s="1130"/>
      <c r="P378" s="1130"/>
      <c r="Q378" s="1130"/>
      <c r="R378" s="1130"/>
    </row>
    <row r="379" spans="1:18">
      <c r="A379" s="1130"/>
      <c r="B379" s="1130"/>
      <c r="C379" s="1130"/>
      <c r="D379" s="1130"/>
      <c r="E379" s="1130"/>
      <c r="F379" s="1130"/>
      <c r="G379" s="1130"/>
      <c r="H379" s="1130"/>
      <c r="I379" s="1130"/>
      <c r="J379" s="1130"/>
      <c r="K379" s="1130"/>
      <c r="L379" s="1130"/>
      <c r="M379" s="1130"/>
      <c r="N379" s="1130"/>
      <c r="O379" s="1130"/>
      <c r="P379" s="1130"/>
      <c r="Q379" s="1130"/>
      <c r="R379" s="1130"/>
    </row>
    <row r="380" spans="1:18">
      <c r="A380" s="1130"/>
      <c r="B380" s="1130"/>
      <c r="C380" s="1130"/>
      <c r="D380" s="1130"/>
      <c r="E380" s="1130"/>
      <c r="F380" s="1130"/>
      <c r="G380" s="1130"/>
      <c r="H380" s="1130"/>
      <c r="I380" s="1130"/>
      <c r="J380" s="1130"/>
      <c r="K380" s="1130"/>
      <c r="L380" s="1130"/>
      <c r="M380" s="1130"/>
      <c r="N380" s="1130"/>
      <c r="O380" s="1130"/>
      <c r="P380" s="1130"/>
      <c r="Q380" s="1130"/>
      <c r="R380" s="1130"/>
    </row>
    <row r="381" spans="1:18">
      <c r="A381" s="1130"/>
      <c r="B381" s="1130"/>
      <c r="C381" s="1130"/>
      <c r="D381" s="1130"/>
      <c r="E381" s="1130"/>
      <c r="F381" s="1130"/>
      <c r="G381" s="1130"/>
      <c r="H381" s="1130"/>
      <c r="I381" s="1130"/>
      <c r="J381" s="1130"/>
      <c r="K381" s="1130"/>
      <c r="L381" s="1130"/>
      <c r="M381" s="1130"/>
      <c r="N381" s="1130"/>
      <c r="O381" s="1130"/>
      <c r="P381" s="1130"/>
      <c r="Q381" s="1130"/>
      <c r="R381" s="1130"/>
    </row>
    <row r="382" spans="1:18">
      <c r="A382" s="1130"/>
      <c r="B382" s="1130"/>
      <c r="C382" s="1130"/>
      <c r="D382" s="1130"/>
      <c r="E382" s="1130"/>
      <c r="F382" s="1130"/>
      <c r="G382" s="1130"/>
      <c r="H382" s="1130"/>
      <c r="I382" s="1130"/>
      <c r="J382" s="1130"/>
      <c r="K382" s="1130"/>
      <c r="L382" s="1130"/>
      <c r="M382" s="1130"/>
      <c r="N382" s="1130"/>
      <c r="O382" s="1130"/>
      <c r="P382" s="1130"/>
      <c r="Q382" s="1130"/>
      <c r="R382" s="1130"/>
    </row>
    <row r="383" spans="1:18">
      <c r="A383" s="1130"/>
      <c r="B383" s="1130"/>
      <c r="C383" s="1130"/>
      <c r="D383" s="1130"/>
      <c r="E383" s="1130"/>
      <c r="F383" s="1130"/>
      <c r="G383" s="1130"/>
      <c r="H383" s="1130"/>
      <c r="I383" s="1130"/>
      <c r="J383" s="1130"/>
      <c r="K383" s="1130"/>
      <c r="L383" s="1130"/>
      <c r="M383" s="1130"/>
      <c r="N383" s="1130"/>
      <c r="O383" s="1130"/>
      <c r="P383" s="1130"/>
      <c r="Q383" s="1130"/>
      <c r="R383" s="1130"/>
    </row>
    <row r="384" spans="1:18">
      <c r="A384" s="1130"/>
      <c r="B384" s="1130"/>
      <c r="C384" s="1130"/>
      <c r="D384" s="1130"/>
      <c r="E384" s="1130"/>
      <c r="F384" s="1130"/>
      <c r="G384" s="1130"/>
      <c r="H384" s="1130"/>
      <c r="I384" s="1130"/>
      <c r="J384" s="1130"/>
      <c r="K384" s="1130"/>
      <c r="L384" s="1130"/>
      <c r="M384" s="1130"/>
      <c r="N384" s="1130"/>
      <c r="O384" s="1130"/>
      <c r="P384" s="1130"/>
      <c r="Q384" s="1130"/>
      <c r="R384" s="1130"/>
    </row>
    <row r="385" spans="1:18">
      <c r="A385" s="1130"/>
      <c r="B385" s="1130"/>
      <c r="C385" s="1130"/>
      <c r="D385" s="1130"/>
      <c r="E385" s="1130"/>
      <c r="F385" s="1130"/>
      <c r="G385" s="1130"/>
      <c r="H385" s="1130"/>
      <c r="I385" s="1130"/>
      <c r="J385" s="1130"/>
      <c r="K385" s="1130"/>
      <c r="L385" s="1130"/>
      <c r="M385" s="1130"/>
      <c r="N385" s="1130"/>
      <c r="O385" s="1130"/>
      <c r="P385" s="1130"/>
      <c r="Q385" s="1130"/>
      <c r="R385" s="1130"/>
    </row>
    <row r="386" spans="1:18">
      <c r="A386" s="1130"/>
      <c r="B386" s="1130"/>
      <c r="C386" s="1130"/>
      <c r="D386" s="1130"/>
      <c r="E386" s="1130"/>
      <c r="F386" s="1130"/>
      <c r="G386" s="1130"/>
      <c r="H386" s="1130"/>
      <c r="I386" s="1130"/>
      <c r="J386" s="1130"/>
      <c r="K386" s="1130"/>
      <c r="L386" s="1130"/>
      <c r="M386" s="1130"/>
      <c r="N386" s="1130"/>
      <c r="O386" s="1130"/>
      <c r="P386" s="1130"/>
      <c r="Q386" s="1130"/>
      <c r="R386" s="1130"/>
    </row>
    <row r="387" spans="1:18">
      <c r="A387" s="1130"/>
      <c r="B387" s="1130"/>
      <c r="C387" s="1130"/>
      <c r="D387" s="1130"/>
      <c r="E387" s="1130"/>
      <c r="F387" s="1130"/>
      <c r="G387" s="1130"/>
      <c r="H387" s="1130"/>
      <c r="I387" s="1130"/>
      <c r="J387" s="1130"/>
      <c r="K387" s="1130"/>
      <c r="L387" s="1130"/>
      <c r="M387" s="1130"/>
      <c r="N387" s="1130"/>
      <c r="O387" s="1130"/>
      <c r="P387" s="1130"/>
      <c r="Q387" s="1130"/>
      <c r="R387" s="1130"/>
    </row>
    <row r="388" spans="1:18">
      <c r="A388" s="1130"/>
      <c r="B388" s="1130"/>
      <c r="C388" s="1130"/>
      <c r="D388" s="1130"/>
      <c r="E388" s="1130"/>
      <c r="F388" s="1130"/>
      <c r="G388" s="1130"/>
      <c r="H388" s="1130"/>
      <c r="I388" s="1130"/>
      <c r="J388" s="1130"/>
      <c r="K388" s="1130"/>
      <c r="L388" s="1130"/>
      <c r="M388" s="1130"/>
      <c r="N388" s="1130"/>
      <c r="O388" s="1130"/>
      <c r="P388" s="1130"/>
      <c r="Q388" s="1130"/>
      <c r="R388" s="1130"/>
    </row>
    <row r="389" spans="1:18">
      <c r="A389" s="1130"/>
      <c r="B389" s="1130"/>
      <c r="C389" s="1130"/>
      <c r="D389" s="1130"/>
      <c r="E389" s="1130"/>
      <c r="F389" s="1130"/>
      <c r="G389" s="1130"/>
      <c r="H389" s="1130"/>
      <c r="I389" s="1130"/>
      <c r="J389" s="1130"/>
      <c r="K389" s="1130"/>
      <c r="L389" s="1130"/>
      <c r="M389" s="1130"/>
      <c r="N389" s="1130"/>
      <c r="O389" s="1130"/>
      <c r="P389" s="1130"/>
      <c r="Q389" s="1130"/>
      <c r="R389" s="1130"/>
    </row>
    <row r="390" spans="1:18">
      <c r="A390" s="1130"/>
      <c r="B390" s="1130"/>
      <c r="C390" s="1130"/>
      <c r="D390" s="1130"/>
      <c r="E390" s="1130"/>
      <c r="F390" s="1130"/>
      <c r="G390" s="1130"/>
      <c r="H390" s="1130"/>
      <c r="I390" s="1130"/>
      <c r="J390" s="1130"/>
      <c r="K390" s="1130"/>
      <c r="L390" s="1130"/>
      <c r="M390" s="1130"/>
      <c r="N390" s="1130"/>
      <c r="O390" s="1130"/>
      <c r="P390" s="1130"/>
      <c r="Q390" s="1130"/>
      <c r="R390" s="1130"/>
    </row>
    <row r="391" spans="1:18">
      <c r="A391" s="1130"/>
      <c r="B391" s="1130"/>
      <c r="C391" s="1130"/>
      <c r="D391" s="1130"/>
      <c r="E391" s="1130"/>
      <c r="F391" s="1130"/>
      <c r="G391" s="1130"/>
      <c r="H391" s="1130"/>
      <c r="I391" s="1130"/>
      <c r="J391" s="1130"/>
      <c r="K391" s="1130"/>
      <c r="L391" s="1130"/>
      <c r="M391" s="1130"/>
      <c r="N391" s="1130"/>
      <c r="O391" s="1130"/>
      <c r="P391" s="1130"/>
      <c r="Q391" s="1130"/>
      <c r="R391" s="1130"/>
    </row>
    <row r="392" spans="1:18">
      <c r="A392" s="1130"/>
      <c r="B392" s="1130"/>
      <c r="C392" s="1130"/>
      <c r="D392" s="1130"/>
      <c r="E392" s="1130"/>
      <c r="F392" s="1130"/>
      <c r="G392" s="1130"/>
      <c r="H392" s="1130"/>
      <c r="I392" s="1130"/>
      <c r="J392" s="1130"/>
      <c r="K392" s="1130"/>
      <c r="L392" s="1130"/>
      <c r="M392" s="1130"/>
      <c r="N392" s="1130"/>
      <c r="O392" s="1130"/>
      <c r="P392" s="1130"/>
      <c r="Q392" s="1130"/>
      <c r="R392" s="1130"/>
    </row>
    <row r="393" spans="1:18">
      <c r="A393" s="1130"/>
      <c r="B393" s="1130"/>
      <c r="C393" s="1130"/>
      <c r="D393" s="1130"/>
      <c r="E393" s="1130"/>
      <c r="F393" s="1130"/>
      <c r="G393" s="1130"/>
      <c r="H393" s="1130"/>
      <c r="I393" s="1130"/>
      <c r="J393" s="1130"/>
      <c r="K393" s="1130"/>
      <c r="L393" s="1130"/>
      <c r="M393" s="1130"/>
      <c r="N393" s="1130"/>
      <c r="O393" s="1130"/>
      <c r="P393" s="1130"/>
      <c r="Q393" s="1130"/>
      <c r="R393" s="1130"/>
    </row>
    <row r="394" spans="1:18">
      <c r="A394" s="1130"/>
      <c r="B394" s="1130"/>
      <c r="C394" s="1130"/>
      <c r="D394" s="1130"/>
      <c r="E394" s="1130"/>
      <c r="F394" s="1130"/>
      <c r="G394" s="1130"/>
      <c r="H394" s="1130"/>
      <c r="I394" s="1130"/>
      <c r="J394" s="1130"/>
      <c r="K394" s="1130"/>
      <c r="L394" s="1130"/>
      <c r="M394" s="1130"/>
      <c r="N394" s="1130"/>
      <c r="O394" s="1130"/>
      <c r="P394" s="1130"/>
      <c r="Q394" s="1130"/>
      <c r="R394" s="1130"/>
    </row>
    <row r="395" spans="1:18">
      <c r="A395" s="1130"/>
      <c r="B395" s="1130"/>
      <c r="C395" s="1130"/>
      <c r="D395" s="1130"/>
      <c r="E395" s="1130"/>
      <c r="F395" s="1130"/>
      <c r="G395" s="1130"/>
      <c r="H395" s="1130"/>
      <c r="I395" s="1130"/>
      <c r="J395" s="1130"/>
      <c r="K395" s="1130"/>
      <c r="L395" s="1130"/>
      <c r="M395" s="1130"/>
      <c r="N395" s="1130"/>
      <c r="O395" s="1130"/>
      <c r="P395" s="1130"/>
      <c r="Q395" s="1130"/>
      <c r="R395" s="1130"/>
    </row>
    <row r="396" spans="1:18">
      <c r="A396" s="1130"/>
      <c r="B396" s="1130"/>
      <c r="C396" s="1130"/>
      <c r="D396" s="1130"/>
      <c r="E396" s="1130"/>
      <c r="F396" s="1130"/>
      <c r="G396" s="1130"/>
      <c r="H396" s="1130"/>
      <c r="I396" s="1130"/>
      <c r="J396" s="1130"/>
      <c r="K396" s="1130"/>
      <c r="L396" s="1130"/>
      <c r="M396" s="1130"/>
      <c r="N396" s="1130"/>
      <c r="O396" s="1130"/>
      <c r="P396" s="1130"/>
      <c r="Q396" s="1130"/>
      <c r="R396" s="1130"/>
    </row>
    <row r="397" spans="1:18">
      <c r="A397" s="1130"/>
      <c r="B397" s="1130"/>
      <c r="C397" s="1130"/>
      <c r="D397" s="1130"/>
      <c r="E397" s="1130"/>
      <c r="F397" s="1130"/>
      <c r="G397" s="1130"/>
      <c r="H397" s="1130"/>
      <c r="I397" s="1130"/>
      <c r="J397" s="1130"/>
      <c r="K397" s="1130"/>
      <c r="L397" s="1130"/>
      <c r="M397" s="1130"/>
      <c r="N397" s="1130"/>
      <c r="O397" s="1130"/>
      <c r="P397" s="1130"/>
      <c r="Q397" s="1130"/>
      <c r="R397" s="1130"/>
    </row>
    <row r="398" spans="1:18">
      <c r="A398" s="1130"/>
      <c r="B398" s="1130"/>
      <c r="C398" s="1130"/>
      <c r="D398" s="1130"/>
      <c r="E398" s="1130"/>
      <c r="F398" s="1130"/>
      <c r="G398" s="1130"/>
      <c r="H398" s="1130"/>
      <c r="I398" s="1130"/>
      <c r="J398" s="1130"/>
      <c r="K398" s="1130"/>
      <c r="L398" s="1130"/>
      <c r="M398" s="1130"/>
      <c r="N398" s="1130"/>
      <c r="O398" s="1130"/>
      <c r="P398" s="1130"/>
      <c r="Q398" s="1130"/>
      <c r="R398" s="1130"/>
    </row>
    <row r="399" spans="1:18">
      <c r="A399" s="1130"/>
      <c r="B399" s="1130"/>
      <c r="C399" s="1130"/>
      <c r="D399" s="1130"/>
      <c r="E399" s="1130"/>
      <c r="F399" s="1130"/>
      <c r="G399" s="1130"/>
      <c r="H399" s="1130"/>
      <c r="I399" s="1130"/>
      <c r="J399" s="1130"/>
      <c r="K399" s="1130"/>
      <c r="L399" s="1130"/>
      <c r="M399" s="1130"/>
      <c r="N399" s="1130"/>
      <c r="O399" s="1130"/>
      <c r="P399" s="1130"/>
      <c r="Q399" s="1130"/>
      <c r="R399" s="1130"/>
    </row>
    <row r="400" spans="1:18">
      <c r="A400" s="1130"/>
      <c r="B400" s="1130"/>
      <c r="C400" s="1130"/>
      <c r="D400" s="1130"/>
      <c r="E400" s="1130"/>
      <c r="F400" s="1130"/>
      <c r="G400" s="1130"/>
      <c r="H400" s="1130"/>
      <c r="I400" s="1130"/>
      <c r="J400" s="1130"/>
      <c r="K400" s="1130"/>
      <c r="L400" s="1130"/>
      <c r="M400" s="1130"/>
      <c r="N400" s="1130"/>
      <c r="O400" s="1130"/>
      <c r="P400" s="1130"/>
      <c r="Q400" s="1130"/>
      <c r="R400" s="1130"/>
    </row>
    <row r="401" spans="1:18">
      <c r="A401" s="1130"/>
      <c r="B401" s="1130"/>
      <c r="C401" s="1130"/>
      <c r="D401" s="1130"/>
      <c r="E401" s="1130"/>
      <c r="F401" s="1130"/>
      <c r="G401" s="1130"/>
      <c r="H401" s="1130"/>
      <c r="I401" s="1130"/>
      <c r="J401" s="1130"/>
      <c r="K401" s="1130"/>
      <c r="L401" s="1130"/>
      <c r="M401" s="1130"/>
      <c r="N401" s="1130"/>
      <c r="O401" s="1130"/>
      <c r="P401" s="1130"/>
      <c r="Q401" s="1130"/>
      <c r="R401" s="1130"/>
    </row>
    <row r="402" spans="1:18">
      <c r="A402" s="1130"/>
      <c r="B402" s="1130"/>
      <c r="C402" s="1130"/>
      <c r="D402" s="1130"/>
      <c r="E402" s="1130"/>
      <c r="F402" s="1130"/>
      <c r="G402" s="1130"/>
      <c r="H402" s="1130"/>
      <c r="I402" s="1130"/>
      <c r="J402" s="1130"/>
      <c r="K402" s="1130"/>
      <c r="L402" s="1130"/>
      <c r="M402" s="1130"/>
      <c r="N402" s="1130"/>
      <c r="O402" s="1130"/>
      <c r="P402" s="1130"/>
      <c r="Q402" s="1130"/>
      <c r="R402" s="1130"/>
    </row>
    <row r="403" spans="1:18">
      <c r="A403" s="1130"/>
      <c r="B403" s="1130"/>
      <c r="C403" s="1130"/>
      <c r="D403" s="1130"/>
      <c r="E403" s="1130"/>
      <c r="F403" s="1130"/>
      <c r="G403" s="1130"/>
      <c r="H403" s="1130"/>
      <c r="I403" s="1130"/>
      <c r="J403" s="1130"/>
      <c r="K403" s="1130"/>
      <c r="L403" s="1130"/>
      <c r="M403" s="1130"/>
      <c r="N403" s="1130"/>
      <c r="O403" s="1130"/>
      <c r="P403" s="1130"/>
      <c r="Q403" s="1130"/>
      <c r="R403" s="1130"/>
    </row>
    <row r="404" spans="1:18">
      <c r="A404" s="1130"/>
      <c r="B404" s="1130"/>
      <c r="C404" s="1130"/>
      <c r="D404" s="1130"/>
      <c r="E404" s="1130"/>
      <c r="F404" s="1130"/>
      <c r="G404" s="1130"/>
      <c r="H404" s="1130"/>
      <c r="I404" s="1130"/>
      <c r="J404" s="1130"/>
      <c r="K404" s="1130"/>
      <c r="L404" s="1130"/>
      <c r="M404" s="1130"/>
      <c r="N404" s="1130"/>
      <c r="O404" s="1130"/>
      <c r="P404" s="1130"/>
      <c r="Q404" s="1130"/>
      <c r="R404" s="1130"/>
    </row>
    <row r="405" spans="1:18">
      <c r="A405" s="1130"/>
      <c r="B405" s="1130"/>
      <c r="C405" s="1130"/>
      <c r="D405" s="1130"/>
      <c r="E405" s="1130"/>
      <c r="F405" s="1130"/>
      <c r="G405" s="1130"/>
      <c r="H405" s="1130"/>
      <c r="I405" s="1130"/>
      <c r="J405" s="1130"/>
      <c r="K405" s="1130"/>
      <c r="L405" s="1130"/>
      <c r="M405" s="1130"/>
      <c r="N405" s="1130"/>
      <c r="O405" s="1130"/>
      <c r="P405" s="1130"/>
      <c r="Q405" s="1130"/>
      <c r="R405" s="1130"/>
    </row>
    <row r="406" spans="1:18">
      <c r="A406" s="1130"/>
      <c r="B406" s="1130"/>
      <c r="C406" s="1130"/>
      <c r="D406" s="1130"/>
      <c r="E406" s="1130"/>
      <c r="F406" s="1130"/>
      <c r="G406" s="1130"/>
      <c r="H406" s="1130"/>
      <c r="I406" s="1130"/>
      <c r="J406" s="1130"/>
      <c r="K406" s="1130"/>
      <c r="L406" s="1130"/>
      <c r="M406" s="1130"/>
      <c r="N406" s="1130"/>
      <c r="O406" s="1130"/>
      <c r="P406" s="1130"/>
      <c r="Q406" s="1130"/>
      <c r="R406" s="1130"/>
    </row>
    <row r="407" spans="1:18">
      <c r="A407" s="1130"/>
      <c r="B407" s="1130"/>
      <c r="C407" s="1130"/>
      <c r="D407" s="1130"/>
      <c r="E407" s="1130"/>
      <c r="F407" s="1130"/>
      <c r="G407" s="1130"/>
      <c r="H407" s="1130"/>
      <c r="I407" s="1130"/>
      <c r="J407" s="1130"/>
      <c r="K407" s="1130"/>
      <c r="L407" s="1130"/>
      <c r="M407" s="1130"/>
      <c r="N407" s="1130"/>
      <c r="O407" s="1130"/>
      <c r="P407" s="1130"/>
      <c r="Q407" s="1130"/>
      <c r="R407" s="1130"/>
    </row>
    <row r="408" spans="1:18">
      <c r="A408" s="1130"/>
      <c r="B408" s="1130"/>
      <c r="C408" s="1130"/>
      <c r="D408" s="1130"/>
      <c r="E408" s="1130"/>
      <c r="F408" s="1130"/>
      <c r="G408" s="1130"/>
      <c r="H408" s="1130"/>
      <c r="I408" s="1130"/>
      <c r="J408" s="1130"/>
      <c r="K408" s="1130"/>
      <c r="L408" s="1130"/>
      <c r="M408" s="1130"/>
      <c r="N408" s="1130"/>
      <c r="O408" s="1130"/>
      <c r="P408" s="1130"/>
      <c r="Q408" s="1130"/>
      <c r="R408" s="1130"/>
    </row>
    <row r="409" spans="1:18">
      <c r="A409" s="1130"/>
      <c r="B409" s="1130"/>
      <c r="C409" s="1130"/>
      <c r="D409" s="1130"/>
      <c r="E409" s="1130"/>
      <c r="F409" s="1130"/>
      <c r="G409" s="1130"/>
      <c r="H409" s="1130"/>
      <c r="I409" s="1130"/>
      <c r="J409" s="1130"/>
      <c r="K409" s="1130"/>
      <c r="L409" s="1130"/>
      <c r="M409" s="1130"/>
      <c r="N409" s="1130"/>
      <c r="O409" s="1130"/>
      <c r="P409" s="1130"/>
      <c r="Q409" s="1130"/>
      <c r="R409" s="1130"/>
    </row>
    <row r="410" spans="1:18">
      <c r="A410" s="1130"/>
      <c r="B410" s="1130"/>
      <c r="C410" s="1130"/>
      <c r="D410" s="1130"/>
      <c r="E410" s="1130"/>
      <c r="F410" s="1130"/>
      <c r="G410" s="1130"/>
      <c r="H410" s="1130"/>
      <c r="I410" s="1130"/>
      <c r="J410" s="1130"/>
      <c r="K410" s="1130"/>
      <c r="L410" s="1130"/>
      <c r="M410" s="1130"/>
      <c r="N410" s="1130"/>
      <c r="O410" s="1130"/>
      <c r="P410" s="1130"/>
      <c r="Q410" s="1130"/>
      <c r="R410" s="1130"/>
    </row>
    <row r="411" spans="1:18">
      <c r="A411" s="1130"/>
      <c r="B411" s="1130"/>
      <c r="C411" s="1130"/>
      <c r="D411" s="1130"/>
      <c r="E411" s="1130"/>
      <c r="F411" s="1130"/>
      <c r="G411" s="1130"/>
      <c r="H411" s="1130"/>
      <c r="I411" s="1130"/>
      <c r="J411" s="1130"/>
      <c r="K411" s="1130"/>
      <c r="L411" s="1130"/>
      <c r="M411" s="1130"/>
      <c r="N411" s="1130"/>
      <c r="O411" s="1130"/>
      <c r="P411" s="1130"/>
      <c r="Q411" s="1130"/>
      <c r="R411" s="1130"/>
    </row>
    <row r="412" spans="1:18">
      <c r="A412" s="1130"/>
      <c r="B412" s="1130"/>
      <c r="C412" s="1130"/>
      <c r="D412" s="1130"/>
      <c r="E412" s="1130"/>
      <c r="F412" s="1130"/>
      <c r="G412" s="1130"/>
      <c r="H412" s="1130"/>
      <c r="I412" s="1130"/>
      <c r="J412" s="1130"/>
      <c r="K412" s="1130"/>
      <c r="L412" s="1130"/>
      <c r="M412" s="1130"/>
      <c r="N412" s="1130"/>
      <c r="O412" s="1130"/>
      <c r="P412" s="1130"/>
      <c r="Q412" s="1130"/>
      <c r="R412" s="1130"/>
    </row>
    <row r="413" spans="1:18">
      <c r="A413" s="1130"/>
      <c r="B413" s="1130"/>
      <c r="C413" s="1130"/>
      <c r="D413" s="1130"/>
      <c r="E413" s="1130"/>
      <c r="F413" s="1130"/>
      <c r="G413" s="1130"/>
      <c r="H413" s="1130"/>
      <c r="I413" s="1130"/>
      <c r="J413" s="1130"/>
      <c r="K413" s="1130"/>
      <c r="L413" s="1130"/>
      <c r="M413" s="1130"/>
      <c r="N413" s="1130"/>
      <c r="O413" s="1130"/>
      <c r="P413" s="1130"/>
      <c r="Q413" s="1130"/>
      <c r="R413" s="1130"/>
    </row>
    <row r="414" spans="1:18">
      <c r="A414" s="1130"/>
      <c r="B414" s="1130"/>
      <c r="C414" s="1130"/>
      <c r="D414" s="1130"/>
      <c r="E414" s="1130"/>
      <c r="F414" s="1130"/>
      <c r="G414" s="1130"/>
      <c r="H414" s="1130"/>
      <c r="I414" s="1130"/>
      <c r="J414" s="1130"/>
      <c r="K414" s="1130"/>
      <c r="L414" s="1130"/>
      <c r="M414" s="1130"/>
      <c r="N414" s="1130"/>
      <c r="O414" s="1130"/>
      <c r="P414" s="1130"/>
      <c r="Q414" s="1130"/>
      <c r="R414" s="1130"/>
    </row>
    <row r="415" spans="1:18">
      <c r="A415" s="1130"/>
      <c r="B415" s="1130"/>
      <c r="C415" s="1130"/>
      <c r="D415" s="1130"/>
      <c r="E415" s="1130"/>
      <c r="F415" s="1130"/>
      <c r="G415" s="1130"/>
      <c r="H415" s="1130"/>
      <c r="I415" s="1130"/>
      <c r="J415" s="1130"/>
      <c r="K415" s="1130"/>
      <c r="L415" s="1130"/>
      <c r="M415" s="1130"/>
      <c r="N415" s="1130"/>
      <c r="O415" s="1130"/>
      <c r="P415" s="1130"/>
      <c r="Q415" s="1130"/>
      <c r="R415" s="1130"/>
    </row>
    <row r="416" spans="1:18">
      <c r="A416" s="1130"/>
      <c r="B416" s="1130"/>
      <c r="C416" s="1130"/>
      <c r="D416" s="1130"/>
      <c r="E416" s="1130"/>
      <c r="F416" s="1130"/>
      <c r="G416" s="1130"/>
      <c r="H416" s="1130"/>
      <c r="I416" s="1130"/>
      <c r="J416" s="1130"/>
      <c r="K416" s="1130"/>
      <c r="L416" s="1130"/>
      <c r="M416" s="1130"/>
      <c r="N416" s="1130"/>
      <c r="O416" s="1130"/>
      <c r="P416" s="1130"/>
      <c r="Q416" s="1130"/>
      <c r="R416" s="1130"/>
    </row>
    <row r="417" spans="1:18">
      <c r="A417" s="1130"/>
      <c r="B417" s="1130"/>
      <c r="C417" s="1130"/>
      <c r="D417" s="1130"/>
      <c r="E417" s="1130"/>
      <c r="F417" s="1130"/>
      <c r="G417" s="1130"/>
      <c r="H417" s="1130"/>
      <c r="I417" s="1130"/>
      <c r="J417" s="1130"/>
      <c r="K417" s="1130"/>
      <c r="L417" s="1130"/>
      <c r="M417" s="1130"/>
      <c r="N417" s="1130"/>
      <c r="O417" s="1130"/>
      <c r="P417" s="1130"/>
      <c r="Q417" s="1130"/>
      <c r="R417" s="1130"/>
    </row>
    <row r="418" spans="1:18">
      <c r="A418" s="1130"/>
      <c r="B418" s="1130"/>
      <c r="C418" s="1130"/>
      <c r="D418" s="1130"/>
      <c r="E418" s="1130"/>
      <c r="F418" s="1130"/>
      <c r="G418" s="1130"/>
      <c r="H418" s="1130"/>
      <c r="I418" s="1130"/>
      <c r="J418" s="1130"/>
      <c r="K418" s="1130"/>
      <c r="L418" s="1130"/>
      <c r="M418" s="1130"/>
      <c r="N418" s="1130"/>
      <c r="O418" s="1130"/>
      <c r="P418" s="1130"/>
      <c r="Q418" s="1130"/>
      <c r="R418" s="1130"/>
    </row>
    <row r="419" spans="1:18">
      <c r="A419" s="1130"/>
      <c r="B419" s="1130"/>
      <c r="C419" s="1130"/>
      <c r="D419" s="1130"/>
      <c r="E419" s="1130"/>
      <c r="F419" s="1130"/>
      <c r="G419" s="1130"/>
      <c r="H419" s="1130"/>
      <c r="I419" s="1130"/>
      <c r="J419" s="1130"/>
      <c r="K419" s="1130"/>
      <c r="L419" s="1130"/>
      <c r="M419" s="1130"/>
      <c r="N419" s="1130"/>
      <c r="O419" s="1130"/>
      <c r="P419" s="1130"/>
      <c r="Q419" s="1130"/>
      <c r="R419" s="1130"/>
    </row>
    <row r="420" spans="1:18">
      <c r="A420" s="1130"/>
      <c r="B420" s="1130"/>
      <c r="C420" s="1130"/>
      <c r="D420" s="1130"/>
      <c r="E420" s="1130"/>
      <c r="F420" s="1130"/>
      <c r="G420" s="1130"/>
      <c r="H420" s="1130"/>
      <c r="I420" s="1130"/>
      <c r="J420" s="1130"/>
      <c r="K420" s="1130"/>
      <c r="L420" s="1130"/>
      <c r="M420" s="1130"/>
      <c r="N420" s="1130"/>
      <c r="O420" s="1130"/>
      <c r="P420" s="1130"/>
      <c r="Q420" s="1130"/>
      <c r="R420" s="1130"/>
    </row>
    <row r="421" spans="1:18">
      <c r="A421" s="1130"/>
      <c r="B421" s="1130"/>
      <c r="C421" s="1130"/>
      <c r="D421" s="1130"/>
      <c r="E421" s="1130"/>
      <c r="F421" s="1130"/>
      <c r="G421" s="1130"/>
      <c r="H421" s="1130"/>
      <c r="I421" s="1130"/>
      <c r="J421" s="1130"/>
      <c r="K421" s="1130"/>
      <c r="L421" s="1130"/>
      <c r="M421" s="1130"/>
      <c r="N421" s="1130"/>
      <c r="O421" s="1130"/>
      <c r="P421" s="1130"/>
      <c r="Q421" s="1130"/>
      <c r="R421" s="1130"/>
    </row>
    <row r="422" spans="1:18">
      <c r="A422" s="1130"/>
      <c r="B422" s="1130"/>
      <c r="C422" s="1130"/>
      <c r="D422" s="1130"/>
      <c r="E422" s="1130"/>
      <c r="F422" s="1130"/>
      <c r="G422" s="1130"/>
      <c r="H422" s="1130"/>
      <c r="I422" s="1130"/>
      <c r="J422" s="1130"/>
      <c r="K422" s="1130"/>
      <c r="L422" s="1130"/>
      <c r="M422" s="1130"/>
      <c r="N422" s="1130"/>
      <c r="O422" s="1130"/>
      <c r="P422" s="1130"/>
      <c r="Q422" s="1130"/>
      <c r="R422" s="1130"/>
    </row>
    <row r="423" spans="1:18">
      <c r="A423" s="1130"/>
      <c r="B423" s="1130"/>
      <c r="C423" s="1130"/>
      <c r="D423" s="1130"/>
      <c r="E423" s="1130"/>
      <c r="F423" s="1130"/>
      <c r="G423" s="1130"/>
      <c r="H423" s="1130"/>
      <c r="I423" s="1130"/>
      <c r="J423" s="1130"/>
      <c r="K423" s="1130"/>
      <c r="L423" s="1130"/>
      <c r="M423" s="1130"/>
      <c r="N423" s="1130"/>
      <c r="O423" s="1130"/>
      <c r="P423" s="1130"/>
      <c r="Q423" s="1130"/>
      <c r="R423" s="1130"/>
    </row>
    <row r="424" spans="1:18">
      <c r="A424" s="1130"/>
      <c r="B424" s="1130"/>
      <c r="C424" s="1130"/>
      <c r="D424" s="1130"/>
      <c r="E424" s="1130"/>
      <c r="F424" s="1130"/>
      <c r="G424" s="1130"/>
      <c r="H424" s="1130"/>
      <c r="I424" s="1130"/>
      <c r="J424" s="1130"/>
      <c r="K424" s="1130"/>
      <c r="L424" s="1130"/>
      <c r="M424" s="1130"/>
      <c r="N424" s="1130"/>
      <c r="O424" s="1130"/>
      <c r="P424" s="1130"/>
      <c r="Q424" s="1130"/>
      <c r="R424" s="1130"/>
    </row>
    <row r="425" spans="1:18">
      <c r="A425" s="1130"/>
      <c r="B425" s="1130"/>
      <c r="C425" s="1130"/>
      <c r="D425" s="1130"/>
      <c r="E425" s="1130"/>
      <c r="F425" s="1130"/>
      <c r="G425" s="1130"/>
      <c r="H425" s="1130"/>
      <c r="I425" s="1130"/>
      <c r="J425" s="1130"/>
      <c r="K425" s="1130"/>
      <c r="L425" s="1130"/>
      <c r="M425" s="1130"/>
      <c r="N425" s="1130"/>
      <c r="O425" s="1130"/>
      <c r="P425" s="1130"/>
      <c r="Q425" s="1130"/>
      <c r="R425" s="1130"/>
    </row>
    <row r="426" spans="1:18">
      <c r="A426" s="1130"/>
      <c r="B426" s="1130"/>
      <c r="C426" s="1130"/>
      <c r="D426" s="1130"/>
      <c r="E426" s="1130"/>
      <c r="F426" s="1130"/>
      <c r="G426" s="1130"/>
      <c r="H426" s="1130"/>
      <c r="I426" s="1130"/>
      <c r="J426" s="1130"/>
      <c r="K426" s="1130"/>
      <c r="L426" s="1130"/>
      <c r="M426" s="1130"/>
      <c r="N426" s="1130"/>
      <c r="O426" s="1130"/>
      <c r="P426" s="1130"/>
      <c r="Q426" s="1130"/>
      <c r="R426" s="1130"/>
    </row>
    <row r="427" spans="1:18">
      <c r="A427" s="1130"/>
      <c r="B427" s="1130"/>
      <c r="C427" s="1130"/>
      <c r="D427" s="1130"/>
      <c r="E427" s="1130"/>
      <c r="F427" s="1130"/>
      <c r="G427" s="1130"/>
      <c r="H427" s="1130"/>
      <c r="I427" s="1130"/>
      <c r="J427" s="1130"/>
      <c r="K427" s="1130"/>
      <c r="L427" s="1130"/>
      <c r="M427" s="1130"/>
      <c r="N427" s="1130"/>
      <c r="O427" s="1130"/>
      <c r="P427" s="1130"/>
      <c r="Q427" s="1130"/>
      <c r="R427" s="1130"/>
    </row>
    <row r="428" spans="1:18">
      <c r="A428" s="1130"/>
      <c r="B428" s="1130"/>
      <c r="C428" s="1130"/>
      <c r="D428" s="1130"/>
      <c r="E428" s="1130"/>
      <c r="F428" s="1130"/>
      <c r="G428" s="1130"/>
      <c r="H428" s="1130"/>
      <c r="I428" s="1130"/>
      <c r="J428" s="1130"/>
      <c r="K428" s="1130"/>
      <c r="L428" s="1130"/>
      <c r="M428" s="1130"/>
      <c r="N428" s="1130"/>
      <c r="O428" s="1130"/>
      <c r="P428" s="1130"/>
      <c r="Q428" s="1130"/>
      <c r="R428" s="1130"/>
    </row>
    <row r="429" spans="1:18">
      <c r="A429" s="1130"/>
      <c r="B429" s="1130"/>
      <c r="C429" s="1130"/>
      <c r="D429" s="1130"/>
      <c r="E429" s="1130"/>
      <c r="F429" s="1130"/>
      <c r="G429" s="1130"/>
      <c r="H429" s="1130"/>
      <c r="I429" s="1130"/>
      <c r="J429" s="1130"/>
      <c r="K429" s="1130"/>
      <c r="L429" s="1130"/>
      <c r="M429" s="1130"/>
      <c r="N429" s="1130"/>
      <c r="O429" s="1130"/>
      <c r="P429" s="1130"/>
      <c r="Q429" s="1130"/>
      <c r="R429" s="1130"/>
    </row>
    <row r="430" spans="1:18">
      <c r="A430" s="1130"/>
      <c r="B430" s="1130"/>
      <c r="C430" s="1130"/>
      <c r="D430" s="1130"/>
      <c r="E430" s="1130"/>
      <c r="F430" s="1130"/>
      <c r="G430" s="1130"/>
      <c r="H430" s="1130"/>
      <c r="I430" s="1130"/>
      <c r="J430" s="1130"/>
      <c r="K430" s="1130"/>
      <c r="L430" s="1130"/>
      <c r="M430" s="1130"/>
      <c r="N430" s="1130"/>
      <c r="O430" s="1130"/>
      <c r="P430" s="1130"/>
      <c r="Q430" s="1130"/>
      <c r="R430" s="1130"/>
    </row>
    <row r="431" spans="1:18">
      <c r="A431" s="1130"/>
      <c r="B431" s="1130"/>
      <c r="C431" s="1130"/>
      <c r="D431" s="1130"/>
      <c r="E431" s="1130"/>
      <c r="F431" s="1130"/>
      <c r="G431" s="1130"/>
      <c r="H431" s="1130"/>
      <c r="I431" s="1130"/>
      <c r="J431" s="1130"/>
      <c r="K431" s="1130"/>
      <c r="L431" s="1130"/>
      <c r="M431" s="1130"/>
      <c r="N431" s="1130"/>
      <c r="O431" s="1130"/>
      <c r="P431" s="1130"/>
      <c r="Q431" s="1130"/>
      <c r="R431" s="1130"/>
    </row>
    <row r="432" spans="1:18">
      <c r="A432" s="1130"/>
      <c r="B432" s="1130"/>
      <c r="C432" s="1130"/>
      <c r="D432" s="1130"/>
      <c r="E432" s="1130"/>
      <c r="F432" s="1130"/>
      <c r="G432" s="1130"/>
      <c r="H432" s="1130"/>
      <c r="I432" s="1130"/>
      <c r="J432" s="1130"/>
      <c r="K432" s="1130"/>
      <c r="L432" s="1130"/>
      <c r="M432" s="1130"/>
      <c r="N432" s="1130"/>
      <c r="O432" s="1130"/>
      <c r="P432" s="1130"/>
      <c r="Q432" s="1130"/>
      <c r="R432" s="1130"/>
    </row>
    <row r="433" spans="1:18">
      <c r="A433" s="1130"/>
      <c r="B433" s="1130"/>
      <c r="C433" s="1130"/>
      <c r="D433" s="1130"/>
      <c r="E433" s="1130"/>
      <c r="F433" s="1130"/>
      <c r="G433" s="1130"/>
      <c r="H433" s="1130"/>
      <c r="I433" s="1130"/>
      <c r="J433" s="1130"/>
      <c r="K433" s="1130"/>
      <c r="L433" s="1130"/>
      <c r="M433" s="1130"/>
      <c r="N433" s="1130"/>
      <c r="O433" s="1130"/>
      <c r="P433" s="1130"/>
      <c r="Q433" s="1130"/>
      <c r="R433" s="1130"/>
    </row>
    <row r="434" spans="1:18">
      <c r="A434" s="1130"/>
      <c r="B434" s="1130"/>
      <c r="C434" s="1130"/>
      <c r="D434" s="1130"/>
      <c r="E434" s="1130"/>
      <c r="F434" s="1130"/>
      <c r="G434" s="1130"/>
      <c r="H434" s="1130"/>
      <c r="I434" s="1130"/>
      <c r="J434" s="1130"/>
      <c r="K434" s="1130"/>
      <c r="L434" s="1130"/>
      <c r="M434" s="1130"/>
      <c r="N434" s="1130"/>
      <c r="O434" s="1130"/>
      <c r="P434" s="1130"/>
      <c r="Q434" s="1130"/>
      <c r="R434" s="1130"/>
    </row>
    <row r="435" spans="1:18">
      <c r="A435" s="1130"/>
      <c r="B435" s="1130"/>
      <c r="C435" s="1130"/>
      <c r="D435" s="1130"/>
      <c r="E435" s="1130"/>
      <c r="F435" s="1130"/>
      <c r="G435" s="1130"/>
      <c r="H435" s="1130"/>
      <c r="I435" s="1130"/>
      <c r="J435" s="1130"/>
      <c r="K435" s="1130"/>
      <c r="L435" s="1130"/>
      <c r="M435" s="1130"/>
      <c r="N435" s="1130"/>
      <c r="O435" s="1130"/>
      <c r="P435" s="1130"/>
      <c r="Q435" s="1130"/>
      <c r="R435" s="1130"/>
    </row>
    <row r="436" spans="1:18">
      <c r="A436" s="1130"/>
      <c r="B436" s="1130"/>
      <c r="C436" s="1130"/>
      <c r="D436" s="1130"/>
      <c r="E436" s="1130"/>
      <c r="F436" s="1130"/>
      <c r="G436" s="1130"/>
      <c r="H436" s="1130"/>
      <c r="I436" s="1130"/>
      <c r="J436" s="1130"/>
      <c r="K436" s="1130"/>
      <c r="L436" s="1130"/>
      <c r="M436" s="1130"/>
      <c r="N436" s="1130"/>
      <c r="O436" s="1130"/>
      <c r="P436" s="1130"/>
      <c r="Q436" s="1130"/>
      <c r="R436" s="1130"/>
    </row>
    <row r="437" spans="1:18">
      <c r="A437" s="1130"/>
      <c r="B437" s="1130"/>
      <c r="C437" s="1130"/>
      <c r="D437" s="1130"/>
      <c r="E437" s="1130"/>
      <c r="F437" s="1130"/>
      <c r="G437" s="1130"/>
      <c r="H437" s="1130"/>
      <c r="I437" s="1130"/>
      <c r="J437" s="1130"/>
      <c r="K437" s="1130"/>
      <c r="L437" s="1130"/>
      <c r="M437" s="1130"/>
      <c r="N437" s="1130"/>
      <c r="O437" s="1130"/>
      <c r="P437" s="1130"/>
      <c r="Q437" s="1130"/>
      <c r="R437" s="1130"/>
    </row>
    <row r="438" spans="1:18">
      <c r="A438" s="1130"/>
      <c r="B438" s="1130"/>
      <c r="C438" s="1130"/>
      <c r="D438" s="1130"/>
      <c r="E438" s="1130"/>
      <c r="F438" s="1130"/>
      <c r="G438" s="1130"/>
      <c r="H438" s="1130"/>
      <c r="I438" s="1130"/>
      <c r="J438" s="1130"/>
      <c r="K438" s="1130"/>
      <c r="L438" s="1130"/>
      <c r="M438" s="1130"/>
      <c r="N438" s="1130"/>
      <c r="O438" s="1130"/>
      <c r="P438" s="1130"/>
      <c r="Q438" s="1130"/>
      <c r="R438" s="1130"/>
    </row>
    <row r="439" spans="1:18">
      <c r="A439" s="1130"/>
      <c r="B439" s="1130"/>
      <c r="C439" s="1130"/>
      <c r="D439" s="1130"/>
      <c r="E439" s="1130"/>
      <c r="F439" s="1130"/>
      <c r="G439" s="1130"/>
      <c r="H439" s="1130"/>
      <c r="I439" s="1130"/>
      <c r="J439" s="1130"/>
      <c r="K439" s="1130"/>
      <c r="L439" s="1130"/>
      <c r="M439" s="1130"/>
      <c r="N439" s="1130"/>
      <c r="O439" s="1130"/>
      <c r="P439" s="1130"/>
      <c r="Q439" s="1130"/>
      <c r="R439" s="1130"/>
    </row>
    <row r="440" spans="1:18">
      <c r="A440" s="1130"/>
      <c r="B440" s="1130"/>
      <c r="C440" s="1130"/>
      <c r="D440" s="1130"/>
      <c r="E440" s="1130"/>
      <c r="F440" s="1130"/>
      <c r="G440" s="1130"/>
      <c r="H440" s="1130"/>
      <c r="I440" s="1130"/>
      <c r="J440" s="1130"/>
      <c r="K440" s="1130"/>
      <c r="L440" s="1130"/>
      <c r="M440" s="1130"/>
      <c r="N440" s="1130"/>
      <c r="O440" s="1130"/>
      <c r="P440" s="1130"/>
      <c r="Q440" s="1130"/>
      <c r="R440" s="1130"/>
    </row>
    <row r="441" spans="1:18">
      <c r="A441" s="1130"/>
      <c r="B441" s="1130"/>
      <c r="C441" s="1130"/>
      <c r="D441" s="1130"/>
      <c r="E441" s="1130"/>
      <c r="F441" s="1130"/>
      <c r="G441" s="1130"/>
      <c r="H441" s="1130"/>
      <c r="I441" s="1130"/>
      <c r="J441" s="1130"/>
      <c r="K441" s="1130"/>
      <c r="L441" s="1130"/>
      <c r="M441" s="1130"/>
      <c r="N441" s="1130"/>
      <c r="O441" s="1130"/>
      <c r="P441" s="1130"/>
      <c r="Q441" s="1130"/>
      <c r="R441" s="1130"/>
    </row>
    <row r="442" spans="1:18">
      <c r="A442" s="1130"/>
      <c r="B442" s="1130"/>
      <c r="C442" s="1130"/>
      <c r="D442" s="1130"/>
      <c r="E442" s="1130"/>
      <c r="F442" s="1130"/>
      <c r="G442" s="1130"/>
      <c r="H442" s="1130"/>
      <c r="I442" s="1130"/>
      <c r="J442" s="1130"/>
      <c r="K442" s="1130"/>
      <c r="L442" s="1130"/>
      <c r="M442" s="1130"/>
      <c r="N442" s="1130"/>
      <c r="O442" s="1130"/>
      <c r="P442" s="1130"/>
      <c r="Q442" s="1130"/>
      <c r="R442" s="1130"/>
    </row>
    <row r="443" spans="1:18">
      <c r="A443" s="1130"/>
      <c r="B443" s="1130"/>
      <c r="C443" s="1130"/>
      <c r="D443" s="1130"/>
      <c r="E443" s="1130"/>
      <c r="F443" s="1130"/>
      <c r="G443" s="1130"/>
      <c r="H443" s="1130"/>
      <c r="I443" s="1130"/>
      <c r="J443" s="1130"/>
      <c r="K443" s="1130"/>
      <c r="L443" s="1130"/>
      <c r="M443" s="1130"/>
      <c r="N443" s="1130"/>
      <c r="O443" s="1130"/>
      <c r="P443" s="1130"/>
      <c r="Q443" s="1130"/>
      <c r="R443" s="1130"/>
    </row>
    <row r="444" spans="1:18">
      <c r="A444" s="1130"/>
      <c r="B444" s="1130"/>
      <c r="C444" s="1130"/>
      <c r="D444" s="1130"/>
      <c r="E444" s="1130"/>
      <c r="F444" s="1130"/>
      <c r="G444" s="1130"/>
      <c r="H444" s="1130"/>
      <c r="I444" s="1130"/>
      <c r="J444" s="1130"/>
      <c r="K444" s="1130"/>
      <c r="L444" s="1130"/>
      <c r="M444" s="1130"/>
      <c r="N444" s="1130"/>
      <c r="O444" s="1130"/>
      <c r="P444" s="1130"/>
      <c r="Q444" s="1130"/>
      <c r="R444" s="1130"/>
    </row>
    <row r="445" spans="1:18">
      <c r="A445" s="1130"/>
      <c r="B445" s="1130"/>
      <c r="C445" s="1130"/>
      <c r="D445" s="1130"/>
      <c r="E445" s="1130"/>
      <c r="F445" s="1130"/>
      <c r="G445" s="1130"/>
      <c r="H445" s="1130"/>
      <c r="I445" s="1130"/>
      <c r="J445" s="1130"/>
      <c r="K445" s="1130"/>
      <c r="L445" s="1130"/>
      <c r="M445" s="1130"/>
      <c r="N445" s="1130"/>
      <c r="O445" s="1130"/>
      <c r="P445" s="1130"/>
      <c r="Q445" s="1130"/>
      <c r="R445" s="1130"/>
    </row>
    <row r="446" spans="1:18">
      <c r="A446" s="1130"/>
      <c r="B446" s="1130"/>
      <c r="C446" s="1130"/>
      <c r="D446" s="1130"/>
      <c r="E446" s="1130"/>
      <c r="F446" s="1130"/>
      <c r="G446" s="1130"/>
      <c r="H446" s="1130"/>
      <c r="I446" s="1130"/>
      <c r="J446" s="1130"/>
      <c r="K446" s="1130"/>
      <c r="L446" s="1130"/>
      <c r="M446" s="1130"/>
      <c r="N446" s="1130"/>
      <c r="O446" s="1130"/>
      <c r="P446" s="1130"/>
      <c r="Q446" s="1130"/>
      <c r="R446" s="1130"/>
    </row>
    <row r="447" spans="1:18">
      <c r="A447" s="1130"/>
      <c r="B447" s="1130"/>
      <c r="C447" s="1130"/>
      <c r="D447" s="1130"/>
      <c r="E447" s="1130"/>
      <c r="F447" s="1130"/>
      <c r="G447" s="1130"/>
      <c r="H447" s="1130"/>
      <c r="I447" s="1130"/>
      <c r="J447" s="1130"/>
      <c r="K447" s="1130"/>
      <c r="L447" s="1130"/>
      <c r="M447" s="1130"/>
      <c r="N447" s="1130"/>
      <c r="O447" s="1130"/>
      <c r="P447" s="1130"/>
      <c r="Q447" s="1130"/>
      <c r="R447" s="1130"/>
    </row>
    <row r="448" spans="1:18">
      <c r="A448" s="1130"/>
      <c r="B448" s="1130"/>
      <c r="C448" s="1130"/>
      <c r="D448" s="1130"/>
      <c r="E448" s="1130"/>
      <c r="F448" s="1130"/>
      <c r="G448" s="1130"/>
      <c r="H448" s="1130"/>
      <c r="I448" s="1130"/>
      <c r="J448" s="1130"/>
      <c r="K448" s="1130"/>
      <c r="L448" s="1130"/>
      <c r="M448" s="1130"/>
      <c r="N448" s="1130"/>
      <c r="O448" s="1130"/>
      <c r="P448" s="1130"/>
      <c r="Q448" s="1130"/>
      <c r="R448" s="1130"/>
    </row>
    <row r="449" spans="1:18">
      <c r="A449" s="1130"/>
      <c r="B449" s="1130"/>
      <c r="C449" s="1130"/>
      <c r="D449" s="1130"/>
      <c r="E449" s="1130"/>
      <c r="F449" s="1130"/>
      <c r="G449" s="1130"/>
      <c r="H449" s="1130"/>
      <c r="I449" s="1130"/>
      <c r="J449" s="1130"/>
      <c r="K449" s="1130"/>
      <c r="L449" s="1130"/>
      <c r="M449" s="1130"/>
      <c r="N449" s="1130"/>
      <c r="O449" s="1130"/>
      <c r="P449" s="1130"/>
      <c r="Q449" s="1130"/>
      <c r="R449" s="1130"/>
    </row>
    <row r="450" spans="1:18">
      <c r="A450" s="1130"/>
      <c r="B450" s="1130"/>
      <c r="C450" s="1130"/>
      <c r="D450" s="1130"/>
      <c r="E450" s="1130"/>
      <c r="F450" s="1130"/>
      <c r="G450" s="1130"/>
      <c r="H450" s="1130"/>
      <c r="I450" s="1130"/>
      <c r="J450" s="1130"/>
      <c r="K450" s="1130"/>
      <c r="L450" s="1130"/>
      <c r="M450" s="1130"/>
      <c r="N450" s="1130"/>
      <c r="O450" s="1130"/>
      <c r="P450" s="1130"/>
      <c r="Q450" s="1130"/>
      <c r="R450" s="1130"/>
    </row>
    <row r="451" spans="1:18">
      <c r="A451" s="1130"/>
      <c r="B451" s="1130"/>
      <c r="C451" s="1130"/>
      <c r="D451" s="1130"/>
      <c r="E451" s="1130"/>
      <c r="F451" s="1130"/>
      <c r="G451" s="1130"/>
      <c r="H451" s="1130"/>
      <c r="I451" s="1130"/>
      <c r="J451" s="1130"/>
      <c r="K451" s="1130"/>
      <c r="L451" s="1130"/>
      <c r="M451" s="1130"/>
      <c r="N451" s="1130"/>
      <c r="O451" s="1130"/>
      <c r="P451" s="1130"/>
      <c r="Q451" s="1130"/>
      <c r="R451" s="1130"/>
    </row>
    <row r="452" spans="1:18">
      <c r="A452" s="1130"/>
      <c r="B452" s="1130"/>
      <c r="C452" s="1130"/>
      <c r="D452" s="1130"/>
      <c r="E452" s="1130"/>
      <c r="F452" s="1130"/>
      <c r="G452" s="1130"/>
      <c r="H452" s="1130"/>
      <c r="I452" s="1130"/>
      <c r="J452" s="1130"/>
      <c r="K452" s="1130"/>
      <c r="L452" s="1130"/>
      <c r="M452" s="1130"/>
      <c r="N452" s="1130"/>
      <c r="O452" s="1130"/>
      <c r="P452" s="1130"/>
      <c r="Q452" s="1130"/>
      <c r="R452" s="1130"/>
    </row>
    <row r="453" spans="1:18">
      <c r="A453" s="1130"/>
      <c r="B453" s="1130"/>
      <c r="C453" s="1130"/>
      <c r="D453" s="1130"/>
      <c r="E453" s="1130"/>
      <c r="F453" s="1130"/>
      <c r="G453" s="1130"/>
      <c r="H453" s="1130"/>
      <c r="I453" s="1130"/>
      <c r="J453" s="1130"/>
      <c r="K453" s="1130"/>
      <c r="L453" s="1130"/>
      <c r="M453" s="1130"/>
      <c r="N453" s="1130"/>
      <c r="O453" s="1130"/>
      <c r="P453" s="1130"/>
      <c r="Q453" s="1130"/>
      <c r="R453" s="1130"/>
    </row>
    <row r="454" spans="1:18">
      <c r="A454" s="1130"/>
      <c r="B454" s="1130"/>
      <c r="C454" s="1130"/>
      <c r="D454" s="1130"/>
      <c r="E454" s="1130"/>
      <c r="F454" s="1130"/>
      <c r="G454" s="1130"/>
      <c r="H454" s="1130"/>
      <c r="I454" s="1130"/>
      <c r="J454" s="1130"/>
      <c r="K454" s="1130"/>
      <c r="L454" s="1130"/>
      <c r="M454" s="1130"/>
      <c r="N454" s="1130"/>
      <c r="O454" s="1130"/>
      <c r="P454" s="1130"/>
      <c r="Q454" s="1130"/>
      <c r="R454" s="1130"/>
    </row>
    <row r="455" spans="1:18">
      <c r="A455" s="1130"/>
      <c r="B455" s="1130"/>
      <c r="C455" s="1130"/>
      <c r="D455" s="1130"/>
      <c r="E455" s="1130"/>
      <c r="F455" s="1130"/>
      <c r="G455" s="1130"/>
      <c r="H455" s="1130"/>
      <c r="I455" s="1130"/>
      <c r="J455" s="1130"/>
      <c r="K455" s="1130"/>
      <c r="L455" s="1130"/>
      <c r="M455" s="1130"/>
      <c r="N455" s="1130"/>
      <c r="O455" s="1130"/>
      <c r="P455" s="1130"/>
      <c r="Q455" s="1130"/>
      <c r="R455" s="1130"/>
    </row>
    <row r="456" spans="1:18">
      <c r="A456" s="1130"/>
      <c r="B456" s="1130"/>
      <c r="C456" s="1130"/>
      <c r="D456" s="1130"/>
      <c r="E456" s="1130"/>
      <c r="F456" s="1130"/>
      <c r="G456" s="1130"/>
      <c r="H456" s="1130"/>
      <c r="I456" s="1130"/>
      <c r="J456" s="1130"/>
      <c r="K456" s="1130"/>
      <c r="L456" s="1130"/>
      <c r="M456" s="1130"/>
      <c r="N456" s="1130"/>
      <c r="O456" s="1130"/>
      <c r="P456" s="1130"/>
      <c r="Q456" s="1130"/>
      <c r="R456" s="1130"/>
    </row>
    <row r="457" spans="1:18">
      <c r="A457" s="1130"/>
      <c r="B457" s="1130"/>
      <c r="C457" s="1130"/>
      <c r="D457" s="1130"/>
      <c r="E457" s="1130"/>
      <c r="F457" s="1130"/>
      <c r="G457" s="1130"/>
      <c r="H457" s="1130"/>
      <c r="I457" s="1130"/>
      <c r="J457" s="1130"/>
      <c r="K457" s="1130"/>
      <c r="L457" s="1130"/>
      <c r="M457" s="1130"/>
      <c r="N457" s="1130"/>
      <c r="O457" s="1130"/>
      <c r="P457" s="1130"/>
      <c r="Q457" s="1130"/>
      <c r="R457" s="1130"/>
    </row>
    <row r="458" spans="1:18">
      <c r="A458" s="1130"/>
      <c r="B458" s="1130"/>
      <c r="C458" s="1130"/>
      <c r="D458" s="1130"/>
      <c r="E458" s="1130"/>
      <c r="F458" s="1130"/>
      <c r="G458" s="1130"/>
      <c r="H458" s="1130"/>
      <c r="I458" s="1130"/>
      <c r="J458" s="1130"/>
      <c r="K458" s="1130"/>
      <c r="L458" s="1130"/>
      <c r="M458" s="1130"/>
      <c r="N458" s="1130"/>
      <c r="O458" s="1130"/>
      <c r="P458" s="1130"/>
      <c r="Q458" s="1130"/>
      <c r="R458" s="1130"/>
    </row>
    <row r="459" spans="1:18">
      <c r="A459" s="1130"/>
      <c r="B459" s="1130"/>
      <c r="C459" s="1130"/>
      <c r="D459" s="1130"/>
      <c r="E459" s="1130"/>
      <c r="F459" s="1130"/>
      <c r="G459" s="1130"/>
      <c r="H459" s="1130"/>
      <c r="I459" s="1130"/>
      <c r="J459" s="1130"/>
      <c r="K459" s="1130"/>
      <c r="L459" s="1130"/>
      <c r="M459" s="1130"/>
      <c r="N459" s="1130"/>
      <c r="O459" s="1130"/>
      <c r="P459" s="1130"/>
      <c r="Q459" s="1130"/>
      <c r="R459" s="1130"/>
    </row>
    <row r="460" spans="1:18">
      <c r="A460" s="1130"/>
      <c r="B460" s="1130"/>
      <c r="C460" s="1130"/>
      <c r="D460" s="1130"/>
      <c r="E460" s="1130"/>
      <c r="F460" s="1130"/>
      <c r="G460" s="1130"/>
      <c r="H460" s="1130"/>
      <c r="I460" s="1130"/>
      <c r="J460" s="1130"/>
      <c r="K460" s="1130"/>
      <c r="L460" s="1130"/>
      <c r="M460" s="1130"/>
      <c r="N460" s="1130"/>
      <c r="O460" s="1130"/>
      <c r="P460" s="1130"/>
      <c r="Q460" s="1130"/>
      <c r="R460" s="1130"/>
    </row>
    <row r="461" spans="1:18">
      <c r="A461" s="1130"/>
      <c r="B461" s="1130"/>
      <c r="C461" s="1130"/>
      <c r="D461" s="1130"/>
      <c r="E461" s="1130"/>
      <c r="F461" s="1130"/>
      <c r="G461" s="1130"/>
      <c r="H461" s="1130"/>
      <c r="I461" s="1130"/>
      <c r="J461" s="1130"/>
      <c r="K461" s="1130"/>
      <c r="L461" s="1130"/>
      <c r="M461" s="1130"/>
      <c r="N461" s="1130"/>
      <c r="O461" s="1130"/>
      <c r="P461" s="1130"/>
      <c r="Q461" s="1130"/>
      <c r="R461" s="1130"/>
    </row>
    <row r="462" spans="1:18">
      <c r="A462" s="1130"/>
      <c r="B462" s="1130"/>
      <c r="C462" s="1130"/>
      <c r="D462" s="1130"/>
      <c r="E462" s="1130"/>
      <c r="F462" s="1130"/>
      <c r="G462" s="1130"/>
      <c r="H462" s="1130"/>
      <c r="I462" s="1130"/>
      <c r="J462" s="1130"/>
      <c r="K462" s="1130"/>
      <c r="L462" s="1130"/>
      <c r="M462" s="1130"/>
      <c r="N462" s="1130"/>
      <c r="O462" s="1130"/>
      <c r="P462" s="1130"/>
      <c r="Q462" s="1130"/>
      <c r="R462" s="1130"/>
    </row>
    <row r="463" spans="1:18">
      <c r="A463" s="1130"/>
      <c r="B463" s="1130"/>
      <c r="C463" s="1130"/>
      <c r="D463" s="1130"/>
      <c r="E463" s="1130"/>
      <c r="F463" s="1130"/>
      <c r="G463" s="1130"/>
      <c r="H463" s="1130"/>
      <c r="I463" s="1130"/>
      <c r="J463" s="1130"/>
      <c r="K463" s="1130"/>
      <c r="L463" s="1130"/>
      <c r="M463" s="1130"/>
      <c r="N463" s="1130"/>
      <c r="O463" s="1130"/>
      <c r="P463" s="1130"/>
      <c r="Q463" s="1130"/>
      <c r="R463" s="1130"/>
    </row>
    <row r="464" spans="1:18">
      <c r="A464" s="1130"/>
      <c r="B464" s="1130"/>
      <c r="C464" s="1130"/>
      <c r="D464" s="1130"/>
      <c r="E464" s="1130"/>
      <c r="F464" s="1130"/>
      <c r="G464" s="1130"/>
      <c r="H464" s="1130"/>
      <c r="I464" s="1130"/>
      <c r="J464" s="1130"/>
      <c r="K464" s="1130"/>
      <c r="L464" s="1130"/>
      <c r="M464" s="1130"/>
      <c r="N464" s="1130"/>
      <c r="O464" s="1130"/>
      <c r="P464" s="1130"/>
      <c r="Q464" s="1130"/>
      <c r="R464" s="1130"/>
    </row>
    <row r="465" spans="1:18">
      <c r="A465" s="1130"/>
      <c r="B465" s="1130"/>
      <c r="C465" s="1130"/>
      <c r="D465" s="1130"/>
      <c r="E465" s="1130"/>
      <c r="F465" s="1130"/>
      <c r="G465" s="1130"/>
      <c r="H465" s="1130"/>
      <c r="I465" s="1130"/>
      <c r="J465" s="1130"/>
      <c r="K465" s="1130"/>
      <c r="L465" s="1130"/>
      <c r="M465" s="1130"/>
      <c r="N465" s="1130"/>
      <c r="O465" s="1130"/>
      <c r="P465" s="1130"/>
      <c r="Q465" s="1130"/>
      <c r="R465" s="1130"/>
    </row>
    <row r="466" spans="1:18">
      <c r="A466" s="1130"/>
      <c r="B466" s="1130"/>
      <c r="C466" s="1130"/>
      <c r="D466" s="1130"/>
      <c r="E466" s="1130"/>
      <c r="F466" s="1130"/>
      <c r="G466" s="1130"/>
      <c r="H466" s="1130"/>
      <c r="I466" s="1130"/>
      <c r="J466" s="1130"/>
      <c r="K466" s="1130"/>
      <c r="L466" s="1130"/>
      <c r="M466" s="1130"/>
      <c r="N466" s="1130"/>
      <c r="O466" s="1130"/>
      <c r="P466" s="1130"/>
      <c r="Q466" s="1130"/>
      <c r="R466" s="1130"/>
    </row>
    <row r="467" spans="1:18">
      <c r="A467" s="1130"/>
      <c r="B467" s="1130"/>
      <c r="C467" s="1130"/>
      <c r="D467" s="1130"/>
      <c r="E467" s="1130"/>
      <c r="F467" s="1130"/>
      <c r="G467" s="1130"/>
      <c r="H467" s="1130"/>
      <c r="I467" s="1130"/>
      <c r="J467" s="1130"/>
      <c r="K467" s="1130"/>
      <c r="L467" s="1130"/>
      <c r="M467" s="1130"/>
      <c r="N467" s="1130"/>
      <c r="O467" s="1130"/>
      <c r="P467" s="1130"/>
      <c r="Q467" s="1130"/>
      <c r="R467" s="1130"/>
    </row>
    <row r="468" spans="1:18">
      <c r="A468" s="1130"/>
      <c r="B468" s="1130"/>
      <c r="C468" s="1130"/>
      <c r="D468" s="1130"/>
      <c r="E468" s="1130"/>
      <c r="F468" s="1130"/>
      <c r="G468" s="1130"/>
      <c r="H468" s="1130"/>
      <c r="I468" s="1130"/>
      <c r="J468" s="1130"/>
      <c r="K468" s="1130"/>
      <c r="L468" s="1130"/>
      <c r="M468" s="1130"/>
      <c r="N468" s="1130"/>
      <c r="O468" s="1130"/>
      <c r="P468" s="1130"/>
      <c r="Q468" s="1130"/>
      <c r="R468" s="1130"/>
    </row>
    <row r="469" spans="1:18">
      <c r="A469" s="1130"/>
      <c r="B469" s="1130"/>
      <c r="C469" s="1130"/>
      <c r="D469" s="1130"/>
      <c r="E469" s="1130"/>
      <c r="F469" s="1130"/>
      <c r="G469" s="1130"/>
      <c r="H469" s="1130"/>
      <c r="I469" s="1130"/>
      <c r="J469" s="1130"/>
      <c r="K469" s="1130"/>
      <c r="L469" s="1130"/>
      <c r="M469" s="1130"/>
      <c r="N469" s="1130"/>
      <c r="O469" s="1130"/>
      <c r="P469" s="1130"/>
      <c r="Q469" s="1130"/>
      <c r="R469" s="1130"/>
    </row>
    <row r="470" spans="1:18">
      <c r="A470" s="1130"/>
      <c r="B470" s="1130"/>
      <c r="C470" s="1130"/>
      <c r="D470" s="1130"/>
      <c r="E470" s="1130"/>
      <c r="F470" s="1130"/>
      <c r="G470" s="1130"/>
      <c r="H470" s="1130"/>
      <c r="I470" s="1130"/>
      <c r="J470" s="1130"/>
      <c r="K470" s="1130"/>
      <c r="L470" s="1130"/>
      <c r="M470" s="1130"/>
      <c r="N470" s="1130"/>
      <c r="O470" s="1130"/>
      <c r="P470" s="1130"/>
      <c r="Q470" s="1130"/>
      <c r="R470" s="1130"/>
    </row>
    <row r="471" spans="1:18">
      <c r="A471" s="1130"/>
      <c r="B471" s="1130"/>
      <c r="C471" s="1130"/>
      <c r="D471" s="1130"/>
      <c r="E471" s="1130"/>
      <c r="F471" s="1130"/>
      <c r="G471" s="1130"/>
      <c r="H471" s="1130"/>
      <c r="I471" s="1130"/>
      <c r="J471" s="1130"/>
      <c r="K471" s="1130"/>
      <c r="L471" s="1130"/>
      <c r="M471" s="1130"/>
      <c r="N471" s="1130"/>
      <c r="O471" s="1130"/>
      <c r="P471" s="1130"/>
      <c r="Q471" s="1130"/>
      <c r="R471" s="1130"/>
    </row>
    <row r="472" spans="1:18">
      <c r="A472" s="1130"/>
      <c r="B472" s="1130"/>
      <c r="C472" s="1130"/>
      <c r="D472" s="1130"/>
      <c r="E472" s="1130"/>
      <c r="F472" s="1130"/>
      <c r="G472" s="1130"/>
      <c r="H472" s="1130"/>
      <c r="I472" s="1130"/>
      <c r="J472" s="1130"/>
      <c r="K472" s="1130"/>
      <c r="L472" s="1130"/>
      <c r="M472" s="1130"/>
      <c r="N472" s="1130"/>
      <c r="O472" s="1130"/>
      <c r="P472" s="1130"/>
      <c r="Q472" s="1130"/>
      <c r="R472" s="1130"/>
    </row>
    <row r="473" spans="1:18">
      <c r="A473" s="1130"/>
      <c r="B473" s="1130"/>
      <c r="C473" s="1130"/>
      <c r="D473" s="1130"/>
      <c r="E473" s="1130"/>
      <c r="F473" s="1130"/>
      <c r="G473" s="1130"/>
      <c r="H473" s="1130"/>
      <c r="I473" s="1130"/>
      <c r="J473" s="1130"/>
      <c r="K473" s="1130"/>
      <c r="L473" s="1130"/>
      <c r="M473" s="1130"/>
      <c r="N473" s="1130"/>
      <c r="O473" s="1130"/>
      <c r="P473" s="1130"/>
      <c r="Q473" s="1130"/>
      <c r="R473" s="1130"/>
    </row>
    <row r="474" spans="1:18">
      <c r="A474" s="1130"/>
      <c r="B474" s="1130"/>
      <c r="C474" s="1130"/>
      <c r="D474" s="1130"/>
      <c r="E474" s="1130"/>
      <c r="F474" s="1130"/>
      <c r="G474" s="1130"/>
      <c r="H474" s="1130"/>
      <c r="I474" s="1130"/>
      <c r="J474" s="1130"/>
      <c r="K474" s="1130"/>
      <c r="L474" s="1130"/>
      <c r="M474" s="1130"/>
      <c r="N474" s="1130"/>
      <c r="O474" s="1130"/>
      <c r="P474" s="1130"/>
      <c r="Q474" s="1130"/>
      <c r="R474" s="1130"/>
    </row>
    <row r="475" spans="1:18">
      <c r="A475" s="1130"/>
      <c r="B475" s="1130"/>
      <c r="C475" s="1130"/>
      <c r="D475" s="1130"/>
      <c r="E475" s="1130"/>
      <c r="F475" s="1130"/>
      <c r="G475" s="1130"/>
      <c r="H475" s="1130"/>
      <c r="I475" s="1130"/>
      <c r="J475" s="1130"/>
      <c r="K475" s="1130"/>
      <c r="L475" s="1130"/>
      <c r="M475" s="1130"/>
      <c r="N475" s="1130"/>
      <c r="O475" s="1130"/>
      <c r="P475" s="1130"/>
      <c r="Q475" s="1130"/>
      <c r="R475" s="1130"/>
    </row>
    <row r="476" spans="1:18">
      <c r="A476" s="1130"/>
      <c r="B476" s="1130"/>
      <c r="C476" s="1130"/>
      <c r="D476" s="1130"/>
      <c r="E476" s="1130"/>
      <c r="F476" s="1130"/>
      <c r="G476" s="1130"/>
      <c r="H476" s="1130"/>
      <c r="I476" s="1130"/>
      <c r="J476" s="1130"/>
      <c r="K476" s="1130"/>
      <c r="L476" s="1130"/>
      <c r="M476" s="1130"/>
      <c r="N476" s="1130"/>
      <c r="O476" s="1130"/>
      <c r="P476" s="1130"/>
      <c r="Q476" s="1130"/>
      <c r="R476" s="1130"/>
    </row>
    <row r="477" spans="1:18">
      <c r="A477" s="1130"/>
      <c r="B477" s="1130"/>
      <c r="C477" s="1130"/>
      <c r="D477" s="1130"/>
      <c r="E477" s="1130"/>
      <c r="F477" s="1130"/>
      <c r="G477" s="1130"/>
      <c r="H477" s="1130"/>
      <c r="I477" s="1130"/>
      <c r="J477" s="1130"/>
      <c r="K477" s="1130"/>
      <c r="L477" s="1130"/>
      <c r="M477" s="1130"/>
      <c r="N477" s="1130"/>
      <c r="O477" s="1130"/>
      <c r="P477" s="1130"/>
      <c r="Q477" s="1130"/>
      <c r="R477" s="1130"/>
    </row>
    <row r="478" spans="1:18">
      <c r="A478" s="1130"/>
      <c r="B478" s="1130"/>
      <c r="C478" s="1130"/>
      <c r="D478" s="1130"/>
      <c r="E478" s="1130"/>
      <c r="F478" s="1130"/>
      <c r="G478" s="1130"/>
      <c r="H478" s="1130"/>
      <c r="I478" s="1130"/>
      <c r="J478" s="1130"/>
      <c r="K478" s="1130"/>
      <c r="L478" s="1130"/>
      <c r="M478" s="1130"/>
      <c r="N478" s="1130"/>
      <c r="O478" s="1130"/>
      <c r="P478" s="1130"/>
      <c r="Q478" s="1130"/>
      <c r="R478" s="1130"/>
    </row>
    <row r="479" spans="1:18">
      <c r="A479" s="1130"/>
      <c r="B479" s="1130"/>
      <c r="C479" s="1130"/>
      <c r="D479" s="1130"/>
      <c r="E479" s="1130"/>
      <c r="F479" s="1130"/>
      <c r="G479" s="1130"/>
      <c r="H479" s="1130"/>
      <c r="I479" s="1130"/>
      <c r="J479" s="1130"/>
      <c r="K479" s="1130"/>
      <c r="L479" s="1130"/>
      <c r="M479" s="1130"/>
      <c r="N479" s="1130"/>
      <c r="O479" s="1130"/>
      <c r="P479" s="1130"/>
      <c r="Q479" s="1130"/>
      <c r="R479" s="1130"/>
    </row>
    <row r="480" spans="1:18">
      <c r="A480" s="1130"/>
      <c r="B480" s="1130"/>
      <c r="C480" s="1130"/>
      <c r="D480" s="1130"/>
      <c r="E480" s="1130"/>
      <c r="F480" s="1130"/>
      <c r="G480" s="1130"/>
      <c r="H480" s="1130"/>
      <c r="I480" s="1130"/>
      <c r="J480" s="1130"/>
      <c r="K480" s="1130"/>
      <c r="L480" s="1130"/>
      <c r="M480" s="1130"/>
      <c r="N480" s="1130"/>
      <c r="O480" s="1130"/>
      <c r="P480" s="1130"/>
      <c r="Q480" s="1130"/>
      <c r="R480" s="1130"/>
    </row>
    <row r="481" spans="1:18">
      <c r="A481" s="1130"/>
      <c r="B481" s="1130"/>
      <c r="C481" s="1130"/>
      <c r="D481" s="1130"/>
      <c r="E481" s="1130"/>
      <c r="F481" s="1130"/>
      <c r="G481" s="1130"/>
      <c r="H481" s="1130"/>
      <c r="I481" s="1130"/>
      <c r="J481" s="1130"/>
      <c r="K481" s="1130"/>
      <c r="L481" s="1130"/>
      <c r="M481" s="1130"/>
      <c r="N481" s="1130"/>
      <c r="O481" s="1130"/>
      <c r="P481" s="1130"/>
      <c r="Q481" s="1130"/>
      <c r="R481" s="1130"/>
    </row>
    <row r="482" spans="1:18">
      <c r="A482" s="1130"/>
      <c r="B482" s="1130"/>
      <c r="C482" s="1130"/>
      <c r="D482" s="1130"/>
      <c r="E482" s="1130"/>
      <c r="F482" s="1130"/>
      <c r="G482" s="1130"/>
      <c r="H482" s="1130"/>
      <c r="I482" s="1130"/>
      <c r="J482" s="1130"/>
      <c r="K482" s="1130"/>
      <c r="L482" s="1130"/>
      <c r="M482" s="1130"/>
      <c r="N482" s="1130"/>
      <c r="O482" s="1130"/>
      <c r="P482" s="1130"/>
      <c r="Q482" s="1130"/>
      <c r="R482" s="1130"/>
    </row>
    <row r="483" spans="1:18">
      <c r="A483" s="1130"/>
      <c r="B483" s="1130"/>
      <c r="C483" s="1130"/>
      <c r="D483" s="1130"/>
      <c r="E483" s="1130"/>
      <c r="F483" s="1130"/>
      <c r="G483" s="1130"/>
      <c r="H483" s="1130"/>
      <c r="I483" s="1130"/>
      <c r="J483" s="1130"/>
      <c r="K483" s="1130"/>
      <c r="L483" s="1130"/>
      <c r="M483" s="1130"/>
      <c r="N483" s="1130"/>
      <c r="O483" s="1130"/>
      <c r="P483" s="1130"/>
      <c r="Q483" s="1130"/>
      <c r="R483" s="1130"/>
    </row>
    <row r="484" spans="1:18">
      <c r="A484" s="1130"/>
      <c r="B484" s="1130"/>
      <c r="C484" s="1130"/>
      <c r="D484" s="1130"/>
      <c r="E484" s="1130"/>
      <c r="F484" s="1130"/>
      <c r="G484" s="1130"/>
      <c r="H484" s="1130"/>
      <c r="I484" s="1130"/>
      <c r="J484" s="1130"/>
      <c r="K484" s="1130"/>
      <c r="L484" s="1130"/>
      <c r="M484" s="1130"/>
      <c r="N484" s="1130"/>
      <c r="O484" s="1130"/>
      <c r="P484" s="1130"/>
      <c r="Q484" s="1130"/>
      <c r="R484" s="1130"/>
    </row>
    <row r="485" spans="1:18">
      <c r="A485" s="1130"/>
      <c r="B485" s="1130"/>
      <c r="C485" s="1130"/>
      <c r="D485" s="1130"/>
      <c r="E485" s="1130"/>
      <c r="F485" s="1130"/>
      <c r="G485" s="1130"/>
      <c r="H485" s="1130"/>
      <c r="I485" s="1130"/>
      <c r="J485" s="1130"/>
      <c r="K485" s="1130"/>
      <c r="L485" s="1130"/>
      <c r="M485" s="1130"/>
      <c r="N485" s="1130"/>
      <c r="O485" s="1130"/>
      <c r="P485" s="1130"/>
      <c r="Q485" s="1130"/>
      <c r="R485" s="1130"/>
    </row>
    <row r="486" spans="1:18">
      <c r="A486" s="1130"/>
      <c r="B486" s="1130"/>
      <c r="C486" s="1130"/>
      <c r="D486" s="1130"/>
      <c r="E486" s="1130"/>
      <c r="F486" s="1130"/>
      <c r="G486" s="1130"/>
      <c r="H486" s="1130"/>
      <c r="I486" s="1130"/>
      <c r="J486" s="1130"/>
      <c r="K486" s="1130"/>
      <c r="L486" s="1130"/>
      <c r="M486" s="1130"/>
      <c r="N486" s="1130"/>
      <c r="O486" s="1130"/>
      <c r="P486" s="1130"/>
      <c r="Q486" s="1130"/>
      <c r="R486" s="1130"/>
    </row>
    <row r="487" spans="1:18">
      <c r="A487" s="1130"/>
      <c r="B487" s="1130"/>
      <c r="C487" s="1130"/>
      <c r="D487" s="1130"/>
      <c r="E487" s="1130"/>
      <c r="F487" s="1130"/>
      <c r="G487" s="1130"/>
      <c r="H487" s="1130"/>
      <c r="I487" s="1130"/>
      <c r="J487" s="1130"/>
      <c r="K487" s="1130"/>
      <c r="L487" s="1130"/>
      <c r="M487" s="1130"/>
      <c r="N487" s="1130"/>
      <c r="O487" s="1130"/>
      <c r="P487" s="1130"/>
      <c r="Q487" s="1130"/>
      <c r="R487" s="1130"/>
    </row>
    <row r="488" spans="1:18">
      <c r="A488" s="1130"/>
      <c r="B488" s="1130"/>
      <c r="C488" s="1130"/>
      <c r="D488" s="1130"/>
      <c r="E488" s="1130"/>
      <c r="F488" s="1130"/>
      <c r="G488" s="1130"/>
      <c r="H488" s="1130"/>
      <c r="I488" s="1130"/>
      <c r="J488" s="1130"/>
      <c r="K488" s="1130"/>
      <c r="L488" s="1130"/>
      <c r="M488" s="1130"/>
      <c r="N488" s="1130"/>
      <c r="O488" s="1130"/>
      <c r="P488" s="1130"/>
      <c r="Q488" s="1130"/>
      <c r="R488" s="1130"/>
    </row>
    <row r="489" spans="1:18">
      <c r="A489" s="1130"/>
      <c r="B489" s="1130"/>
      <c r="C489" s="1130"/>
      <c r="D489" s="1130"/>
      <c r="E489" s="1130"/>
      <c r="F489" s="1130"/>
      <c r="G489" s="1130"/>
      <c r="H489" s="1130"/>
      <c r="I489" s="1130"/>
      <c r="J489" s="1130"/>
      <c r="K489" s="1130"/>
      <c r="L489" s="1130"/>
      <c r="M489" s="1130"/>
      <c r="N489" s="1130"/>
      <c r="O489" s="1130"/>
      <c r="P489" s="1130"/>
      <c r="Q489" s="1130"/>
      <c r="R489" s="1130"/>
    </row>
    <row r="490" spans="1:18">
      <c r="A490" s="1130"/>
      <c r="B490" s="1130"/>
      <c r="C490" s="1130"/>
      <c r="D490" s="1130"/>
      <c r="E490" s="1130"/>
      <c r="F490" s="1130"/>
      <c r="G490" s="1130"/>
      <c r="H490" s="1130"/>
      <c r="I490" s="1130"/>
      <c r="J490" s="1130"/>
      <c r="K490" s="1130"/>
      <c r="L490" s="1130"/>
      <c r="M490" s="1130"/>
      <c r="N490" s="1130"/>
      <c r="O490" s="1130"/>
      <c r="P490" s="1130"/>
      <c r="Q490" s="1130"/>
      <c r="R490" s="1130"/>
    </row>
    <row r="491" spans="1:18">
      <c r="A491" s="1130"/>
      <c r="B491" s="1130"/>
      <c r="C491" s="1130"/>
      <c r="D491" s="1130"/>
      <c r="E491" s="1130"/>
      <c r="F491" s="1130"/>
      <c r="G491" s="1130"/>
      <c r="H491" s="1130"/>
      <c r="I491" s="1130"/>
      <c r="J491" s="1130"/>
      <c r="K491" s="1130"/>
      <c r="L491" s="1130"/>
      <c r="M491" s="1130"/>
      <c r="N491" s="1130"/>
      <c r="O491" s="1130"/>
      <c r="P491" s="1130"/>
      <c r="Q491" s="1130"/>
      <c r="R491" s="1130"/>
    </row>
    <row r="492" spans="1:18">
      <c r="A492" s="1130"/>
      <c r="B492" s="1130"/>
      <c r="C492" s="1130"/>
      <c r="D492" s="1130"/>
      <c r="E492" s="1130"/>
      <c r="F492" s="1130"/>
      <c r="G492" s="1130"/>
      <c r="H492" s="1130"/>
      <c r="I492" s="1130"/>
      <c r="J492" s="1130"/>
      <c r="K492" s="1130"/>
      <c r="L492" s="1130"/>
      <c r="M492" s="1130"/>
      <c r="N492" s="1130"/>
      <c r="O492" s="1130"/>
      <c r="P492" s="1130"/>
      <c r="Q492" s="1130"/>
      <c r="R492" s="1130"/>
    </row>
    <row r="493" spans="1:18">
      <c r="A493" s="1130"/>
      <c r="B493" s="1130"/>
      <c r="C493" s="1130"/>
      <c r="D493" s="1130"/>
      <c r="E493" s="1130"/>
      <c r="F493" s="1130"/>
      <c r="G493" s="1130"/>
      <c r="H493" s="1130"/>
      <c r="I493" s="1130"/>
      <c r="J493" s="1130"/>
      <c r="K493" s="1130"/>
      <c r="L493" s="1130"/>
      <c r="M493" s="1130"/>
      <c r="N493" s="1130"/>
      <c r="O493" s="1130"/>
      <c r="P493" s="1130"/>
      <c r="Q493" s="1130"/>
      <c r="R493" s="1130"/>
    </row>
    <row r="494" spans="1:18">
      <c r="A494" s="1130"/>
      <c r="B494" s="1130"/>
      <c r="C494" s="1130"/>
      <c r="D494" s="1130"/>
      <c r="E494" s="1130"/>
      <c r="F494" s="1130"/>
      <c r="G494" s="1130"/>
      <c r="H494" s="1130"/>
      <c r="I494" s="1130"/>
      <c r="J494" s="1130"/>
      <c r="K494" s="1130"/>
      <c r="L494" s="1130"/>
      <c r="M494" s="1130"/>
      <c r="N494" s="1130"/>
      <c r="O494" s="1130"/>
      <c r="P494" s="1130"/>
      <c r="Q494" s="1130"/>
      <c r="R494" s="1130"/>
    </row>
    <row r="495" spans="1:18">
      <c r="A495" s="1130"/>
      <c r="B495" s="1130"/>
      <c r="C495" s="1130"/>
      <c r="D495" s="1130"/>
      <c r="E495" s="1130"/>
      <c r="F495" s="1130"/>
      <c r="G495" s="1130"/>
      <c r="H495" s="1130"/>
      <c r="I495" s="1130"/>
      <c r="J495" s="1130"/>
      <c r="K495" s="1130"/>
      <c r="L495" s="1130"/>
      <c r="M495" s="1130"/>
      <c r="N495" s="1130"/>
      <c r="O495" s="1130"/>
      <c r="P495" s="1130"/>
      <c r="Q495" s="1130"/>
      <c r="R495" s="1130"/>
    </row>
    <row r="496" spans="1:18">
      <c r="A496" s="1130"/>
      <c r="B496" s="1130"/>
      <c r="C496" s="1130"/>
      <c r="D496" s="1130"/>
      <c r="E496" s="1130"/>
      <c r="F496" s="1130"/>
      <c r="G496" s="1130"/>
      <c r="H496" s="1130"/>
      <c r="I496" s="1130"/>
      <c r="J496" s="1130"/>
      <c r="K496" s="1130"/>
      <c r="L496" s="1130"/>
      <c r="M496" s="1130"/>
      <c r="N496" s="1130"/>
      <c r="O496" s="1130"/>
      <c r="P496" s="1130"/>
      <c r="Q496" s="1130"/>
      <c r="R496" s="1130"/>
    </row>
    <row r="497" spans="1:18">
      <c r="A497" s="1130"/>
      <c r="B497" s="1130"/>
      <c r="C497" s="1130"/>
      <c r="D497" s="1130"/>
      <c r="E497" s="1130"/>
      <c r="F497" s="1130"/>
      <c r="G497" s="1130"/>
      <c r="H497" s="1130"/>
      <c r="I497" s="1130"/>
      <c r="J497" s="1130"/>
      <c r="K497" s="1130"/>
      <c r="L497" s="1130"/>
      <c r="M497" s="1130"/>
      <c r="N497" s="1130"/>
      <c r="O497" s="1130"/>
      <c r="P497" s="1130"/>
      <c r="Q497" s="1130"/>
      <c r="R497" s="1130"/>
    </row>
    <row r="498" spans="1:18">
      <c r="A498" s="1130"/>
      <c r="B498" s="1130"/>
      <c r="C498" s="1130"/>
      <c r="D498" s="1130"/>
      <c r="E498" s="1130"/>
      <c r="F498" s="1130"/>
      <c r="G498" s="1130"/>
      <c r="H498" s="1130"/>
      <c r="I498" s="1130"/>
      <c r="J498" s="1130"/>
      <c r="K498" s="1130"/>
      <c r="L498" s="1130"/>
      <c r="M498" s="1130"/>
      <c r="N498" s="1130"/>
      <c r="O498" s="1130"/>
      <c r="P498" s="1130"/>
      <c r="Q498" s="1130"/>
      <c r="R498" s="1130"/>
    </row>
    <row r="499" spans="1:18">
      <c r="A499" s="1130"/>
      <c r="B499" s="1130"/>
      <c r="C499" s="1130"/>
      <c r="D499" s="1130"/>
      <c r="E499" s="1130"/>
      <c r="F499" s="1130"/>
      <c r="G499" s="1130"/>
      <c r="H499" s="1130"/>
      <c r="I499" s="1130"/>
      <c r="J499" s="1130"/>
      <c r="K499" s="1130"/>
      <c r="L499" s="1130"/>
      <c r="M499" s="1130"/>
      <c r="N499" s="1130"/>
      <c r="O499" s="1130"/>
      <c r="P499" s="1130"/>
      <c r="Q499" s="1130"/>
      <c r="R499" s="1130"/>
    </row>
    <row r="500" spans="1:18">
      <c r="A500" s="1130"/>
      <c r="B500" s="1130"/>
      <c r="C500" s="1130"/>
      <c r="D500" s="1130"/>
      <c r="E500" s="1130"/>
      <c r="F500" s="1130"/>
      <c r="G500" s="1130"/>
      <c r="H500" s="1130"/>
      <c r="I500" s="1130"/>
      <c r="J500" s="1130"/>
      <c r="K500" s="1130"/>
      <c r="L500" s="1130"/>
      <c r="M500" s="1130"/>
      <c r="N500" s="1130"/>
      <c r="O500" s="1130"/>
      <c r="P500" s="1130"/>
      <c r="Q500" s="1130"/>
      <c r="R500" s="1130"/>
    </row>
    <row r="501" spans="1:18">
      <c r="A501" s="1130"/>
      <c r="B501" s="1130"/>
      <c r="C501" s="1130"/>
      <c r="D501" s="1130"/>
      <c r="E501" s="1130"/>
      <c r="F501" s="1130"/>
      <c r="G501" s="1130"/>
      <c r="H501" s="1130"/>
      <c r="I501" s="1130"/>
      <c r="J501" s="1130"/>
      <c r="K501" s="1130"/>
      <c r="L501" s="1130"/>
      <c r="M501" s="1130"/>
      <c r="N501" s="1130"/>
      <c r="O501" s="1130"/>
      <c r="P501" s="1130"/>
      <c r="Q501" s="1130"/>
      <c r="R501" s="1130"/>
    </row>
    <row r="502" spans="1:18">
      <c r="A502" s="1130"/>
      <c r="B502" s="1130"/>
      <c r="C502" s="1130"/>
      <c r="D502" s="1130"/>
      <c r="E502" s="1130"/>
      <c r="F502" s="1130"/>
      <c r="G502" s="1130"/>
      <c r="H502" s="1130"/>
      <c r="I502" s="1130"/>
      <c r="J502" s="1130"/>
      <c r="K502" s="1130"/>
      <c r="L502" s="1130"/>
      <c r="M502" s="1130"/>
      <c r="N502" s="1130"/>
      <c r="O502" s="1130"/>
      <c r="P502" s="1130"/>
      <c r="Q502" s="1130"/>
      <c r="R502" s="1130"/>
    </row>
    <row r="503" spans="1:18">
      <c r="A503" s="1130"/>
      <c r="B503" s="1130"/>
      <c r="C503" s="1130"/>
      <c r="D503" s="1130"/>
      <c r="E503" s="1130"/>
      <c r="F503" s="1130"/>
      <c r="G503" s="1130"/>
      <c r="H503" s="1130"/>
      <c r="I503" s="1130"/>
      <c r="J503" s="1130"/>
      <c r="K503" s="1130"/>
      <c r="L503" s="1130"/>
      <c r="M503" s="1130"/>
      <c r="N503" s="1130"/>
      <c r="O503" s="1130"/>
      <c r="P503" s="1130"/>
      <c r="Q503" s="1130"/>
      <c r="R503" s="1130"/>
    </row>
    <row r="504" spans="1:18">
      <c r="A504" s="1130"/>
      <c r="B504" s="1130"/>
      <c r="C504" s="1130"/>
      <c r="D504" s="1130"/>
      <c r="E504" s="1130"/>
      <c r="F504" s="1130"/>
      <c r="G504" s="1130"/>
      <c r="H504" s="1130"/>
      <c r="I504" s="1130"/>
      <c r="J504" s="1130"/>
      <c r="K504" s="1130"/>
      <c r="L504" s="1130"/>
      <c r="M504" s="1130"/>
      <c r="N504" s="1130"/>
      <c r="O504" s="1130"/>
      <c r="P504" s="1130"/>
      <c r="Q504" s="1130"/>
      <c r="R504" s="1130"/>
    </row>
    <row r="505" spans="1:18">
      <c r="A505" s="1130"/>
      <c r="B505" s="1130"/>
      <c r="C505" s="1130"/>
      <c r="D505" s="1130"/>
      <c r="E505" s="1130"/>
      <c r="F505" s="1130"/>
      <c r="G505" s="1130"/>
      <c r="H505" s="1130"/>
      <c r="I505" s="1130"/>
      <c r="J505" s="1130"/>
      <c r="K505" s="1130"/>
      <c r="L505" s="1130"/>
      <c r="M505" s="1130"/>
      <c r="N505" s="1130"/>
      <c r="O505" s="1130"/>
      <c r="P505" s="1130"/>
      <c r="Q505" s="1130"/>
      <c r="R505" s="1130"/>
    </row>
    <row r="506" spans="1:18">
      <c r="A506" s="1130"/>
      <c r="B506" s="1130"/>
      <c r="C506" s="1130"/>
      <c r="D506" s="1130"/>
      <c r="E506" s="1130"/>
      <c r="F506" s="1130"/>
      <c r="G506" s="1130"/>
      <c r="H506" s="1130"/>
      <c r="I506" s="1130"/>
      <c r="J506" s="1130"/>
      <c r="K506" s="1130"/>
      <c r="L506" s="1130"/>
      <c r="M506" s="1130"/>
      <c r="N506" s="1130"/>
      <c r="O506" s="1130"/>
      <c r="P506" s="1130"/>
      <c r="Q506" s="1130"/>
      <c r="R506" s="1130"/>
    </row>
    <row r="507" spans="1:18">
      <c r="A507" s="1130"/>
      <c r="B507" s="1130"/>
      <c r="C507" s="1130"/>
      <c r="D507" s="1130"/>
      <c r="E507" s="1130"/>
      <c r="F507" s="1130"/>
      <c r="G507" s="1130"/>
      <c r="H507" s="1130"/>
      <c r="I507" s="1130"/>
      <c r="J507" s="1130"/>
      <c r="K507" s="1130"/>
      <c r="L507" s="1130"/>
      <c r="M507" s="1130"/>
      <c r="N507" s="1130"/>
      <c r="O507" s="1130"/>
      <c r="P507" s="1130"/>
      <c r="Q507" s="1130"/>
      <c r="R507" s="1130"/>
    </row>
    <row r="508" spans="1:18">
      <c r="A508" s="1130"/>
      <c r="B508" s="1130"/>
      <c r="C508" s="1130"/>
      <c r="D508" s="1130"/>
      <c r="E508" s="1130"/>
      <c r="F508" s="1130"/>
      <c r="G508" s="1130"/>
      <c r="H508" s="1130"/>
      <c r="I508" s="1130"/>
      <c r="J508" s="1130"/>
      <c r="K508" s="1130"/>
      <c r="L508" s="1130"/>
      <c r="M508" s="1130"/>
      <c r="N508" s="1130"/>
      <c r="O508" s="1130"/>
      <c r="P508" s="1130"/>
      <c r="Q508" s="1130"/>
      <c r="R508" s="1130"/>
    </row>
    <row r="509" spans="1:18">
      <c r="A509" s="1130"/>
      <c r="B509" s="1130"/>
      <c r="C509" s="1130"/>
      <c r="D509" s="1130"/>
      <c r="E509" s="1130"/>
      <c r="F509" s="1130"/>
      <c r="G509" s="1130"/>
      <c r="H509" s="1130"/>
      <c r="I509" s="1130"/>
      <c r="J509" s="1130"/>
      <c r="K509" s="1130"/>
      <c r="L509" s="1130"/>
      <c r="M509" s="1130"/>
      <c r="N509" s="1130"/>
      <c r="O509" s="1130"/>
      <c r="P509" s="1130"/>
      <c r="Q509" s="1130"/>
      <c r="R509" s="1130"/>
    </row>
    <row r="510" spans="1:18">
      <c r="A510" s="1130"/>
      <c r="B510" s="1130"/>
      <c r="C510" s="1130"/>
      <c r="D510" s="1130"/>
      <c r="E510" s="1130"/>
      <c r="F510" s="1130"/>
      <c r="G510" s="1130"/>
      <c r="H510" s="1130"/>
      <c r="I510" s="1130"/>
      <c r="J510" s="1130"/>
      <c r="K510" s="1130"/>
      <c r="L510" s="1130"/>
      <c r="M510" s="1130"/>
      <c r="N510" s="1130"/>
      <c r="O510" s="1130"/>
      <c r="P510" s="1130"/>
      <c r="Q510" s="1130"/>
      <c r="R510" s="1130"/>
    </row>
    <row r="511" spans="1:18">
      <c r="A511" s="1130"/>
      <c r="B511" s="1130"/>
      <c r="C511" s="1130"/>
      <c r="D511" s="1130"/>
      <c r="E511" s="1130"/>
      <c r="F511" s="1130"/>
      <c r="G511" s="1130"/>
      <c r="H511" s="1130"/>
      <c r="I511" s="1130"/>
      <c r="J511" s="1130"/>
      <c r="K511" s="1130"/>
      <c r="L511" s="1130"/>
      <c r="M511" s="1130"/>
      <c r="N511" s="1130"/>
      <c r="O511" s="1130"/>
      <c r="P511" s="1130"/>
      <c r="Q511" s="1130"/>
      <c r="R511" s="1130"/>
    </row>
    <row r="512" spans="1:18">
      <c r="A512" s="1130"/>
      <c r="B512" s="1130"/>
      <c r="C512" s="1130"/>
      <c r="D512" s="1130"/>
      <c r="E512" s="1130"/>
      <c r="F512" s="1130"/>
      <c r="G512" s="1130"/>
      <c r="H512" s="1130"/>
      <c r="I512" s="1130"/>
      <c r="J512" s="1130"/>
      <c r="K512" s="1130"/>
      <c r="L512" s="1130"/>
      <c r="M512" s="1130"/>
      <c r="N512" s="1130"/>
      <c r="O512" s="1130"/>
      <c r="P512" s="1130"/>
      <c r="Q512" s="1130"/>
      <c r="R512" s="1130"/>
    </row>
    <row r="513" spans="1:18">
      <c r="A513" s="1130"/>
      <c r="B513" s="1130"/>
      <c r="C513" s="1130"/>
      <c r="D513" s="1130"/>
      <c r="E513" s="1130"/>
      <c r="F513" s="1130"/>
      <c r="G513" s="1130"/>
      <c r="H513" s="1130"/>
      <c r="I513" s="1130"/>
      <c r="J513" s="1130"/>
      <c r="K513" s="1130"/>
      <c r="L513" s="1130"/>
      <c r="M513" s="1130"/>
      <c r="N513" s="1130"/>
      <c r="O513" s="1130"/>
      <c r="P513" s="1130"/>
      <c r="Q513" s="1130"/>
      <c r="R513" s="1130"/>
    </row>
    <row r="514" spans="1:18">
      <c r="A514" s="1130"/>
      <c r="B514" s="1130"/>
      <c r="C514" s="1130"/>
      <c r="D514" s="1130"/>
      <c r="E514" s="1130"/>
      <c r="F514" s="1130"/>
      <c r="G514" s="1130"/>
      <c r="H514" s="1130"/>
      <c r="I514" s="1130"/>
      <c r="J514" s="1130"/>
      <c r="K514" s="1130"/>
      <c r="L514" s="1130"/>
      <c r="M514" s="1130"/>
      <c r="N514" s="1130"/>
      <c r="O514" s="1130"/>
      <c r="P514" s="1130"/>
      <c r="Q514" s="1130"/>
      <c r="R514" s="1130"/>
    </row>
    <row r="515" spans="1:18">
      <c r="A515" s="1130"/>
      <c r="B515" s="1130"/>
      <c r="C515" s="1130"/>
      <c r="D515" s="1130"/>
      <c r="E515" s="1130"/>
      <c r="F515" s="1130"/>
      <c r="G515" s="1130"/>
      <c r="H515" s="1130"/>
      <c r="I515" s="1130"/>
      <c r="J515" s="1130"/>
      <c r="K515" s="1130"/>
      <c r="L515" s="1130"/>
      <c r="M515" s="1130"/>
      <c r="N515" s="1130"/>
      <c r="O515" s="1130"/>
      <c r="P515" s="1130"/>
      <c r="Q515" s="1130"/>
      <c r="R515" s="1130"/>
    </row>
    <row r="516" spans="1:18">
      <c r="A516" s="1130"/>
      <c r="B516" s="1130"/>
      <c r="C516" s="1130"/>
      <c r="D516" s="1130"/>
      <c r="E516" s="1130"/>
      <c r="F516" s="1130"/>
      <c r="G516" s="1130"/>
      <c r="H516" s="1130"/>
      <c r="I516" s="1130"/>
      <c r="J516" s="1130"/>
      <c r="K516" s="1130"/>
      <c r="L516" s="1130"/>
      <c r="M516" s="1130"/>
      <c r="N516" s="1130"/>
      <c r="O516" s="1130"/>
      <c r="P516" s="1130"/>
      <c r="Q516" s="1130"/>
      <c r="R516" s="1130"/>
    </row>
    <row r="517" spans="1:18">
      <c r="A517" s="1130"/>
      <c r="B517" s="1130"/>
      <c r="C517" s="1130"/>
      <c r="D517" s="1130"/>
      <c r="E517" s="1130"/>
      <c r="F517" s="1130"/>
      <c r="G517" s="1130"/>
      <c r="H517" s="1130"/>
      <c r="I517" s="1130"/>
      <c r="J517" s="1130"/>
      <c r="K517" s="1130"/>
      <c r="L517" s="1130"/>
      <c r="M517" s="1130"/>
      <c r="N517" s="1130"/>
      <c r="O517" s="1130"/>
      <c r="P517" s="1130"/>
      <c r="Q517" s="1130"/>
      <c r="R517" s="1130"/>
    </row>
    <row r="518" spans="1:18">
      <c r="A518" s="1130"/>
      <c r="B518" s="1130"/>
      <c r="C518" s="1130"/>
      <c r="D518" s="1130"/>
      <c r="E518" s="1130"/>
      <c r="F518" s="1130"/>
      <c r="G518" s="1130"/>
      <c r="H518" s="1130"/>
      <c r="I518" s="1130"/>
      <c r="J518" s="1130"/>
      <c r="K518" s="1130"/>
      <c r="L518" s="1130"/>
      <c r="M518" s="1130"/>
      <c r="N518" s="1130"/>
      <c r="O518" s="1130"/>
      <c r="P518" s="1130"/>
      <c r="Q518" s="1130"/>
      <c r="R518" s="1130"/>
    </row>
    <row r="519" spans="1:18">
      <c r="A519" s="1130"/>
      <c r="B519" s="1130"/>
      <c r="C519" s="1130"/>
      <c r="D519" s="1130"/>
      <c r="E519" s="1130"/>
      <c r="F519" s="1130"/>
      <c r="G519" s="1130"/>
      <c r="H519" s="1130"/>
      <c r="I519" s="1130"/>
      <c r="J519" s="1130"/>
      <c r="K519" s="1130"/>
      <c r="L519" s="1130"/>
      <c r="M519" s="1130"/>
      <c r="N519" s="1130"/>
      <c r="O519" s="1130"/>
      <c r="P519" s="1130"/>
      <c r="Q519" s="1130"/>
      <c r="R519" s="1130"/>
    </row>
    <row r="520" spans="1:18">
      <c r="A520" s="1130"/>
      <c r="B520" s="1130"/>
      <c r="C520" s="1130"/>
      <c r="D520" s="1130"/>
      <c r="E520" s="1130"/>
      <c r="F520" s="1130"/>
      <c r="G520" s="1130"/>
      <c r="H520" s="1130"/>
      <c r="I520" s="1130"/>
      <c r="J520" s="1130"/>
      <c r="K520" s="1130"/>
      <c r="L520" s="1130"/>
      <c r="M520" s="1130"/>
      <c r="N520" s="1130"/>
      <c r="O520" s="1130"/>
      <c r="P520" s="1130"/>
      <c r="Q520" s="1130"/>
      <c r="R520" s="1130"/>
    </row>
    <row r="521" spans="1:18">
      <c r="A521" s="1130"/>
      <c r="B521" s="1130"/>
      <c r="C521" s="1130"/>
      <c r="D521" s="1130"/>
      <c r="E521" s="1130"/>
      <c r="F521" s="1130"/>
      <c r="G521" s="1130"/>
      <c r="H521" s="1130"/>
      <c r="I521" s="1130"/>
      <c r="J521" s="1130"/>
      <c r="K521" s="1130"/>
      <c r="L521" s="1130"/>
      <c r="M521" s="1130"/>
      <c r="N521" s="1130"/>
      <c r="O521" s="1130"/>
      <c r="P521" s="1130"/>
      <c r="Q521" s="1130"/>
      <c r="R521" s="1130"/>
    </row>
    <row r="522" spans="1:18">
      <c r="A522" s="1130"/>
      <c r="B522" s="1130"/>
      <c r="C522" s="1130"/>
      <c r="D522" s="1130"/>
      <c r="E522" s="1130"/>
      <c r="F522" s="1130"/>
      <c r="G522" s="1130"/>
      <c r="H522" s="1130"/>
      <c r="I522" s="1130"/>
      <c r="J522" s="1130"/>
      <c r="K522" s="1130"/>
      <c r="L522" s="1130"/>
      <c r="M522" s="1130"/>
      <c r="N522" s="1130"/>
      <c r="O522" s="1130"/>
      <c r="P522" s="1130"/>
      <c r="Q522" s="1130"/>
      <c r="R522" s="1130"/>
    </row>
    <row r="523" spans="1:18">
      <c r="A523" s="1130"/>
      <c r="B523" s="1130"/>
      <c r="C523" s="1130"/>
      <c r="D523" s="1130"/>
      <c r="E523" s="1130"/>
      <c r="F523" s="1130"/>
      <c r="G523" s="1130"/>
      <c r="H523" s="1130"/>
      <c r="I523" s="1130"/>
      <c r="J523" s="1130"/>
      <c r="K523" s="1130"/>
      <c r="L523" s="1130"/>
      <c r="M523" s="1130"/>
      <c r="N523" s="1130"/>
      <c r="O523" s="1130"/>
      <c r="P523" s="1130"/>
      <c r="Q523" s="1130"/>
      <c r="R523" s="1130"/>
    </row>
    <row r="524" spans="1:18">
      <c r="A524" s="1130"/>
      <c r="B524" s="1130"/>
      <c r="C524" s="1130"/>
      <c r="D524" s="1130"/>
      <c r="E524" s="1130"/>
      <c r="F524" s="1130"/>
      <c r="G524" s="1130"/>
      <c r="H524" s="1130"/>
      <c r="I524" s="1130"/>
      <c r="J524" s="1130"/>
      <c r="K524" s="1130"/>
      <c r="L524" s="1130"/>
      <c r="M524" s="1130"/>
      <c r="N524" s="1130"/>
      <c r="O524" s="1130"/>
      <c r="P524" s="1130"/>
      <c r="Q524" s="1130"/>
      <c r="R524" s="1130"/>
    </row>
    <row r="525" spans="1:18">
      <c r="A525" s="1130"/>
      <c r="B525" s="1130"/>
      <c r="C525" s="1130"/>
      <c r="D525" s="1130"/>
      <c r="E525" s="1130"/>
      <c r="F525" s="1130"/>
      <c r="G525" s="1130"/>
      <c r="H525" s="1130"/>
      <c r="I525" s="1130"/>
      <c r="J525" s="1130"/>
      <c r="K525" s="1130"/>
      <c r="L525" s="1130"/>
      <c r="M525" s="1130"/>
      <c r="N525" s="1130"/>
      <c r="O525" s="1130"/>
      <c r="P525" s="1130"/>
      <c r="Q525" s="1130"/>
      <c r="R525" s="1130"/>
    </row>
    <row r="526" spans="1:18">
      <c r="A526" s="1130"/>
      <c r="B526" s="1130"/>
      <c r="C526" s="1130"/>
      <c r="D526" s="1130"/>
      <c r="E526" s="1130"/>
      <c r="F526" s="1130"/>
      <c r="G526" s="1130"/>
      <c r="H526" s="1130"/>
      <c r="I526" s="1130"/>
      <c r="J526" s="1130"/>
      <c r="K526" s="1130"/>
      <c r="L526" s="1130"/>
      <c r="M526" s="1130"/>
      <c r="N526" s="1130"/>
      <c r="O526" s="1130"/>
      <c r="P526" s="1130"/>
      <c r="Q526" s="1130"/>
      <c r="R526" s="1130"/>
    </row>
    <row r="527" spans="1:18">
      <c r="A527" s="1130"/>
      <c r="B527" s="1130"/>
      <c r="C527" s="1130"/>
      <c r="D527" s="1130"/>
      <c r="E527" s="1130"/>
      <c r="F527" s="1130"/>
      <c r="G527" s="1130"/>
      <c r="H527" s="1130"/>
      <c r="I527" s="1130"/>
      <c r="J527" s="1130"/>
      <c r="K527" s="1130"/>
      <c r="L527" s="1130"/>
      <c r="M527" s="1130"/>
      <c r="N527" s="1130"/>
      <c r="O527" s="1130"/>
      <c r="P527" s="1130"/>
      <c r="Q527" s="1130"/>
      <c r="R527" s="1130"/>
    </row>
    <row r="528" spans="1:18">
      <c r="A528" s="1130"/>
      <c r="B528" s="1130"/>
      <c r="C528" s="1130"/>
      <c r="D528" s="1130"/>
      <c r="E528" s="1130"/>
      <c r="F528" s="1130"/>
      <c r="G528" s="1130"/>
      <c r="H528" s="1130"/>
      <c r="I528" s="1130"/>
      <c r="J528" s="1130"/>
      <c r="K528" s="1130"/>
      <c r="L528" s="1130"/>
      <c r="M528" s="1130"/>
      <c r="N528" s="1130"/>
      <c r="O528" s="1130"/>
      <c r="P528" s="1130"/>
      <c r="Q528" s="1130"/>
      <c r="R528" s="1130"/>
    </row>
    <row r="529" spans="1:18">
      <c r="A529" s="1130"/>
      <c r="B529" s="1130"/>
      <c r="C529" s="1130"/>
      <c r="D529" s="1130"/>
      <c r="E529" s="1130"/>
      <c r="F529" s="1130"/>
      <c r="G529" s="1130"/>
      <c r="H529" s="1130"/>
      <c r="I529" s="1130"/>
      <c r="J529" s="1130"/>
      <c r="K529" s="1130"/>
      <c r="L529" s="1130"/>
      <c r="M529" s="1130"/>
      <c r="N529" s="1130"/>
      <c r="O529" s="1130"/>
      <c r="P529" s="1130"/>
      <c r="Q529" s="1130"/>
      <c r="R529" s="1130"/>
    </row>
    <row r="530" spans="1:18">
      <c r="A530" s="1130"/>
      <c r="B530" s="1130"/>
      <c r="C530" s="1130"/>
      <c r="D530" s="1130"/>
      <c r="E530" s="1130"/>
      <c r="F530" s="1130"/>
      <c r="G530" s="1130"/>
      <c r="H530" s="1130"/>
      <c r="I530" s="1130"/>
      <c r="J530" s="1130"/>
      <c r="K530" s="1130"/>
      <c r="L530" s="1130"/>
      <c r="M530" s="1130"/>
      <c r="N530" s="1130"/>
      <c r="O530" s="1130"/>
      <c r="P530" s="1130"/>
      <c r="Q530" s="1130"/>
      <c r="R530" s="1130"/>
    </row>
    <row r="531" spans="1:18">
      <c r="A531" s="1130"/>
      <c r="B531" s="1130"/>
      <c r="C531" s="1130"/>
      <c r="D531" s="1130"/>
      <c r="E531" s="1130"/>
      <c r="F531" s="1130"/>
      <c r="G531" s="1130"/>
      <c r="H531" s="1130"/>
      <c r="I531" s="1130"/>
      <c r="J531" s="1130"/>
      <c r="K531" s="1130"/>
      <c r="L531" s="1130"/>
      <c r="M531" s="1130"/>
      <c r="N531" s="1130"/>
      <c r="O531" s="1130"/>
      <c r="P531" s="1130"/>
      <c r="Q531" s="1130"/>
      <c r="R531" s="1130"/>
    </row>
    <row r="532" spans="1:18">
      <c r="A532" s="1130"/>
      <c r="B532" s="1130"/>
      <c r="C532" s="1130"/>
      <c r="D532" s="1130"/>
      <c r="E532" s="1130"/>
      <c r="F532" s="1130"/>
      <c r="G532" s="1130"/>
      <c r="H532" s="1130"/>
      <c r="I532" s="1130"/>
      <c r="J532" s="1130"/>
      <c r="K532" s="1130"/>
      <c r="L532" s="1130"/>
      <c r="M532" s="1130"/>
      <c r="N532" s="1130"/>
      <c r="O532" s="1130"/>
      <c r="P532" s="1130"/>
      <c r="Q532" s="1130"/>
      <c r="R532" s="1130"/>
    </row>
    <row r="533" spans="1:18">
      <c r="A533" s="1130"/>
      <c r="B533" s="1130"/>
      <c r="C533" s="1130"/>
      <c r="D533" s="1130"/>
      <c r="E533" s="1130"/>
      <c r="F533" s="1130"/>
      <c r="G533" s="1130"/>
      <c r="H533" s="1130"/>
      <c r="I533" s="1130"/>
      <c r="J533" s="1130"/>
      <c r="K533" s="1130"/>
      <c r="L533" s="1130"/>
      <c r="M533" s="1130"/>
      <c r="N533" s="1130"/>
      <c r="O533" s="1130"/>
      <c r="P533" s="1130"/>
      <c r="Q533" s="1130"/>
      <c r="R533" s="1130"/>
    </row>
    <row r="534" spans="1:18">
      <c r="A534" s="1130"/>
      <c r="B534" s="1130"/>
      <c r="C534" s="1130"/>
      <c r="D534" s="1130"/>
      <c r="E534" s="1130"/>
      <c r="F534" s="1130"/>
      <c r="G534" s="1130"/>
      <c r="H534" s="1130"/>
      <c r="I534" s="1130"/>
      <c r="J534" s="1130"/>
      <c r="K534" s="1130"/>
      <c r="L534" s="1130"/>
      <c r="M534" s="1130"/>
      <c r="N534" s="1130"/>
      <c r="O534" s="1130"/>
      <c r="P534" s="1130"/>
      <c r="Q534" s="1130"/>
      <c r="R534" s="1130"/>
    </row>
    <row r="535" spans="1:18">
      <c r="A535" s="1130"/>
      <c r="B535" s="1130"/>
      <c r="C535" s="1130"/>
      <c r="D535" s="1130"/>
      <c r="E535" s="1130"/>
      <c r="F535" s="1130"/>
      <c r="G535" s="1130"/>
      <c r="H535" s="1130"/>
      <c r="I535" s="1130"/>
      <c r="J535" s="1130"/>
      <c r="K535" s="1130"/>
      <c r="L535" s="1130"/>
      <c r="M535" s="1130"/>
      <c r="N535" s="1130"/>
      <c r="O535" s="1130"/>
      <c r="P535" s="1130"/>
      <c r="Q535" s="1130"/>
      <c r="R535" s="1130"/>
    </row>
    <row r="536" spans="1:18">
      <c r="A536" s="1130"/>
      <c r="B536" s="1130"/>
      <c r="C536" s="1130"/>
      <c r="D536" s="1130"/>
      <c r="E536" s="1130"/>
      <c r="F536" s="1130"/>
      <c r="G536" s="1130"/>
      <c r="H536" s="1130"/>
      <c r="I536" s="1130"/>
      <c r="J536" s="1130"/>
      <c r="K536" s="1130"/>
      <c r="L536" s="1130"/>
      <c r="M536" s="1130"/>
      <c r="N536" s="1130"/>
      <c r="O536" s="1130"/>
      <c r="P536" s="1130"/>
      <c r="Q536" s="1130"/>
      <c r="R536" s="1130"/>
    </row>
    <row r="537" spans="1:18">
      <c r="A537" s="1130"/>
      <c r="B537" s="1130"/>
      <c r="C537" s="1130"/>
      <c r="D537" s="1130"/>
      <c r="E537" s="1130"/>
      <c r="F537" s="1130"/>
      <c r="G537" s="1130"/>
      <c r="H537" s="1130"/>
      <c r="I537" s="1130"/>
      <c r="J537" s="1130"/>
      <c r="K537" s="1130"/>
      <c r="L537" s="1130"/>
      <c r="M537" s="1130"/>
      <c r="N537" s="1130"/>
      <c r="O537" s="1130"/>
      <c r="P537" s="1130"/>
      <c r="Q537" s="1130"/>
      <c r="R537" s="1130"/>
    </row>
    <row r="538" spans="1:18">
      <c r="A538" s="1130"/>
      <c r="B538" s="1130"/>
      <c r="C538" s="1130"/>
      <c r="D538" s="1130"/>
      <c r="E538" s="1130"/>
      <c r="F538" s="1130"/>
      <c r="G538" s="1130"/>
      <c r="H538" s="1130"/>
      <c r="I538" s="1130"/>
      <c r="J538" s="1130"/>
      <c r="K538" s="1130"/>
      <c r="L538" s="1130"/>
      <c r="M538" s="1130"/>
      <c r="N538" s="1130"/>
      <c r="O538" s="1130"/>
      <c r="P538" s="1130"/>
      <c r="Q538" s="1130"/>
      <c r="R538" s="1130"/>
    </row>
    <row r="539" spans="1:18">
      <c r="A539" s="1130"/>
      <c r="B539" s="1130"/>
      <c r="C539" s="1130"/>
      <c r="D539" s="1130"/>
      <c r="E539" s="1130"/>
      <c r="F539" s="1130"/>
      <c r="G539" s="1130"/>
      <c r="H539" s="1130"/>
      <c r="I539" s="1130"/>
      <c r="J539" s="1130"/>
      <c r="K539" s="1130"/>
      <c r="L539" s="1130"/>
      <c r="M539" s="1130"/>
      <c r="N539" s="1130"/>
      <c r="O539" s="1130"/>
      <c r="P539" s="1130"/>
      <c r="Q539" s="1130"/>
      <c r="R539" s="1130"/>
    </row>
    <row r="540" spans="1:18">
      <c r="A540" s="1130"/>
      <c r="B540" s="1130"/>
      <c r="C540" s="1130"/>
      <c r="D540" s="1130"/>
      <c r="E540" s="1130"/>
      <c r="F540" s="1130"/>
      <c r="G540" s="1130"/>
      <c r="H540" s="1130"/>
      <c r="I540" s="1130"/>
      <c r="J540" s="1130"/>
      <c r="K540" s="1130"/>
      <c r="L540" s="1130"/>
      <c r="M540" s="1130"/>
      <c r="N540" s="1130"/>
      <c r="O540" s="1130"/>
      <c r="P540" s="1130"/>
      <c r="Q540" s="1130"/>
      <c r="R540" s="1130"/>
    </row>
    <row r="541" spans="1:18">
      <c r="A541" s="1130"/>
      <c r="B541" s="1130"/>
      <c r="C541" s="1130"/>
      <c r="D541" s="1130"/>
      <c r="E541" s="1130"/>
      <c r="F541" s="1130"/>
      <c r="G541" s="1130"/>
      <c r="H541" s="1130"/>
      <c r="I541" s="1130"/>
      <c r="J541" s="1130"/>
      <c r="K541" s="1130"/>
      <c r="L541" s="1130"/>
      <c r="M541" s="1130"/>
      <c r="N541" s="1130"/>
      <c r="O541" s="1130"/>
      <c r="P541" s="1130"/>
      <c r="Q541" s="1130"/>
      <c r="R541" s="1130"/>
    </row>
    <row r="542" spans="1:18">
      <c r="A542" s="1130"/>
      <c r="B542" s="1130"/>
      <c r="C542" s="1130"/>
      <c r="D542" s="1130"/>
      <c r="E542" s="1130"/>
      <c r="F542" s="1130"/>
      <c r="G542" s="1130"/>
      <c r="H542" s="1130"/>
      <c r="I542" s="1130"/>
      <c r="J542" s="1130"/>
      <c r="K542" s="1130"/>
      <c r="L542" s="1130"/>
      <c r="M542" s="1130"/>
      <c r="N542" s="1130"/>
      <c r="O542" s="1130"/>
      <c r="P542" s="1130"/>
      <c r="Q542" s="1130"/>
      <c r="R542" s="1130"/>
    </row>
    <row r="543" spans="1:18">
      <c r="A543" s="1130"/>
      <c r="B543" s="1130"/>
      <c r="C543" s="1130"/>
      <c r="D543" s="1130"/>
      <c r="E543" s="1130"/>
      <c r="F543" s="1130"/>
      <c r="G543" s="1130"/>
      <c r="H543" s="1130"/>
      <c r="I543" s="1130"/>
      <c r="J543" s="1130"/>
      <c r="K543" s="1130"/>
      <c r="L543" s="1130"/>
      <c r="M543" s="1130"/>
      <c r="N543" s="1130"/>
      <c r="O543" s="1130"/>
      <c r="P543" s="1130"/>
      <c r="Q543" s="1130"/>
      <c r="R543" s="1130"/>
    </row>
    <row r="544" spans="1:18">
      <c r="A544" s="1130"/>
      <c r="B544" s="1130"/>
      <c r="C544" s="1130"/>
      <c r="D544" s="1130"/>
      <c r="E544" s="1130"/>
      <c r="F544" s="1130"/>
      <c r="G544" s="1130"/>
      <c r="H544" s="1130"/>
      <c r="I544" s="1130"/>
      <c r="J544" s="1130"/>
      <c r="K544" s="1130"/>
      <c r="L544" s="1130"/>
      <c r="M544" s="1130"/>
      <c r="N544" s="1130"/>
      <c r="O544" s="1130"/>
      <c r="P544" s="1130"/>
      <c r="Q544" s="1130"/>
      <c r="R544" s="1130"/>
    </row>
    <row r="545" spans="1:18">
      <c r="A545" s="1130"/>
      <c r="B545" s="1130"/>
      <c r="C545" s="1130"/>
      <c r="D545" s="1130"/>
      <c r="E545" s="1130"/>
      <c r="F545" s="1130"/>
      <c r="G545" s="1130"/>
      <c r="H545" s="1130"/>
      <c r="I545" s="1130"/>
      <c r="J545" s="1130"/>
      <c r="K545" s="1130"/>
      <c r="L545" s="1130"/>
      <c r="M545" s="1130"/>
      <c r="N545" s="1130"/>
      <c r="O545" s="1130"/>
      <c r="P545" s="1130"/>
      <c r="Q545" s="1130"/>
      <c r="R545" s="1130"/>
    </row>
    <row r="546" spans="1:18">
      <c r="A546" s="1130"/>
      <c r="B546" s="1130"/>
      <c r="C546" s="1130"/>
      <c r="D546" s="1130"/>
      <c r="E546" s="1130"/>
      <c r="F546" s="1130"/>
      <c r="G546" s="1130"/>
      <c r="H546" s="1130"/>
      <c r="I546" s="1130"/>
      <c r="J546" s="1130"/>
      <c r="K546" s="1130"/>
      <c r="L546" s="1130"/>
      <c r="M546" s="1130"/>
      <c r="N546" s="1130"/>
      <c r="O546" s="1130"/>
      <c r="P546" s="1130"/>
      <c r="Q546" s="1130"/>
      <c r="R546" s="1130"/>
    </row>
    <row r="547" spans="1:18">
      <c r="A547" s="1130"/>
      <c r="B547" s="1130"/>
      <c r="C547" s="1130"/>
      <c r="D547" s="1130"/>
      <c r="E547" s="1130"/>
      <c r="F547" s="1130"/>
      <c r="G547" s="1130"/>
      <c r="H547" s="1130"/>
      <c r="I547" s="1130"/>
      <c r="J547" s="1130"/>
      <c r="K547" s="1130"/>
      <c r="L547" s="1130"/>
      <c r="M547" s="1130"/>
      <c r="N547" s="1130"/>
      <c r="O547" s="1130"/>
      <c r="P547" s="1130"/>
      <c r="Q547" s="1130"/>
      <c r="R547" s="1130"/>
    </row>
    <row r="548" spans="1:18">
      <c r="A548" s="1130"/>
      <c r="B548" s="1130"/>
      <c r="C548" s="1130"/>
      <c r="D548" s="1130"/>
      <c r="E548" s="1130"/>
      <c r="F548" s="1130"/>
      <c r="G548" s="1130"/>
      <c r="H548" s="1130"/>
      <c r="I548" s="1130"/>
      <c r="J548" s="1130"/>
      <c r="K548" s="1130"/>
      <c r="L548" s="1130"/>
      <c r="M548" s="1130"/>
      <c r="N548" s="1130"/>
      <c r="O548" s="1130"/>
      <c r="P548" s="1130"/>
      <c r="Q548" s="1130"/>
      <c r="R548" s="1130"/>
    </row>
    <row r="549" spans="1:18">
      <c r="A549" s="1130"/>
      <c r="B549" s="1130"/>
      <c r="C549" s="1130"/>
      <c r="D549" s="1130"/>
      <c r="E549" s="1130"/>
      <c r="F549" s="1130"/>
      <c r="G549" s="1130"/>
      <c r="H549" s="1130"/>
      <c r="I549" s="1130"/>
      <c r="J549" s="1130"/>
      <c r="K549" s="1130"/>
      <c r="L549" s="1130"/>
      <c r="M549" s="1130"/>
      <c r="N549" s="1130"/>
      <c r="O549" s="1130"/>
      <c r="P549" s="1130"/>
      <c r="Q549" s="1130"/>
      <c r="R549" s="1130"/>
    </row>
    <row r="550" spans="1:18">
      <c r="A550" s="1130"/>
      <c r="B550" s="1130"/>
      <c r="C550" s="1130"/>
      <c r="D550" s="1130"/>
      <c r="E550" s="1130"/>
      <c r="F550" s="1130"/>
      <c r="G550" s="1130"/>
      <c r="H550" s="1130"/>
      <c r="I550" s="1130"/>
      <c r="J550" s="1130"/>
      <c r="K550" s="1130"/>
      <c r="L550" s="1130"/>
      <c r="M550" s="1130"/>
      <c r="N550" s="1130"/>
      <c r="O550" s="1130"/>
      <c r="P550" s="1130"/>
      <c r="Q550" s="1130"/>
      <c r="R550" s="1130"/>
    </row>
    <row r="551" spans="1:18">
      <c r="A551" s="1130"/>
      <c r="B551" s="1130"/>
      <c r="C551" s="1130"/>
      <c r="D551" s="1130"/>
      <c r="E551" s="1130"/>
      <c r="F551" s="1130"/>
      <c r="G551" s="1130"/>
      <c r="H551" s="1130"/>
      <c r="I551" s="1130"/>
      <c r="J551" s="1130"/>
      <c r="K551" s="1130"/>
      <c r="L551" s="1130"/>
      <c r="M551" s="1130"/>
      <c r="N551" s="1130"/>
      <c r="O551" s="1130"/>
      <c r="P551" s="1130"/>
      <c r="Q551" s="1130"/>
      <c r="R551" s="1130"/>
    </row>
    <row r="552" spans="1:18">
      <c r="A552" s="1130"/>
      <c r="B552" s="1130"/>
      <c r="C552" s="1130"/>
      <c r="D552" s="1130"/>
      <c r="E552" s="1130"/>
      <c r="F552" s="1130"/>
      <c r="G552" s="1130"/>
      <c r="H552" s="1130"/>
      <c r="I552" s="1130"/>
      <c r="J552" s="1130"/>
      <c r="K552" s="1130"/>
      <c r="L552" s="1130"/>
      <c r="M552" s="1130"/>
      <c r="N552" s="1130"/>
      <c r="O552" s="1130"/>
      <c r="P552" s="1130"/>
      <c r="Q552" s="1130"/>
      <c r="R552" s="1130"/>
    </row>
    <row r="553" spans="1:18">
      <c r="A553" s="1130"/>
      <c r="B553" s="1130"/>
      <c r="C553" s="1130"/>
      <c r="D553" s="1130"/>
      <c r="E553" s="1130"/>
      <c r="F553" s="1130"/>
      <c r="G553" s="1130"/>
      <c r="H553" s="1130"/>
      <c r="I553" s="1130"/>
      <c r="J553" s="1130"/>
      <c r="K553" s="1130"/>
      <c r="L553" s="1130"/>
      <c r="M553" s="1130"/>
      <c r="N553" s="1130"/>
      <c r="O553" s="1130"/>
      <c r="P553" s="1130"/>
      <c r="Q553" s="1130"/>
      <c r="R553" s="1130"/>
    </row>
    <row r="554" spans="1:18">
      <c r="A554" s="1130"/>
      <c r="B554" s="1130"/>
      <c r="C554" s="1130"/>
      <c r="D554" s="1130"/>
      <c r="E554" s="1130"/>
      <c r="F554" s="1130"/>
      <c r="G554" s="1130"/>
      <c r="H554" s="1130"/>
      <c r="I554" s="1130"/>
      <c r="J554" s="1130"/>
      <c r="K554" s="1130"/>
      <c r="L554" s="1130"/>
      <c r="M554" s="1130"/>
      <c r="N554" s="1130"/>
      <c r="O554" s="1130"/>
      <c r="P554" s="1130"/>
      <c r="Q554" s="1130"/>
      <c r="R554" s="1130"/>
    </row>
    <row r="555" spans="1:18">
      <c r="A555" s="1130"/>
      <c r="B555" s="1130"/>
      <c r="C555" s="1130"/>
      <c r="D555" s="1130"/>
      <c r="E555" s="1130"/>
      <c r="F555" s="1130"/>
      <c r="G555" s="1130"/>
      <c r="H555" s="1130"/>
      <c r="I555" s="1130"/>
      <c r="J555" s="1130"/>
      <c r="K555" s="1130"/>
      <c r="L555" s="1130"/>
      <c r="M555" s="1130"/>
      <c r="N555" s="1130"/>
      <c r="O555" s="1130"/>
      <c r="P555" s="1130"/>
      <c r="Q555" s="1130"/>
      <c r="R555" s="1130"/>
    </row>
    <row r="556" spans="1:18">
      <c r="A556" s="1130"/>
      <c r="B556" s="1130"/>
      <c r="C556" s="1130"/>
      <c r="D556" s="1130"/>
      <c r="E556" s="1130"/>
      <c r="F556" s="1130"/>
      <c r="G556" s="1130"/>
      <c r="H556" s="1130"/>
      <c r="I556" s="1130"/>
      <c r="J556" s="1130"/>
      <c r="K556" s="1130"/>
      <c r="L556" s="1130"/>
      <c r="M556" s="1130"/>
      <c r="N556" s="1130"/>
      <c r="O556" s="1130"/>
      <c r="P556" s="1130"/>
      <c r="Q556" s="1130"/>
      <c r="R556" s="1130"/>
    </row>
    <row r="557" spans="1:18">
      <c r="A557" s="1130"/>
      <c r="B557" s="1130"/>
      <c r="C557" s="1130"/>
      <c r="D557" s="1130"/>
      <c r="E557" s="1130"/>
      <c r="F557" s="1130"/>
      <c r="G557" s="1130"/>
      <c r="H557" s="1130"/>
      <c r="I557" s="1130"/>
      <c r="J557" s="1130"/>
      <c r="K557" s="1130"/>
      <c r="L557" s="1130"/>
      <c r="M557" s="1130"/>
      <c r="N557" s="1130"/>
      <c r="O557" s="1130"/>
      <c r="P557" s="1130"/>
      <c r="Q557" s="1130"/>
      <c r="R557" s="1130"/>
    </row>
    <row r="558" spans="1:18">
      <c r="A558" s="1130"/>
      <c r="B558" s="1130"/>
      <c r="C558" s="1130"/>
      <c r="D558" s="1130"/>
      <c r="E558" s="1130"/>
      <c r="F558" s="1130"/>
      <c r="G558" s="1130"/>
      <c r="H558" s="1130"/>
      <c r="I558" s="1130"/>
      <c r="J558" s="1130"/>
      <c r="K558" s="1130"/>
      <c r="L558" s="1130"/>
      <c r="M558" s="1130"/>
      <c r="N558" s="1130"/>
      <c r="O558" s="1130"/>
      <c r="P558" s="1130"/>
      <c r="Q558" s="1130"/>
      <c r="R558" s="1130"/>
    </row>
    <row r="559" spans="1:18">
      <c r="A559" s="1130"/>
      <c r="B559" s="1130"/>
      <c r="C559" s="1130"/>
      <c r="D559" s="1130"/>
      <c r="E559" s="1130"/>
      <c r="F559" s="1130"/>
      <c r="G559" s="1130"/>
      <c r="H559" s="1130"/>
      <c r="I559" s="1130"/>
      <c r="J559" s="1130"/>
      <c r="K559" s="1130"/>
      <c r="L559" s="1130"/>
      <c r="M559" s="1130"/>
      <c r="N559" s="1130"/>
      <c r="O559" s="1130"/>
      <c r="P559" s="1130"/>
      <c r="Q559" s="1130"/>
      <c r="R559" s="1130"/>
    </row>
    <row r="560" spans="1:18">
      <c r="A560" s="1130"/>
      <c r="B560" s="1130"/>
      <c r="C560" s="1130"/>
      <c r="D560" s="1130"/>
      <c r="E560" s="1130"/>
      <c r="F560" s="1130"/>
      <c r="G560" s="1130"/>
      <c r="H560" s="1130"/>
      <c r="I560" s="1130"/>
      <c r="J560" s="1130"/>
      <c r="K560" s="1130"/>
      <c r="L560" s="1130"/>
      <c r="M560" s="1130"/>
      <c r="N560" s="1130"/>
      <c r="O560" s="1130"/>
      <c r="P560" s="1130"/>
      <c r="Q560" s="1130"/>
      <c r="R560" s="1130"/>
    </row>
    <row r="561" spans="1:18">
      <c r="A561" s="1130"/>
      <c r="B561" s="1130"/>
      <c r="C561" s="1130"/>
      <c r="D561" s="1130"/>
      <c r="E561" s="1130"/>
      <c r="F561" s="1130"/>
      <c r="G561" s="1130"/>
      <c r="H561" s="1130"/>
      <c r="I561" s="1130"/>
      <c r="J561" s="1130"/>
      <c r="K561" s="1130"/>
      <c r="L561" s="1130"/>
      <c r="M561" s="1130"/>
      <c r="N561" s="1130"/>
      <c r="O561" s="1130"/>
      <c r="P561" s="1130"/>
      <c r="Q561" s="1130"/>
      <c r="R561" s="1130"/>
    </row>
    <row r="562" spans="1:18">
      <c r="A562" s="1130"/>
      <c r="B562" s="1130"/>
      <c r="C562" s="1130"/>
      <c r="D562" s="1130"/>
      <c r="E562" s="1130"/>
      <c r="F562" s="1130"/>
      <c r="G562" s="1130"/>
      <c r="H562" s="1130"/>
      <c r="I562" s="1130"/>
      <c r="J562" s="1130"/>
      <c r="K562" s="1130"/>
      <c r="L562" s="1130"/>
      <c r="M562" s="1130"/>
      <c r="N562" s="1130"/>
      <c r="O562" s="1130"/>
      <c r="P562" s="1130"/>
      <c r="Q562" s="1130"/>
      <c r="R562" s="1130"/>
    </row>
    <row r="563" spans="1:18">
      <c r="A563" s="1130"/>
      <c r="B563" s="1130"/>
      <c r="C563" s="1130"/>
      <c r="D563" s="1130"/>
      <c r="E563" s="1130"/>
      <c r="F563" s="1130"/>
      <c r="G563" s="1130"/>
      <c r="H563" s="1130"/>
      <c r="I563" s="1130"/>
      <c r="J563" s="1130"/>
      <c r="K563" s="1130"/>
      <c r="L563" s="1130"/>
      <c r="M563" s="1130"/>
      <c r="N563" s="1130"/>
      <c r="O563" s="1130"/>
      <c r="P563" s="1130"/>
      <c r="Q563" s="1130"/>
      <c r="R563" s="1130"/>
    </row>
    <row r="564" spans="1:18">
      <c r="A564" s="1130"/>
      <c r="B564" s="1130"/>
      <c r="C564" s="1130"/>
      <c r="D564" s="1130"/>
      <c r="E564" s="1130"/>
      <c r="F564" s="1130"/>
      <c r="G564" s="1130"/>
      <c r="H564" s="1130"/>
      <c r="I564" s="1130"/>
      <c r="J564" s="1130"/>
      <c r="K564" s="1130"/>
      <c r="L564" s="1130"/>
      <c r="M564" s="1130"/>
      <c r="N564" s="1130"/>
      <c r="O564" s="1130"/>
      <c r="P564" s="1130"/>
      <c r="Q564" s="1130"/>
      <c r="R564" s="1130"/>
    </row>
    <row r="565" spans="1:18">
      <c r="A565" s="1130"/>
      <c r="B565" s="1130"/>
      <c r="C565" s="1130"/>
      <c r="D565" s="1130"/>
      <c r="E565" s="1130"/>
      <c r="F565" s="1130"/>
      <c r="G565" s="1130"/>
      <c r="H565" s="1130"/>
      <c r="I565" s="1130"/>
      <c r="J565" s="1130"/>
      <c r="K565" s="1130"/>
      <c r="L565" s="1130"/>
      <c r="M565" s="1130"/>
      <c r="N565" s="1130"/>
      <c r="O565" s="1130"/>
      <c r="P565" s="1130"/>
      <c r="Q565" s="1130"/>
      <c r="R565" s="1130"/>
    </row>
    <row r="566" spans="1:18">
      <c r="A566" s="1130"/>
      <c r="B566" s="1130"/>
      <c r="C566" s="1130"/>
      <c r="D566" s="1130"/>
      <c r="E566" s="1130"/>
      <c r="F566" s="1130"/>
      <c r="G566" s="1130"/>
      <c r="H566" s="1130"/>
      <c r="I566" s="1130"/>
      <c r="J566" s="1130"/>
      <c r="K566" s="1130"/>
      <c r="L566" s="1130"/>
      <c r="M566" s="1130"/>
      <c r="N566" s="1130"/>
      <c r="O566" s="1130"/>
      <c r="P566" s="1130"/>
      <c r="Q566" s="1130"/>
      <c r="R566" s="1130"/>
    </row>
    <row r="567" spans="1:18">
      <c r="A567" s="1130"/>
      <c r="B567" s="1130"/>
      <c r="C567" s="1130"/>
      <c r="D567" s="1130"/>
      <c r="E567" s="1130"/>
      <c r="F567" s="1130"/>
      <c r="G567" s="1130"/>
      <c r="H567" s="1130"/>
      <c r="I567" s="1130"/>
      <c r="J567" s="1130"/>
      <c r="K567" s="1130"/>
      <c r="L567" s="1130"/>
      <c r="M567" s="1130"/>
      <c r="N567" s="1130"/>
      <c r="O567" s="1130"/>
      <c r="P567" s="1130"/>
      <c r="Q567" s="1130"/>
      <c r="R567" s="1130"/>
    </row>
    <row r="568" spans="1:18">
      <c r="A568" s="1130"/>
      <c r="B568" s="1130"/>
      <c r="C568" s="1130"/>
      <c r="D568" s="1130"/>
      <c r="E568" s="1130"/>
      <c r="F568" s="1130"/>
      <c r="G568" s="1130"/>
      <c r="H568" s="1130"/>
      <c r="I568" s="1130"/>
      <c r="J568" s="1130"/>
      <c r="K568" s="1130"/>
      <c r="L568" s="1130"/>
      <c r="M568" s="1130"/>
      <c r="N568" s="1130"/>
      <c r="O568" s="1130"/>
      <c r="P568" s="1130"/>
      <c r="Q568" s="1130"/>
      <c r="R568" s="1130"/>
    </row>
    <row r="569" spans="1:18">
      <c r="A569" s="1130"/>
      <c r="B569" s="1130"/>
      <c r="C569" s="1130"/>
      <c r="D569" s="1130"/>
      <c r="E569" s="1130"/>
      <c r="F569" s="1130"/>
      <c r="G569" s="1130"/>
      <c r="H569" s="1130"/>
      <c r="I569" s="1130"/>
      <c r="J569" s="1130"/>
      <c r="K569" s="1130"/>
      <c r="L569" s="1130"/>
      <c r="M569" s="1130"/>
      <c r="N569" s="1130"/>
      <c r="O569" s="1130"/>
      <c r="P569" s="1130"/>
      <c r="Q569" s="1130"/>
      <c r="R569" s="1130"/>
    </row>
    <row r="570" spans="1:18">
      <c r="A570" s="1130"/>
      <c r="B570" s="1130"/>
      <c r="C570" s="1130"/>
      <c r="D570" s="1130"/>
      <c r="E570" s="1130"/>
      <c r="F570" s="1130"/>
      <c r="G570" s="1130"/>
      <c r="H570" s="1130"/>
      <c r="I570" s="1130"/>
      <c r="J570" s="1130"/>
      <c r="K570" s="1130"/>
      <c r="L570" s="1130"/>
      <c r="M570" s="1130"/>
      <c r="N570" s="1130"/>
      <c r="O570" s="1130"/>
      <c r="P570" s="1130"/>
      <c r="Q570" s="1130"/>
      <c r="R570" s="1130"/>
    </row>
    <row r="571" spans="1:18">
      <c r="A571" s="1130"/>
      <c r="B571" s="1130"/>
      <c r="C571" s="1130"/>
      <c r="D571" s="1130"/>
      <c r="E571" s="1130"/>
      <c r="F571" s="1130"/>
      <c r="G571" s="1130"/>
      <c r="H571" s="1130"/>
      <c r="I571" s="1130"/>
      <c r="J571" s="1130"/>
      <c r="K571" s="1130"/>
      <c r="L571" s="1130"/>
      <c r="M571" s="1130"/>
      <c r="N571" s="1130"/>
      <c r="O571" s="1130"/>
      <c r="P571" s="1130"/>
      <c r="Q571" s="1130"/>
      <c r="R571" s="1130"/>
    </row>
    <row r="572" spans="1:18">
      <c r="A572" s="1130"/>
      <c r="B572" s="1130"/>
      <c r="C572" s="1130"/>
      <c r="D572" s="1130"/>
      <c r="E572" s="1130"/>
      <c r="F572" s="1130"/>
      <c r="G572" s="1130"/>
      <c r="H572" s="1130"/>
      <c r="I572" s="1130"/>
      <c r="J572" s="1130"/>
      <c r="K572" s="1130"/>
      <c r="L572" s="1130"/>
      <c r="M572" s="1130"/>
      <c r="N572" s="1130"/>
      <c r="O572" s="1130"/>
      <c r="P572" s="1130"/>
      <c r="Q572" s="1130"/>
      <c r="R572" s="1130"/>
    </row>
    <row r="573" spans="1:18">
      <c r="A573" s="1130"/>
      <c r="B573" s="1130"/>
      <c r="C573" s="1130"/>
      <c r="D573" s="1130"/>
      <c r="E573" s="1130"/>
      <c r="F573" s="1130"/>
      <c r="G573" s="1130"/>
      <c r="H573" s="1130"/>
      <c r="I573" s="1130"/>
      <c r="J573" s="1130"/>
      <c r="K573" s="1130"/>
      <c r="L573" s="1130"/>
      <c r="M573" s="1130"/>
      <c r="N573" s="1130"/>
      <c r="O573" s="1130"/>
      <c r="P573" s="1130"/>
      <c r="Q573" s="1130"/>
      <c r="R573" s="1130"/>
    </row>
    <row r="574" spans="1:18">
      <c r="A574" s="1130"/>
      <c r="B574" s="1130"/>
      <c r="C574" s="1130"/>
      <c r="D574" s="1130"/>
      <c r="E574" s="1130"/>
      <c r="F574" s="1130"/>
      <c r="G574" s="1130"/>
      <c r="H574" s="1130"/>
      <c r="I574" s="1130"/>
      <c r="J574" s="1130"/>
      <c r="K574" s="1130"/>
      <c r="L574" s="1130"/>
      <c r="M574" s="1130"/>
      <c r="N574" s="1130"/>
      <c r="O574" s="1130"/>
      <c r="P574" s="1130"/>
      <c r="Q574" s="1130"/>
      <c r="R574" s="1130"/>
    </row>
    <row r="575" spans="1:18">
      <c r="A575" s="1130"/>
      <c r="B575" s="1130"/>
      <c r="C575" s="1130"/>
      <c r="D575" s="1130"/>
      <c r="E575" s="1130"/>
      <c r="F575" s="1130"/>
      <c r="G575" s="1130"/>
      <c r="H575" s="1130"/>
      <c r="I575" s="1130"/>
      <c r="J575" s="1130"/>
      <c r="K575" s="1130"/>
      <c r="L575" s="1130"/>
      <c r="M575" s="1130"/>
      <c r="N575" s="1130"/>
      <c r="O575" s="1130"/>
      <c r="P575" s="1130"/>
      <c r="Q575" s="1130"/>
      <c r="R575" s="1130"/>
    </row>
    <row r="576" spans="1:18">
      <c r="A576" s="1130"/>
      <c r="B576" s="1130"/>
      <c r="C576" s="1130"/>
      <c r="D576" s="1130"/>
      <c r="E576" s="1130"/>
      <c r="F576" s="1130"/>
      <c r="G576" s="1130"/>
      <c r="H576" s="1130"/>
      <c r="I576" s="1130"/>
      <c r="J576" s="1130"/>
      <c r="K576" s="1130"/>
      <c r="L576" s="1130"/>
      <c r="M576" s="1130"/>
      <c r="N576" s="1130"/>
      <c r="O576" s="1130"/>
      <c r="P576" s="1130"/>
      <c r="Q576" s="1130"/>
      <c r="R576" s="1130"/>
    </row>
    <row r="577" spans="1:18">
      <c r="A577" s="1130"/>
      <c r="B577" s="1130"/>
      <c r="C577" s="1130"/>
      <c r="D577" s="1130"/>
      <c r="E577" s="1130"/>
      <c r="F577" s="1130"/>
      <c r="G577" s="1130"/>
      <c r="H577" s="1130"/>
      <c r="I577" s="1130"/>
      <c r="J577" s="1130"/>
      <c r="K577" s="1130"/>
      <c r="L577" s="1130"/>
      <c r="M577" s="1130"/>
      <c r="N577" s="1130"/>
      <c r="O577" s="1130"/>
      <c r="P577" s="1130"/>
      <c r="Q577" s="1130"/>
      <c r="R577" s="1130"/>
    </row>
    <row r="578" spans="1:18">
      <c r="A578" s="1130"/>
      <c r="B578" s="1130"/>
      <c r="C578" s="1130"/>
      <c r="D578" s="1130"/>
      <c r="E578" s="1130"/>
      <c r="F578" s="1130"/>
      <c r="G578" s="1130"/>
      <c r="H578" s="1130"/>
      <c r="I578" s="1130"/>
      <c r="J578" s="1130"/>
      <c r="K578" s="1130"/>
      <c r="L578" s="1130"/>
      <c r="M578" s="1130"/>
      <c r="N578" s="1130"/>
      <c r="O578" s="1130"/>
      <c r="P578" s="1130"/>
      <c r="Q578" s="1130"/>
      <c r="R578" s="1130"/>
    </row>
    <row r="579" spans="1:18">
      <c r="A579" s="1130"/>
      <c r="B579" s="1130"/>
      <c r="C579" s="1130"/>
      <c r="D579" s="1130"/>
      <c r="E579" s="1130"/>
      <c r="F579" s="1130"/>
      <c r="G579" s="1130"/>
      <c r="H579" s="1130"/>
      <c r="I579" s="1130"/>
      <c r="J579" s="1130"/>
      <c r="K579" s="1130"/>
      <c r="L579" s="1130"/>
      <c r="M579" s="1130"/>
      <c r="N579" s="1130"/>
      <c r="O579" s="1130"/>
      <c r="P579" s="1130"/>
      <c r="Q579" s="1130"/>
      <c r="R579" s="1130"/>
    </row>
    <row r="580" spans="1:18">
      <c r="A580" s="1130"/>
      <c r="B580" s="1130"/>
      <c r="C580" s="1130"/>
      <c r="D580" s="1130"/>
      <c r="E580" s="1130"/>
      <c r="F580" s="1130"/>
      <c r="G580" s="1130"/>
      <c r="H580" s="1130"/>
      <c r="I580" s="1130"/>
      <c r="J580" s="1130"/>
      <c r="K580" s="1130"/>
      <c r="L580" s="1130"/>
      <c r="M580" s="1130"/>
      <c r="N580" s="1130"/>
      <c r="O580" s="1130"/>
      <c r="P580" s="1130"/>
      <c r="Q580" s="1130"/>
      <c r="R580" s="1130"/>
    </row>
    <row r="581" spans="1:18">
      <c r="A581" s="1130"/>
      <c r="B581" s="1130"/>
      <c r="C581" s="1130"/>
      <c r="D581" s="1130"/>
      <c r="E581" s="1130"/>
      <c r="F581" s="1130"/>
      <c r="G581" s="1130"/>
      <c r="H581" s="1130"/>
      <c r="I581" s="1130"/>
      <c r="J581" s="1130"/>
      <c r="K581" s="1130"/>
      <c r="L581" s="1130"/>
      <c r="M581" s="1130"/>
      <c r="N581" s="1130"/>
      <c r="O581" s="1130"/>
      <c r="P581" s="1130"/>
      <c r="Q581" s="1130"/>
      <c r="R581" s="1130"/>
    </row>
    <row r="582" spans="1:18">
      <c r="A582" s="1130"/>
      <c r="B582" s="1130"/>
      <c r="C582" s="1130"/>
      <c r="D582" s="1130"/>
      <c r="E582" s="1130"/>
      <c r="F582" s="1130"/>
      <c r="G582" s="1130"/>
      <c r="H582" s="1130"/>
      <c r="I582" s="1130"/>
      <c r="J582" s="1130"/>
      <c r="K582" s="1130"/>
      <c r="L582" s="1130"/>
      <c r="M582" s="1130"/>
      <c r="N582" s="1130"/>
      <c r="O582" s="1130"/>
      <c r="P582" s="1130"/>
      <c r="Q582" s="1130"/>
      <c r="R582" s="1130"/>
    </row>
    <row r="583" spans="1:18">
      <c r="A583" s="1130"/>
      <c r="B583" s="1130"/>
      <c r="C583" s="1130"/>
      <c r="D583" s="1130"/>
      <c r="E583" s="1130"/>
      <c r="F583" s="1130"/>
      <c r="G583" s="1130"/>
      <c r="H583" s="1130"/>
      <c r="I583" s="1130"/>
      <c r="J583" s="1130"/>
      <c r="K583" s="1130"/>
      <c r="L583" s="1130"/>
      <c r="M583" s="1130"/>
      <c r="N583" s="1130"/>
      <c r="O583" s="1130"/>
      <c r="P583" s="1130"/>
      <c r="Q583" s="1130"/>
      <c r="R583" s="1130"/>
    </row>
    <row r="584" spans="1:18">
      <c r="A584" s="1130"/>
      <c r="B584" s="1130"/>
      <c r="C584" s="1130"/>
      <c r="D584" s="1130"/>
      <c r="E584" s="1130"/>
      <c r="F584" s="1130"/>
      <c r="G584" s="1130"/>
      <c r="H584" s="1130"/>
      <c r="I584" s="1130"/>
      <c r="J584" s="1130"/>
      <c r="K584" s="1130"/>
      <c r="L584" s="1130"/>
      <c r="M584" s="1130"/>
      <c r="N584" s="1130"/>
      <c r="O584" s="1130"/>
      <c r="P584" s="1130"/>
      <c r="Q584" s="1130"/>
      <c r="R584" s="1130"/>
    </row>
    <row r="585" spans="1:18">
      <c r="A585" s="1130"/>
      <c r="B585" s="1130"/>
      <c r="C585" s="1130"/>
      <c r="D585" s="1130"/>
      <c r="E585" s="1130"/>
      <c r="F585" s="1130"/>
      <c r="G585" s="1130"/>
      <c r="H585" s="1130"/>
      <c r="I585" s="1130"/>
      <c r="J585" s="1130"/>
      <c r="K585" s="1130"/>
      <c r="L585" s="1130"/>
      <c r="M585" s="1130"/>
      <c r="N585" s="1130"/>
      <c r="O585" s="1130"/>
      <c r="P585" s="1130"/>
      <c r="Q585" s="1130"/>
      <c r="R585" s="1130"/>
    </row>
    <row r="586" spans="1:18">
      <c r="A586" s="1130"/>
      <c r="B586" s="1130"/>
      <c r="C586" s="1130"/>
      <c r="D586" s="1130"/>
      <c r="E586" s="1130"/>
      <c r="F586" s="1130"/>
      <c r="G586" s="1130"/>
      <c r="H586" s="1130"/>
      <c r="I586" s="1130"/>
      <c r="J586" s="1130"/>
      <c r="K586" s="1130"/>
      <c r="L586" s="1130"/>
      <c r="M586" s="1130"/>
      <c r="N586" s="1130"/>
      <c r="O586" s="1130"/>
      <c r="P586" s="1130"/>
      <c r="Q586" s="1130"/>
      <c r="R586" s="1130"/>
    </row>
    <row r="587" spans="1:18">
      <c r="A587" s="1130"/>
      <c r="B587" s="1130"/>
      <c r="C587" s="1130"/>
      <c r="D587" s="1130"/>
      <c r="E587" s="1130"/>
      <c r="F587" s="1130"/>
      <c r="G587" s="1130"/>
      <c r="H587" s="1130"/>
      <c r="I587" s="1130"/>
      <c r="J587" s="1130"/>
      <c r="K587" s="1130"/>
      <c r="L587" s="1130"/>
      <c r="M587" s="1130"/>
      <c r="N587" s="1130"/>
      <c r="O587" s="1130"/>
      <c r="P587" s="1130"/>
      <c r="Q587" s="1130"/>
      <c r="R587" s="1130"/>
    </row>
    <row r="588" spans="1:18">
      <c r="A588" s="1130"/>
      <c r="B588" s="1130"/>
      <c r="C588" s="1130"/>
      <c r="D588" s="1130"/>
      <c r="E588" s="1130"/>
      <c r="F588" s="1130"/>
      <c r="G588" s="1130"/>
      <c r="H588" s="1130"/>
      <c r="I588" s="1130"/>
      <c r="J588" s="1130"/>
      <c r="K588" s="1130"/>
      <c r="L588" s="1130"/>
      <c r="M588" s="1130"/>
      <c r="N588" s="1130"/>
      <c r="O588" s="1130"/>
      <c r="P588" s="1130"/>
      <c r="Q588" s="1130"/>
      <c r="R588" s="1130"/>
    </row>
    <row r="589" spans="1:18">
      <c r="A589" s="1130"/>
      <c r="B589" s="1130"/>
      <c r="C589" s="1130"/>
      <c r="D589" s="1130"/>
      <c r="E589" s="1130"/>
      <c r="F589" s="1130"/>
      <c r="G589" s="1130"/>
      <c r="H589" s="1130"/>
      <c r="I589" s="1130"/>
      <c r="J589" s="1130"/>
      <c r="K589" s="1130"/>
      <c r="L589" s="1130"/>
      <c r="M589" s="1130"/>
      <c r="N589" s="1130"/>
      <c r="O589" s="1130"/>
      <c r="P589" s="1130"/>
      <c r="Q589" s="1130"/>
      <c r="R589" s="1130"/>
    </row>
    <row r="590" spans="1:18">
      <c r="A590" s="1130"/>
      <c r="B590" s="1130"/>
      <c r="C590" s="1130"/>
      <c r="D590" s="1130"/>
      <c r="E590" s="1130"/>
      <c r="F590" s="1130"/>
      <c r="G590" s="1130"/>
      <c r="H590" s="1130"/>
      <c r="I590" s="1130"/>
      <c r="J590" s="1130"/>
      <c r="K590" s="1130"/>
      <c r="L590" s="1130"/>
      <c r="M590" s="1130"/>
      <c r="N590" s="1130"/>
      <c r="O590" s="1130"/>
      <c r="P590" s="1130"/>
      <c r="Q590" s="1130"/>
      <c r="R590" s="1130"/>
    </row>
    <row r="591" spans="1:18">
      <c r="A591" s="1130"/>
      <c r="B591" s="1130"/>
      <c r="C591" s="1130"/>
      <c r="D591" s="1130"/>
      <c r="E591" s="1130"/>
      <c r="F591" s="1130"/>
      <c r="G591" s="1130"/>
      <c r="H591" s="1130"/>
      <c r="I591" s="1130"/>
      <c r="J591" s="1130"/>
      <c r="K591" s="1130"/>
      <c r="L591" s="1130"/>
      <c r="M591" s="1130"/>
      <c r="N591" s="1130"/>
      <c r="O591" s="1130"/>
      <c r="P591" s="1130"/>
      <c r="Q591" s="1130"/>
      <c r="R591" s="1130"/>
    </row>
    <row r="592" spans="1:18">
      <c r="A592" s="1130"/>
      <c r="B592" s="1130"/>
      <c r="C592" s="1130"/>
      <c r="D592" s="1130"/>
      <c r="E592" s="1130"/>
      <c r="F592" s="1130"/>
      <c r="G592" s="1130"/>
      <c r="H592" s="1130"/>
      <c r="I592" s="1130"/>
      <c r="J592" s="1130"/>
      <c r="K592" s="1130"/>
      <c r="L592" s="1130"/>
      <c r="M592" s="1130"/>
      <c r="N592" s="1130"/>
      <c r="O592" s="1130"/>
      <c r="P592" s="1130"/>
      <c r="Q592" s="1130"/>
      <c r="R592" s="1130"/>
    </row>
    <row r="593" spans="1:18">
      <c r="A593" s="1130"/>
      <c r="B593" s="1130"/>
      <c r="C593" s="1130"/>
      <c r="D593" s="1130"/>
      <c r="E593" s="1130"/>
      <c r="F593" s="1130"/>
      <c r="G593" s="1130"/>
      <c r="H593" s="1130"/>
      <c r="I593" s="1130"/>
      <c r="J593" s="1130"/>
      <c r="K593" s="1130"/>
      <c r="L593" s="1130"/>
      <c r="M593" s="1130"/>
      <c r="N593" s="1130"/>
      <c r="O593" s="1130"/>
      <c r="P593" s="1130"/>
      <c r="Q593" s="1130"/>
      <c r="R593" s="1130"/>
    </row>
    <row r="594" spans="1:18">
      <c r="A594" s="1130"/>
      <c r="B594" s="1130"/>
      <c r="C594" s="1130"/>
      <c r="D594" s="1130"/>
      <c r="E594" s="1130"/>
      <c r="F594" s="1130"/>
      <c r="G594" s="1130"/>
      <c r="H594" s="1130"/>
      <c r="I594" s="1130"/>
      <c r="J594" s="1130"/>
      <c r="K594" s="1130"/>
      <c r="L594" s="1130"/>
      <c r="M594" s="1130"/>
      <c r="N594" s="1130"/>
      <c r="O594" s="1130"/>
      <c r="P594" s="1130"/>
      <c r="Q594" s="1130"/>
      <c r="R594" s="1130"/>
    </row>
    <row r="595" spans="1:18">
      <c r="A595" s="1130"/>
      <c r="B595" s="1130"/>
      <c r="C595" s="1130"/>
      <c r="D595" s="1130"/>
      <c r="E595" s="1130"/>
      <c r="F595" s="1130"/>
      <c r="G595" s="1130"/>
      <c r="H595" s="1130"/>
      <c r="I595" s="1130"/>
      <c r="J595" s="1130"/>
      <c r="K595" s="1130"/>
      <c r="L595" s="1130"/>
      <c r="M595" s="1130"/>
      <c r="N595" s="1130"/>
      <c r="O595" s="1130"/>
      <c r="P595" s="1130"/>
      <c r="Q595" s="1130"/>
      <c r="R595" s="1130"/>
    </row>
    <row r="596" spans="1:18">
      <c r="A596" s="1130"/>
      <c r="B596" s="1130"/>
      <c r="C596" s="1130"/>
      <c r="D596" s="1130"/>
      <c r="E596" s="1130"/>
      <c r="F596" s="1130"/>
      <c r="G596" s="1130"/>
      <c r="H596" s="1130"/>
      <c r="I596" s="1130"/>
      <c r="J596" s="1130"/>
      <c r="K596" s="1130"/>
      <c r="L596" s="1130"/>
      <c r="M596" s="1130"/>
      <c r="N596" s="1130"/>
      <c r="O596" s="1130"/>
      <c r="P596" s="1130"/>
      <c r="Q596" s="1130"/>
      <c r="R596" s="1130"/>
    </row>
    <row r="597" spans="1:18">
      <c r="A597" s="1130"/>
      <c r="B597" s="1130"/>
      <c r="C597" s="1130"/>
      <c r="D597" s="1130"/>
      <c r="E597" s="1130"/>
      <c r="F597" s="1130"/>
      <c r="G597" s="1130"/>
      <c r="H597" s="1130"/>
      <c r="I597" s="1130"/>
      <c r="J597" s="1130"/>
      <c r="K597" s="1130"/>
      <c r="L597" s="1130"/>
      <c r="M597" s="1130"/>
      <c r="N597" s="1130"/>
      <c r="O597" s="1130"/>
      <c r="P597" s="1130"/>
      <c r="Q597" s="1130"/>
      <c r="R597" s="1130"/>
    </row>
    <row r="598" spans="1:18">
      <c r="A598" s="1130"/>
      <c r="B598" s="1130"/>
      <c r="C598" s="1130"/>
      <c r="D598" s="1130"/>
      <c r="E598" s="1130"/>
      <c r="F598" s="1130"/>
      <c r="G598" s="1130"/>
      <c r="H598" s="1130"/>
      <c r="I598" s="1130"/>
      <c r="J598" s="1130"/>
      <c r="K598" s="1130"/>
      <c r="L598" s="1130"/>
      <c r="M598" s="1130"/>
      <c r="N598" s="1130"/>
      <c r="O598" s="1130"/>
      <c r="P598" s="1130"/>
      <c r="Q598" s="1130"/>
      <c r="R598" s="1130"/>
    </row>
    <row r="599" spans="1:18">
      <c r="A599" s="1130"/>
      <c r="B599" s="1130"/>
      <c r="C599" s="1130"/>
      <c r="D599" s="1130"/>
      <c r="E599" s="1130"/>
      <c r="F599" s="1130"/>
      <c r="G599" s="1130"/>
      <c r="H599" s="1130"/>
      <c r="I599" s="1130"/>
      <c r="J599" s="1130"/>
      <c r="K599" s="1130"/>
      <c r="L599" s="1130"/>
      <c r="M599" s="1130"/>
      <c r="N599" s="1130"/>
      <c r="O599" s="1130"/>
      <c r="P599" s="1130"/>
      <c r="Q599" s="1130"/>
      <c r="R599" s="1130"/>
    </row>
    <row r="600" spans="1:18">
      <c r="A600" s="1130"/>
      <c r="B600" s="1130"/>
      <c r="C600" s="1130"/>
      <c r="D600" s="1130"/>
      <c r="E600" s="1130"/>
      <c r="F600" s="1130"/>
      <c r="G600" s="1130"/>
      <c r="H600" s="1130"/>
      <c r="I600" s="1130"/>
      <c r="J600" s="1130"/>
      <c r="K600" s="1130"/>
      <c r="L600" s="1130"/>
      <c r="M600" s="1130"/>
      <c r="N600" s="1130"/>
      <c r="O600" s="1130"/>
      <c r="P600" s="1130"/>
      <c r="Q600" s="1130"/>
      <c r="R600" s="1130"/>
    </row>
    <row r="601" spans="1:18">
      <c r="A601" s="1130"/>
      <c r="B601" s="1130"/>
      <c r="C601" s="1130"/>
      <c r="D601" s="1130"/>
      <c r="E601" s="1130"/>
      <c r="F601" s="1130"/>
      <c r="G601" s="1130"/>
      <c r="H601" s="1130"/>
      <c r="I601" s="1130"/>
      <c r="J601" s="1130"/>
      <c r="K601" s="1130"/>
      <c r="L601" s="1130"/>
      <c r="M601" s="1130"/>
      <c r="N601" s="1130"/>
      <c r="O601" s="1130"/>
      <c r="P601" s="1130"/>
      <c r="Q601" s="1130"/>
      <c r="R601" s="1130"/>
    </row>
    <row r="602" spans="1:18">
      <c r="A602" s="1130"/>
      <c r="B602" s="1130"/>
      <c r="C602" s="1130"/>
      <c r="D602" s="1130"/>
      <c r="E602" s="1130"/>
      <c r="F602" s="1130"/>
      <c r="G602" s="1130"/>
      <c r="H602" s="1130"/>
      <c r="I602" s="1130"/>
      <c r="J602" s="1130"/>
      <c r="K602" s="1130"/>
      <c r="L602" s="1130"/>
      <c r="M602" s="1130"/>
      <c r="N602" s="1130"/>
      <c r="O602" s="1130"/>
      <c r="P602" s="1130"/>
      <c r="Q602" s="1130"/>
      <c r="R602" s="1130"/>
    </row>
    <row r="603" spans="1:18">
      <c r="A603" s="1130"/>
      <c r="B603" s="1130"/>
      <c r="C603" s="1130"/>
      <c r="D603" s="1130"/>
      <c r="E603" s="1130"/>
      <c r="F603" s="1130"/>
      <c r="G603" s="1130"/>
      <c r="H603" s="1130"/>
      <c r="I603" s="1130"/>
      <c r="J603" s="1130"/>
      <c r="K603" s="1130"/>
      <c r="L603" s="1130"/>
      <c r="M603" s="1130"/>
      <c r="N603" s="1130"/>
      <c r="O603" s="1130"/>
      <c r="P603" s="1130"/>
      <c r="Q603" s="1130"/>
      <c r="R603" s="1130"/>
    </row>
    <row r="604" spans="1:18">
      <c r="A604" s="1130"/>
      <c r="B604" s="1130"/>
      <c r="C604" s="1130"/>
      <c r="D604" s="1130"/>
      <c r="E604" s="1130"/>
      <c r="F604" s="1130"/>
      <c r="G604" s="1130"/>
      <c r="H604" s="1130"/>
      <c r="I604" s="1130"/>
      <c r="J604" s="1130"/>
      <c r="K604" s="1130"/>
      <c r="L604" s="1130"/>
      <c r="M604" s="1130"/>
      <c r="N604" s="1130"/>
      <c r="O604" s="1130"/>
      <c r="P604" s="1130"/>
      <c r="Q604" s="1130"/>
      <c r="R604" s="1130"/>
    </row>
    <row r="605" spans="1:18">
      <c r="A605" s="1130"/>
      <c r="B605" s="1130"/>
      <c r="C605" s="1130"/>
      <c r="D605" s="1130"/>
      <c r="E605" s="1130"/>
      <c r="F605" s="1130"/>
      <c r="G605" s="1130"/>
      <c r="H605" s="1130"/>
      <c r="I605" s="1130"/>
      <c r="J605" s="1130"/>
      <c r="K605" s="1130"/>
      <c r="L605" s="1130"/>
      <c r="M605" s="1130"/>
      <c r="N605" s="1130"/>
      <c r="O605" s="1130"/>
      <c r="P605" s="1130"/>
      <c r="Q605" s="1130"/>
      <c r="R605" s="1130"/>
    </row>
    <row r="606" spans="1:18">
      <c r="A606" s="1130"/>
      <c r="B606" s="1130"/>
      <c r="C606" s="1130"/>
      <c r="D606" s="1130"/>
      <c r="E606" s="1130"/>
      <c r="F606" s="1130"/>
      <c r="G606" s="1130"/>
      <c r="H606" s="1130"/>
      <c r="I606" s="1130"/>
      <c r="J606" s="1130"/>
      <c r="K606" s="1130"/>
      <c r="L606" s="1130"/>
      <c r="M606" s="1130"/>
      <c r="N606" s="1130"/>
      <c r="O606" s="1130"/>
      <c r="P606" s="1130"/>
      <c r="Q606" s="1130"/>
      <c r="R606" s="1130"/>
    </row>
    <row r="607" spans="1:18">
      <c r="A607" s="1130"/>
      <c r="B607" s="1130"/>
      <c r="C607" s="1130"/>
      <c r="D607" s="1130"/>
      <c r="E607" s="1130"/>
      <c r="F607" s="1130"/>
      <c r="G607" s="1130"/>
      <c r="H607" s="1130"/>
      <c r="I607" s="1130"/>
      <c r="J607" s="1130"/>
      <c r="K607" s="1130"/>
      <c r="L607" s="1130"/>
      <c r="M607" s="1130"/>
      <c r="N607" s="1130"/>
      <c r="O607" s="1130"/>
      <c r="P607" s="1130"/>
      <c r="Q607" s="1130"/>
      <c r="R607" s="1130"/>
    </row>
    <row r="608" spans="1:18">
      <c r="A608" s="1130"/>
      <c r="B608" s="1130"/>
      <c r="C608" s="1130"/>
      <c r="D608" s="1130"/>
      <c r="E608" s="1130"/>
      <c r="F608" s="1130"/>
      <c r="G608" s="1130"/>
      <c r="H608" s="1130"/>
      <c r="I608" s="1130"/>
      <c r="J608" s="1130"/>
      <c r="K608" s="1130"/>
      <c r="L608" s="1130"/>
      <c r="M608" s="1130"/>
      <c r="N608" s="1130"/>
      <c r="O608" s="1130"/>
      <c r="P608" s="1130"/>
      <c r="Q608" s="1130"/>
      <c r="R608" s="1130"/>
    </row>
    <row r="609" spans="1:18">
      <c r="A609" s="1130"/>
      <c r="B609" s="1130"/>
      <c r="C609" s="1130"/>
      <c r="D609" s="1130"/>
      <c r="E609" s="1130"/>
      <c r="F609" s="1130"/>
      <c r="G609" s="1130"/>
      <c r="H609" s="1130"/>
      <c r="I609" s="1130"/>
      <c r="J609" s="1130"/>
      <c r="K609" s="1130"/>
      <c r="L609" s="1130"/>
      <c r="M609" s="1130"/>
      <c r="N609" s="1130"/>
      <c r="O609" s="1130"/>
      <c r="P609" s="1130"/>
      <c r="Q609" s="1130"/>
      <c r="R609" s="1130"/>
    </row>
    <row r="610" spans="1:18">
      <c r="A610" s="1130"/>
      <c r="B610" s="1130"/>
      <c r="C610" s="1130"/>
      <c r="D610" s="1130"/>
      <c r="E610" s="1130"/>
      <c r="F610" s="1130"/>
      <c r="G610" s="1130"/>
      <c r="H610" s="1130"/>
      <c r="I610" s="1130"/>
      <c r="J610" s="1130"/>
      <c r="K610" s="1130"/>
      <c r="L610" s="1130"/>
      <c r="M610" s="1130"/>
      <c r="N610" s="1130"/>
      <c r="O610" s="1130"/>
      <c r="P610" s="1130"/>
      <c r="Q610" s="1130"/>
      <c r="R610" s="1130"/>
    </row>
    <row r="611" spans="1:18">
      <c r="A611" s="1130"/>
      <c r="B611" s="1130"/>
      <c r="C611" s="1130"/>
      <c r="D611" s="1130"/>
      <c r="E611" s="1130"/>
      <c r="F611" s="1130"/>
      <c r="G611" s="1130"/>
      <c r="H611" s="1130"/>
      <c r="I611" s="1130"/>
      <c r="J611" s="1130"/>
      <c r="K611" s="1130"/>
      <c r="L611" s="1130"/>
      <c r="M611" s="1130"/>
      <c r="N611" s="1130"/>
      <c r="O611" s="1130"/>
      <c r="P611" s="1130"/>
      <c r="Q611" s="1130"/>
      <c r="R611" s="1130"/>
    </row>
    <row r="612" spans="1:18">
      <c r="A612" s="1130"/>
      <c r="B612" s="1130"/>
      <c r="C612" s="1130"/>
      <c r="D612" s="1130"/>
      <c r="E612" s="1130"/>
      <c r="F612" s="1130"/>
      <c r="G612" s="1130"/>
      <c r="H612" s="1130"/>
      <c r="I612" s="1130"/>
      <c r="J612" s="1130"/>
      <c r="K612" s="1130"/>
      <c r="L612" s="1130"/>
      <c r="M612" s="1130"/>
      <c r="N612" s="1130"/>
      <c r="O612" s="1130"/>
      <c r="P612" s="1130"/>
      <c r="Q612" s="1130"/>
      <c r="R612" s="1130"/>
    </row>
    <row r="613" spans="1:18">
      <c r="A613" s="1130"/>
      <c r="B613" s="1130"/>
      <c r="C613" s="1130"/>
      <c r="D613" s="1130"/>
      <c r="E613" s="1130"/>
      <c r="F613" s="1130"/>
      <c r="G613" s="1130"/>
      <c r="H613" s="1130"/>
      <c r="I613" s="1130"/>
      <c r="J613" s="1130"/>
      <c r="K613" s="1130"/>
      <c r="L613" s="1130"/>
      <c r="M613" s="1130"/>
      <c r="N613" s="1130"/>
      <c r="O613" s="1130"/>
      <c r="P613" s="1130"/>
      <c r="Q613" s="1130"/>
      <c r="R613" s="1130"/>
    </row>
    <row r="614" spans="1:18">
      <c r="A614" s="1130"/>
      <c r="B614" s="1130"/>
      <c r="C614" s="1130"/>
      <c r="D614" s="1130"/>
      <c r="E614" s="1130"/>
      <c r="F614" s="1130"/>
      <c r="G614" s="1130"/>
      <c r="H614" s="1130"/>
      <c r="I614" s="1130"/>
      <c r="J614" s="1130"/>
      <c r="K614" s="1130"/>
      <c r="L614" s="1130"/>
      <c r="M614" s="1130"/>
      <c r="N614" s="1130"/>
      <c r="O614" s="1130"/>
      <c r="P614" s="1130"/>
      <c r="Q614" s="1130"/>
      <c r="R614" s="1130"/>
    </row>
    <row r="615" spans="1:18">
      <c r="A615" s="1130"/>
      <c r="B615" s="1130"/>
      <c r="C615" s="1130"/>
      <c r="D615" s="1130"/>
      <c r="E615" s="1130"/>
      <c r="F615" s="1130"/>
      <c r="G615" s="1130"/>
      <c r="H615" s="1130"/>
      <c r="I615" s="1130"/>
      <c r="J615" s="1130"/>
      <c r="K615" s="1130"/>
      <c r="L615" s="1130"/>
      <c r="M615" s="1130"/>
      <c r="N615" s="1130"/>
      <c r="O615" s="1130"/>
      <c r="P615" s="1130"/>
      <c r="Q615" s="1130"/>
      <c r="R615" s="1130"/>
    </row>
    <row r="616" spans="1:18">
      <c r="A616" s="1130"/>
      <c r="B616" s="1130"/>
      <c r="C616" s="1130"/>
      <c r="D616" s="1130"/>
      <c r="E616" s="1130"/>
      <c r="F616" s="1130"/>
      <c r="G616" s="1130"/>
      <c r="H616" s="1130"/>
      <c r="I616" s="1130"/>
      <c r="J616" s="1130"/>
      <c r="K616" s="1130"/>
      <c r="L616" s="1130"/>
      <c r="M616" s="1130"/>
      <c r="N616" s="1130"/>
      <c r="O616" s="1130"/>
      <c r="P616" s="1130"/>
      <c r="Q616" s="1130"/>
      <c r="R616" s="1130"/>
    </row>
    <row r="617" spans="1:18">
      <c r="A617" s="1130"/>
      <c r="B617" s="1130"/>
      <c r="C617" s="1130"/>
      <c r="D617" s="1130"/>
      <c r="E617" s="1130"/>
      <c r="F617" s="1130"/>
      <c r="G617" s="1130"/>
      <c r="H617" s="1130"/>
      <c r="I617" s="1130"/>
      <c r="J617" s="1130"/>
      <c r="K617" s="1130"/>
      <c r="L617" s="1130"/>
      <c r="M617" s="1130"/>
      <c r="N617" s="1130"/>
      <c r="O617" s="1130"/>
      <c r="P617" s="1130"/>
      <c r="Q617" s="1130"/>
      <c r="R617" s="1130"/>
    </row>
    <row r="618" spans="1:18">
      <c r="A618" s="1130"/>
      <c r="B618" s="1130"/>
      <c r="C618" s="1130"/>
      <c r="D618" s="1130"/>
      <c r="E618" s="1130"/>
      <c r="F618" s="1130"/>
      <c r="G618" s="1130"/>
      <c r="H618" s="1130"/>
      <c r="I618" s="1130"/>
      <c r="J618" s="1130"/>
      <c r="K618" s="1130"/>
      <c r="L618" s="1130"/>
      <c r="M618" s="1130"/>
      <c r="N618" s="1130"/>
      <c r="O618" s="1130"/>
      <c r="P618" s="1130"/>
      <c r="Q618" s="1130"/>
      <c r="R618" s="1130"/>
    </row>
    <row r="619" spans="1:18">
      <c r="A619" s="1130"/>
      <c r="B619" s="1130"/>
      <c r="C619" s="1130"/>
      <c r="D619" s="1130"/>
      <c r="E619" s="1130"/>
      <c r="F619" s="1130"/>
      <c r="G619" s="1130"/>
      <c r="H619" s="1130"/>
      <c r="I619" s="1130"/>
      <c r="J619" s="1130"/>
      <c r="K619" s="1130"/>
      <c r="L619" s="1130"/>
      <c r="M619" s="1130"/>
      <c r="N619" s="1130"/>
      <c r="O619" s="1130"/>
      <c r="P619" s="1130"/>
      <c r="Q619" s="1130"/>
      <c r="R619" s="1130"/>
    </row>
    <row r="620" spans="1:18">
      <c r="A620" s="1130"/>
      <c r="B620" s="1130"/>
      <c r="C620" s="1130"/>
      <c r="D620" s="1130"/>
      <c r="E620" s="1130"/>
      <c r="F620" s="1130"/>
      <c r="G620" s="1130"/>
      <c r="H620" s="1130"/>
      <c r="I620" s="1130"/>
      <c r="J620" s="1130"/>
      <c r="K620" s="1130"/>
      <c r="L620" s="1130"/>
      <c r="M620" s="1130"/>
      <c r="N620" s="1130"/>
      <c r="O620" s="1130"/>
      <c r="P620" s="1130"/>
      <c r="Q620" s="1130"/>
      <c r="R620" s="1130"/>
    </row>
    <row r="621" spans="1:18">
      <c r="A621" s="1130"/>
      <c r="B621" s="1130"/>
      <c r="C621" s="1130"/>
      <c r="D621" s="1130"/>
      <c r="E621" s="1130"/>
      <c r="F621" s="1130"/>
      <c r="G621" s="1130"/>
      <c r="H621" s="1130"/>
      <c r="I621" s="1130"/>
      <c r="J621" s="1130"/>
      <c r="K621" s="1130"/>
      <c r="L621" s="1130"/>
      <c r="M621" s="1130"/>
      <c r="N621" s="1130"/>
      <c r="O621" s="1130"/>
      <c r="P621" s="1130"/>
      <c r="Q621" s="1130"/>
      <c r="R621" s="1130"/>
    </row>
    <row r="622" spans="1:18">
      <c r="A622" s="1130"/>
      <c r="B622" s="1130"/>
      <c r="C622" s="1130"/>
      <c r="D622" s="1130"/>
      <c r="E622" s="1130"/>
      <c r="F622" s="1130"/>
      <c r="G622" s="1130"/>
      <c r="H622" s="1130"/>
      <c r="I622" s="1130"/>
      <c r="J622" s="1130"/>
      <c r="K622" s="1130"/>
      <c r="L622" s="1130"/>
      <c r="M622" s="1130"/>
      <c r="N622" s="1130"/>
      <c r="O622" s="1130"/>
      <c r="P622" s="1130"/>
      <c r="Q622" s="1130"/>
      <c r="R622" s="1130"/>
    </row>
    <row r="623" spans="1:18">
      <c r="A623" s="1130"/>
      <c r="B623" s="1130"/>
      <c r="C623" s="1130"/>
      <c r="D623" s="1130"/>
      <c r="E623" s="1130"/>
      <c r="F623" s="1130"/>
      <c r="G623" s="1130"/>
      <c r="H623" s="1130"/>
      <c r="I623" s="1130"/>
      <c r="J623" s="1130"/>
      <c r="K623" s="1130"/>
      <c r="L623" s="1130"/>
      <c r="M623" s="1130"/>
      <c r="N623" s="1130"/>
      <c r="O623" s="1130"/>
      <c r="P623" s="1130"/>
      <c r="Q623" s="1130"/>
      <c r="R623" s="1130"/>
    </row>
    <row r="624" spans="1:18">
      <c r="A624" s="1130"/>
      <c r="B624" s="1130"/>
      <c r="C624" s="1130"/>
      <c r="D624" s="1130"/>
      <c r="E624" s="1130"/>
      <c r="F624" s="1130"/>
      <c r="G624" s="1130"/>
      <c r="H624" s="1130"/>
      <c r="I624" s="1130"/>
      <c r="J624" s="1130"/>
      <c r="K624" s="1130"/>
      <c r="L624" s="1130"/>
      <c r="M624" s="1130"/>
      <c r="N624" s="1130"/>
      <c r="O624" s="1130"/>
      <c r="P624" s="1130"/>
      <c r="Q624" s="1130"/>
      <c r="R624" s="1130"/>
    </row>
    <row r="625" spans="1:18">
      <c r="A625" s="1130"/>
      <c r="B625" s="1130"/>
      <c r="C625" s="1130"/>
      <c r="D625" s="1130"/>
      <c r="E625" s="1130"/>
      <c r="F625" s="1130"/>
      <c r="G625" s="1130"/>
      <c r="H625" s="1130"/>
      <c r="I625" s="1130"/>
      <c r="J625" s="1130"/>
      <c r="K625" s="1130"/>
      <c r="L625" s="1130"/>
      <c r="M625" s="1130"/>
      <c r="N625" s="1130"/>
      <c r="O625" s="1130"/>
      <c r="P625" s="1130"/>
      <c r="Q625" s="1130"/>
      <c r="R625" s="1130"/>
    </row>
    <row r="626" spans="1:18">
      <c r="A626" s="1130"/>
      <c r="B626" s="1130"/>
      <c r="C626" s="1130"/>
      <c r="D626" s="1130"/>
      <c r="E626" s="1130"/>
      <c r="F626" s="1130"/>
      <c r="G626" s="1130"/>
      <c r="H626" s="1130"/>
      <c r="I626" s="1130"/>
      <c r="J626" s="1130"/>
      <c r="K626" s="1130"/>
      <c r="L626" s="1130"/>
      <c r="M626" s="1130"/>
      <c r="N626" s="1130"/>
      <c r="O626" s="1130"/>
      <c r="P626" s="1130"/>
      <c r="Q626" s="1130"/>
      <c r="R626" s="1130"/>
    </row>
    <row r="627" spans="1:18">
      <c r="A627" s="1130"/>
      <c r="B627" s="1130"/>
      <c r="C627" s="1130"/>
      <c r="D627" s="1130"/>
      <c r="E627" s="1130"/>
      <c r="F627" s="1130"/>
      <c r="G627" s="1130"/>
      <c r="H627" s="1130"/>
      <c r="I627" s="1130"/>
      <c r="J627" s="1130"/>
      <c r="K627" s="1130"/>
      <c r="L627" s="1130"/>
      <c r="M627" s="1130"/>
      <c r="N627" s="1130"/>
      <c r="O627" s="1130"/>
      <c r="P627" s="1130"/>
      <c r="Q627" s="1130"/>
      <c r="R627" s="1130"/>
    </row>
    <row r="628" spans="1:18">
      <c r="A628" s="1130"/>
      <c r="B628" s="1130"/>
      <c r="C628" s="1130"/>
      <c r="D628" s="1130"/>
      <c r="E628" s="1130"/>
      <c r="F628" s="1130"/>
      <c r="G628" s="1130"/>
      <c r="H628" s="1130"/>
      <c r="I628" s="1130"/>
      <c r="J628" s="1130"/>
      <c r="K628" s="1130"/>
      <c r="L628" s="1130"/>
      <c r="M628" s="1130"/>
      <c r="N628" s="1130"/>
      <c r="O628" s="1130"/>
      <c r="P628" s="1130"/>
      <c r="Q628" s="1130"/>
      <c r="R628" s="1130"/>
    </row>
    <row r="629" spans="1:18">
      <c r="A629" s="1130"/>
      <c r="B629" s="1130"/>
      <c r="C629" s="1130"/>
      <c r="D629" s="1130"/>
      <c r="E629" s="1130"/>
      <c r="F629" s="1130"/>
      <c r="G629" s="1130"/>
      <c r="H629" s="1130"/>
      <c r="I629" s="1130"/>
      <c r="J629" s="1130"/>
      <c r="K629" s="1130"/>
      <c r="L629" s="1130"/>
      <c r="M629" s="1130"/>
      <c r="N629" s="1130"/>
      <c r="O629" s="1130"/>
      <c r="P629" s="1130"/>
      <c r="Q629" s="1130"/>
      <c r="R629" s="1130"/>
    </row>
    <row r="630" spans="1:18">
      <c r="A630" s="1130"/>
      <c r="B630" s="1130"/>
      <c r="C630" s="1130"/>
      <c r="D630" s="1130"/>
      <c r="E630" s="1130"/>
      <c r="F630" s="1130"/>
      <c r="G630" s="1130"/>
      <c r="H630" s="1130"/>
      <c r="I630" s="1130"/>
      <c r="J630" s="1130"/>
      <c r="K630" s="1130"/>
      <c r="L630" s="1130"/>
      <c r="M630" s="1130"/>
      <c r="N630" s="1130"/>
      <c r="O630" s="1130"/>
      <c r="P630" s="1130"/>
      <c r="Q630" s="1130"/>
      <c r="R630" s="1130"/>
    </row>
    <row r="631" spans="1:18">
      <c r="A631" s="1130"/>
      <c r="B631" s="1130"/>
      <c r="C631" s="1130"/>
      <c r="D631" s="1130"/>
      <c r="E631" s="1130"/>
      <c r="F631" s="1130"/>
      <c r="G631" s="1130"/>
      <c r="H631" s="1130"/>
      <c r="I631" s="1130"/>
      <c r="J631" s="1130"/>
      <c r="K631" s="1130"/>
      <c r="L631" s="1130"/>
      <c r="M631" s="1130"/>
      <c r="N631" s="1130"/>
      <c r="O631" s="1130"/>
      <c r="P631" s="1130"/>
      <c r="Q631" s="1130"/>
      <c r="R631" s="1130"/>
    </row>
    <row r="632" spans="1:18">
      <c r="A632" s="1130"/>
      <c r="B632" s="1130"/>
      <c r="C632" s="1130"/>
      <c r="D632" s="1130"/>
      <c r="E632" s="1130"/>
      <c r="F632" s="1130"/>
      <c r="G632" s="1130"/>
      <c r="H632" s="1130"/>
      <c r="I632" s="1130"/>
      <c r="J632" s="1130"/>
      <c r="K632" s="1130"/>
      <c r="L632" s="1130"/>
      <c r="M632" s="1130"/>
      <c r="N632" s="1130"/>
      <c r="O632" s="1130"/>
      <c r="P632" s="1130"/>
      <c r="Q632" s="1130"/>
      <c r="R632" s="1130"/>
    </row>
    <row r="633" spans="1:18">
      <c r="A633" s="1130"/>
      <c r="B633" s="1130"/>
      <c r="C633" s="1130"/>
      <c r="D633" s="1130"/>
      <c r="E633" s="1130"/>
      <c r="F633" s="1130"/>
      <c r="G633" s="1130"/>
      <c r="H633" s="1130"/>
      <c r="I633" s="1130"/>
      <c r="J633" s="1130"/>
      <c r="K633" s="1130"/>
      <c r="L633" s="1130"/>
      <c r="M633" s="1130"/>
      <c r="N633" s="1130"/>
      <c r="O633" s="1130"/>
      <c r="P633" s="1130"/>
      <c r="Q633" s="1130"/>
      <c r="R633" s="1130"/>
    </row>
    <row r="634" spans="1:18">
      <c r="A634" s="1130"/>
      <c r="B634" s="1130"/>
      <c r="C634" s="1130"/>
      <c r="D634" s="1130"/>
      <c r="E634" s="1130"/>
      <c r="F634" s="1130"/>
      <c r="G634" s="1130"/>
      <c r="H634" s="1130"/>
      <c r="I634" s="1130"/>
      <c r="J634" s="1130"/>
      <c r="K634" s="1130"/>
      <c r="L634" s="1130"/>
      <c r="M634" s="1130"/>
      <c r="N634" s="1130"/>
      <c r="O634" s="1130"/>
      <c r="P634" s="1130"/>
      <c r="Q634" s="1130"/>
      <c r="R634" s="1130"/>
    </row>
    <row r="635" spans="1:18">
      <c r="A635" s="1130"/>
      <c r="B635" s="1130"/>
      <c r="C635" s="1130"/>
      <c r="D635" s="1130"/>
      <c r="E635" s="1130"/>
      <c r="F635" s="1130"/>
      <c r="G635" s="1130"/>
      <c r="H635" s="1130"/>
      <c r="I635" s="1130"/>
      <c r="J635" s="1130"/>
      <c r="K635" s="1130"/>
      <c r="L635" s="1130"/>
      <c r="M635" s="1130"/>
      <c r="N635" s="1130"/>
      <c r="O635" s="1130"/>
      <c r="P635" s="1130"/>
      <c r="Q635" s="1130"/>
      <c r="R635" s="1130"/>
    </row>
    <row r="636" spans="1:18">
      <c r="A636" s="1130"/>
      <c r="B636" s="1130"/>
      <c r="C636" s="1130"/>
      <c r="D636" s="1130"/>
      <c r="E636" s="1130"/>
      <c r="F636" s="1130"/>
      <c r="G636" s="1130"/>
      <c r="H636" s="1130"/>
      <c r="I636" s="1130"/>
      <c r="J636" s="1130"/>
      <c r="K636" s="1130"/>
      <c r="L636" s="1130"/>
      <c r="M636" s="1130"/>
      <c r="N636" s="1130"/>
      <c r="O636" s="1130"/>
      <c r="P636" s="1130"/>
      <c r="Q636" s="1130"/>
      <c r="R636" s="1130"/>
    </row>
    <row r="637" spans="1:18">
      <c r="A637" s="1130"/>
      <c r="B637" s="1130"/>
      <c r="C637" s="1130"/>
      <c r="D637" s="1130"/>
      <c r="E637" s="1130"/>
      <c r="F637" s="1130"/>
      <c r="G637" s="1130"/>
      <c r="H637" s="1130"/>
      <c r="I637" s="1130"/>
      <c r="J637" s="1130"/>
      <c r="K637" s="1130"/>
      <c r="L637" s="1130"/>
      <c r="M637" s="1130"/>
      <c r="N637" s="1130"/>
      <c r="O637" s="1130"/>
      <c r="P637" s="1130"/>
      <c r="Q637" s="1130"/>
      <c r="R637" s="1130"/>
    </row>
    <row r="638" spans="1:18">
      <c r="A638" s="1130"/>
      <c r="B638" s="1130"/>
      <c r="C638" s="1130"/>
      <c r="D638" s="1130"/>
      <c r="E638" s="1130"/>
      <c r="F638" s="1130"/>
      <c r="G638" s="1130"/>
      <c r="H638" s="1130"/>
      <c r="I638" s="1130"/>
      <c r="J638" s="1130"/>
      <c r="K638" s="1130"/>
      <c r="L638" s="1130"/>
      <c r="M638" s="1130"/>
      <c r="N638" s="1130"/>
      <c r="O638" s="1130"/>
      <c r="P638" s="1130"/>
      <c r="Q638" s="1130"/>
      <c r="R638" s="1130"/>
    </row>
    <row r="639" spans="1:18">
      <c r="A639" s="1130"/>
      <c r="B639" s="1130"/>
      <c r="C639" s="1130"/>
      <c r="D639" s="1130"/>
      <c r="E639" s="1130"/>
      <c r="F639" s="1130"/>
      <c r="G639" s="1130"/>
      <c r="H639" s="1130"/>
      <c r="I639" s="1130"/>
      <c r="J639" s="1130"/>
      <c r="K639" s="1130"/>
      <c r="L639" s="1130"/>
      <c r="M639" s="1130"/>
      <c r="N639" s="1130"/>
      <c r="O639" s="1130"/>
      <c r="P639" s="1130"/>
      <c r="Q639" s="1130"/>
      <c r="R639" s="1130"/>
    </row>
    <row r="640" spans="1:18">
      <c r="A640" s="1130"/>
      <c r="B640" s="1130"/>
      <c r="C640" s="1130"/>
      <c r="D640" s="1130"/>
      <c r="E640" s="1130"/>
      <c r="F640" s="1130"/>
      <c r="G640" s="1130"/>
      <c r="H640" s="1130"/>
      <c r="I640" s="1130"/>
      <c r="J640" s="1130"/>
      <c r="K640" s="1130"/>
      <c r="L640" s="1130"/>
      <c r="M640" s="1130"/>
      <c r="N640" s="1130"/>
      <c r="O640" s="1130"/>
      <c r="P640" s="1130"/>
      <c r="Q640" s="1130"/>
      <c r="R640" s="1130"/>
    </row>
    <row r="641" spans="1:18">
      <c r="A641" s="1130"/>
      <c r="B641" s="1130"/>
      <c r="C641" s="1130"/>
      <c r="D641" s="1130"/>
      <c r="E641" s="1130"/>
      <c r="F641" s="1130"/>
      <c r="G641" s="1130"/>
      <c r="H641" s="1130"/>
      <c r="I641" s="1130"/>
      <c r="J641" s="1130"/>
      <c r="K641" s="1130"/>
      <c r="L641" s="1130"/>
      <c r="M641" s="1130"/>
      <c r="N641" s="1130"/>
      <c r="O641" s="1130"/>
      <c r="P641" s="1130"/>
      <c r="Q641" s="1130"/>
      <c r="R641" s="1130"/>
    </row>
    <row r="642" spans="1:18">
      <c r="A642" s="1130"/>
      <c r="B642" s="1130"/>
      <c r="C642" s="1130"/>
      <c r="D642" s="1130"/>
      <c r="E642" s="1130"/>
      <c r="F642" s="1130"/>
      <c r="G642" s="1130"/>
      <c r="H642" s="1130"/>
      <c r="I642" s="1130"/>
      <c r="J642" s="1130"/>
      <c r="K642" s="1130"/>
      <c r="L642" s="1130"/>
      <c r="M642" s="1130"/>
      <c r="N642" s="1130"/>
      <c r="O642" s="1130"/>
      <c r="P642" s="1130"/>
      <c r="Q642" s="1130"/>
      <c r="R642" s="1130"/>
    </row>
    <row r="643" spans="1:18">
      <c r="A643" s="1130"/>
      <c r="B643" s="1130"/>
      <c r="C643" s="1130"/>
      <c r="D643" s="1130"/>
      <c r="E643" s="1130"/>
      <c r="F643" s="1130"/>
      <c r="G643" s="1130"/>
      <c r="H643" s="1130"/>
      <c r="I643" s="1130"/>
      <c r="J643" s="1130"/>
      <c r="K643" s="1130"/>
      <c r="L643" s="1130"/>
      <c r="M643" s="1130"/>
      <c r="N643" s="1130"/>
      <c r="O643" s="1130"/>
      <c r="P643" s="1130"/>
      <c r="Q643" s="1130"/>
      <c r="R643" s="1130"/>
    </row>
    <row r="644" spans="1:18">
      <c r="A644" s="1130"/>
      <c r="B644" s="1130"/>
      <c r="C644" s="1130"/>
      <c r="D644" s="1130"/>
      <c r="E644" s="1130"/>
      <c r="F644" s="1130"/>
      <c r="G644" s="1130"/>
      <c r="H644" s="1130"/>
      <c r="I644" s="1130"/>
      <c r="J644" s="1130"/>
      <c r="K644" s="1130"/>
      <c r="L644" s="1130"/>
      <c r="M644" s="1130"/>
      <c r="N644" s="1130"/>
      <c r="O644" s="1130"/>
      <c r="P644" s="1130"/>
      <c r="Q644" s="1130"/>
      <c r="R644" s="1130"/>
    </row>
    <row r="645" spans="1:18">
      <c r="A645" s="1130"/>
      <c r="B645" s="1130"/>
      <c r="C645" s="1130"/>
      <c r="D645" s="1130"/>
      <c r="E645" s="1130"/>
      <c r="F645" s="1130"/>
      <c r="G645" s="1130"/>
      <c r="H645" s="1130"/>
      <c r="I645" s="1130"/>
      <c r="J645" s="1130"/>
      <c r="K645" s="1130"/>
      <c r="L645" s="1130"/>
      <c r="M645" s="1130"/>
      <c r="N645" s="1130"/>
      <c r="O645" s="1130"/>
      <c r="P645" s="1130"/>
      <c r="Q645" s="1130"/>
      <c r="R645" s="1130"/>
    </row>
    <row r="646" spans="1:18">
      <c r="A646" s="1130"/>
      <c r="B646" s="1130"/>
      <c r="C646" s="1130"/>
      <c r="D646" s="1130"/>
      <c r="E646" s="1130"/>
      <c r="F646" s="1130"/>
      <c r="G646" s="1130"/>
      <c r="H646" s="1130"/>
      <c r="I646" s="1130"/>
      <c r="J646" s="1130"/>
      <c r="K646" s="1130"/>
      <c r="L646" s="1130"/>
      <c r="M646" s="1130"/>
      <c r="N646" s="1130"/>
      <c r="O646" s="1130"/>
      <c r="P646" s="1130"/>
      <c r="Q646" s="1130"/>
      <c r="R646" s="1130"/>
    </row>
    <row r="647" spans="1:18">
      <c r="A647" s="1130"/>
      <c r="B647" s="1130"/>
      <c r="C647" s="1130"/>
      <c r="D647" s="1130"/>
      <c r="E647" s="1130"/>
      <c r="F647" s="1130"/>
      <c r="G647" s="1130"/>
      <c r="H647" s="1130"/>
      <c r="I647" s="1130"/>
      <c r="J647" s="1130"/>
      <c r="K647" s="1130"/>
      <c r="L647" s="1130"/>
      <c r="M647" s="1130"/>
      <c r="N647" s="1130"/>
      <c r="O647" s="1130"/>
      <c r="P647" s="1130"/>
      <c r="Q647" s="1130"/>
      <c r="R647" s="1130"/>
    </row>
    <row r="648" spans="1:18">
      <c r="A648" s="1130"/>
      <c r="B648" s="1130"/>
      <c r="C648" s="1130"/>
      <c r="D648" s="1130"/>
      <c r="E648" s="1130"/>
      <c r="F648" s="1130"/>
      <c r="G648" s="1130"/>
      <c r="H648" s="1130"/>
      <c r="I648" s="1130"/>
      <c r="J648" s="1130"/>
      <c r="K648" s="1130"/>
      <c r="L648" s="1130"/>
      <c r="M648" s="1130"/>
      <c r="N648" s="1130"/>
      <c r="O648" s="1130"/>
      <c r="P648" s="1130"/>
      <c r="Q648" s="1130"/>
      <c r="R648" s="1130"/>
    </row>
    <row r="649" spans="1:18">
      <c r="A649" s="1130"/>
      <c r="B649" s="1130"/>
      <c r="C649" s="1130"/>
      <c r="D649" s="1130"/>
      <c r="E649" s="1130"/>
      <c r="F649" s="1130"/>
      <c r="G649" s="1130"/>
      <c r="H649" s="1130"/>
      <c r="I649" s="1130"/>
      <c r="J649" s="1130"/>
      <c r="K649" s="1130"/>
      <c r="L649" s="1130"/>
      <c r="M649" s="1130"/>
      <c r="N649" s="1130"/>
      <c r="O649" s="1130"/>
      <c r="P649" s="1130"/>
      <c r="Q649" s="1130"/>
      <c r="R649" s="1130"/>
    </row>
    <row r="650" spans="1:18">
      <c r="A650" s="1130"/>
      <c r="B650" s="1130"/>
      <c r="C650" s="1130"/>
      <c r="D650" s="1130"/>
      <c r="E650" s="1130"/>
      <c r="F650" s="1130"/>
      <c r="G650" s="1130"/>
      <c r="H650" s="1130"/>
      <c r="I650" s="1130"/>
      <c r="J650" s="1130"/>
      <c r="K650" s="1130"/>
      <c r="L650" s="1130"/>
      <c r="M650" s="1130"/>
      <c r="N650" s="1130"/>
      <c r="O650" s="1130"/>
      <c r="P650" s="1130"/>
      <c r="Q650" s="1130"/>
      <c r="R650" s="1130"/>
    </row>
    <row r="651" spans="1:18">
      <c r="A651" s="1130"/>
      <c r="B651" s="1130"/>
      <c r="C651" s="1130"/>
      <c r="D651" s="1130"/>
      <c r="E651" s="1130"/>
      <c r="F651" s="1130"/>
      <c r="G651" s="1130"/>
      <c r="H651" s="1130"/>
      <c r="I651" s="1130"/>
      <c r="J651" s="1130"/>
      <c r="K651" s="1130"/>
      <c r="L651" s="1130"/>
      <c r="M651" s="1130"/>
      <c r="N651" s="1130"/>
      <c r="O651" s="1130"/>
      <c r="P651" s="1130"/>
      <c r="Q651" s="1130"/>
      <c r="R651" s="1130"/>
    </row>
    <row r="652" spans="1:18">
      <c r="A652" s="1130"/>
      <c r="B652" s="1130"/>
      <c r="C652" s="1130"/>
      <c r="D652" s="1130"/>
      <c r="E652" s="1130"/>
      <c r="F652" s="1130"/>
      <c r="G652" s="1130"/>
      <c r="H652" s="1130"/>
      <c r="I652" s="1130"/>
      <c r="J652" s="1130"/>
      <c r="K652" s="1130"/>
      <c r="L652" s="1130"/>
      <c r="M652" s="1130"/>
      <c r="N652" s="1130"/>
      <c r="O652" s="1130"/>
      <c r="P652" s="1130"/>
      <c r="Q652" s="1130"/>
      <c r="R652" s="1130"/>
    </row>
    <row r="653" spans="1:18">
      <c r="A653" s="1130"/>
      <c r="B653" s="1130"/>
      <c r="C653" s="1130"/>
      <c r="D653" s="1130"/>
      <c r="E653" s="1130"/>
      <c r="F653" s="1130"/>
      <c r="G653" s="1130"/>
      <c r="H653" s="1130"/>
      <c r="I653" s="1130"/>
      <c r="J653" s="1130"/>
      <c r="K653" s="1130"/>
      <c r="L653" s="1130"/>
      <c r="M653" s="1130"/>
      <c r="N653" s="1130"/>
      <c r="O653" s="1130"/>
      <c r="P653" s="1130"/>
      <c r="Q653" s="1130"/>
      <c r="R653" s="1130"/>
    </row>
    <row r="654" spans="1:18">
      <c r="A654" s="1130"/>
      <c r="B654" s="1130"/>
      <c r="C654" s="1130"/>
      <c r="D654" s="1130"/>
      <c r="E654" s="1130"/>
      <c r="F654" s="1130"/>
      <c r="G654" s="1130"/>
      <c r="H654" s="1130"/>
      <c r="I654" s="1130"/>
      <c r="J654" s="1130"/>
      <c r="K654" s="1130"/>
      <c r="L654" s="1130"/>
      <c r="M654" s="1130"/>
      <c r="N654" s="1130"/>
      <c r="O654" s="1130"/>
      <c r="P654" s="1130"/>
      <c r="Q654" s="1130"/>
      <c r="R654" s="1130"/>
    </row>
    <row r="655" spans="1:18">
      <c r="A655" s="1130"/>
      <c r="B655" s="1130"/>
      <c r="C655" s="1130"/>
      <c r="D655" s="1130"/>
      <c r="E655" s="1130"/>
      <c r="F655" s="1130"/>
      <c r="G655" s="1130"/>
      <c r="H655" s="1130"/>
      <c r="I655" s="1130"/>
      <c r="J655" s="1130"/>
      <c r="K655" s="1130"/>
      <c r="L655" s="1130"/>
      <c r="M655" s="1130"/>
      <c r="N655" s="1130"/>
      <c r="O655" s="1130"/>
      <c r="P655" s="1130"/>
      <c r="Q655" s="1130"/>
      <c r="R655" s="1130"/>
    </row>
    <row r="656" spans="1:18">
      <c r="A656" s="1130"/>
      <c r="B656" s="1130"/>
      <c r="C656" s="1130"/>
      <c r="D656" s="1130"/>
      <c r="E656" s="1130"/>
      <c r="F656" s="1130"/>
      <c r="G656" s="1130"/>
      <c r="H656" s="1130"/>
      <c r="I656" s="1130"/>
      <c r="J656" s="1130"/>
      <c r="K656" s="1130"/>
      <c r="L656" s="1130"/>
      <c r="M656" s="1130"/>
      <c r="N656" s="1130"/>
      <c r="O656" s="1130"/>
      <c r="P656" s="1130"/>
      <c r="Q656" s="1130"/>
      <c r="R656" s="1130"/>
    </row>
    <row r="657" spans="1:18">
      <c r="A657" s="1130"/>
      <c r="B657" s="1130"/>
      <c r="C657" s="1130"/>
      <c r="D657" s="1130"/>
      <c r="E657" s="1130"/>
      <c r="F657" s="1130"/>
      <c r="G657" s="1130"/>
      <c r="H657" s="1130"/>
      <c r="I657" s="1130"/>
      <c r="J657" s="1130"/>
      <c r="K657" s="1130"/>
      <c r="L657" s="1130"/>
      <c r="M657" s="1130"/>
      <c r="N657" s="1130"/>
      <c r="O657" s="1130"/>
      <c r="P657" s="1130"/>
      <c r="Q657" s="1130"/>
      <c r="R657" s="1130"/>
    </row>
    <row r="658" spans="1:18">
      <c r="A658" s="1130"/>
      <c r="B658" s="1130"/>
      <c r="C658" s="1130"/>
      <c r="D658" s="1130"/>
      <c r="E658" s="1130"/>
      <c r="F658" s="1130"/>
      <c r="G658" s="1130"/>
      <c r="H658" s="1130"/>
      <c r="I658" s="1130"/>
      <c r="J658" s="1130"/>
      <c r="K658" s="1130"/>
      <c r="L658" s="1130"/>
      <c r="M658" s="1130"/>
      <c r="N658" s="1130"/>
      <c r="O658" s="1130"/>
      <c r="P658" s="1130"/>
      <c r="Q658" s="1130"/>
      <c r="R658" s="1130"/>
    </row>
    <row r="659" spans="1:18">
      <c r="A659" s="1130"/>
      <c r="B659" s="1130"/>
      <c r="C659" s="1130"/>
      <c r="D659" s="1130"/>
      <c r="E659" s="1130"/>
      <c r="F659" s="1130"/>
      <c r="G659" s="1130"/>
      <c r="H659" s="1130"/>
      <c r="I659" s="1130"/>
      <c r="J659" s="1130"/>
      <c r="K659" s="1130"/>
      <c r="L659" s="1130"/>
      <c r="M659" s="1130"/>
      <c r="N659" s="1130"/>
      <c r="O659" s="1130"/>
      <c r="P659" s="1130"/>
      <c r="Q659" s="1130"/>
      <c r="R659" s="1130"/>
    </row>
    <row r="660" spans="1:18">
      <c r="A660" s="1130"/>
      <c r="B660" s="1130"/>
      <c r="C660" s="1130"/>
      <c r="D660" s="1130"/>
      <c r="E660" s="1130"/>
      <c r="F660" s="1130"/>
      <c r="G660" s="1130"/>
      <c r="H660" s="1130"/>
      <c r="I660" s="1130"/>
      <c r="J660" s="1130"/>
      <c r="K660" s="1130"/>
      <c r="L660" s="1130"/>
      <c r="M660" s="1130"/>
      <c r="N660" s="1130"/>
      <c r="O660" s="1130"/>
      <c r="P660" s="1130"/>
      <c r="Q660" s="1130"/>
      <c r="R660" s="1130"/>
    </row>
    <row r="661" spans="1:18">
      <c r="A661" s="1130"/>
      <c r="B661" s="1130"/>
      <c r="C661" s="1130"/>
      <c r="D661" s="1130"/>
      <c r="E661" s="1130"/>
      <c r="F661" s="1130"/>
      <c r="G661" s="1130"/>
      <c r="H661" s="1130"/>
      <c r="I661" s="1130"/>
      <c r="J661" s="1130"/>
      <c r="K661" s="1130"/>
      <c r="L661" s="1130"/>
      <c r="M661" s="1130"/>
      <c r="N661" s="1130"/>
      <c r="O661" s="1130"/>
      <c r="P661" s="1130"/>
      <c r="Q661" s="1130"/>
      <c r="R661" s="1130"/>
    </row>
    <row r="662" spans="1:18">
      <c r="A662" s="1130"/>
      <c r="B662" s="1130"/>
      <c r="C662" s="1130"/>
      <c r="D662" s="1130"/>
      <c r="E662" s="1130"/>
      <c r="F662" s="1130"/>
      <c r="G662" s="1130"/>
      <c r="H662" s="1130"/>
      <c r="I662" s="1130"/>
      <c r="J662" s="1130"/>
      <c r="K662" s="1130"/>
      <c r="L662" s="1130"/>
      <c r="M662" s="1130"/>
      <c r="N662" s="1130"/>
      <c r="O662" s="1130"/>
      <c r="P662" s="1130"/>
      <c r="Q662" s="1130"/>
      <c r="R662" s="1130"/>
    </row>
    <row r="663" spans="1:18">
      <c r="A663" s="1130"/>
      <c r="B663" s="1130"/>
      <c r="C663" s="1130"/>
      <c r="D663" s="1130"/>
      <c r="E663" s="1130"/>
      <c r="F663" s="1130"/>
      <c r="G663" s="1130"/>
      <c r="H663" s="1130"/>
      <c r="I663" s="1130"/>
      <c r="J663" s="1130"/>
      <c r="K663" s="1130"/>
      <c r="L663" s="1130"/>
      <c r="M663" s="1130"/>
      <c r="N663" s="1130"/>
      <c r="O663" s="1130"/>
      <c r="P663" s="1130"/>
      <c r="Q663" s="1130"/>
      <c r="R663" s="1130"/>
    </row>
    <row r="664" spans="1:18">
      <c r="A664" s="1130"/>
      <c r="B664" s="1130"/>
      <c r="C664" s="1130"/>
      <c r="D664" s="1130"/>
      <c r="E664" s="1130"/>
      <c r="F664" s="1130"/>
      <c r="G664" s="1130"/>
      <c r="H664" s="1130"/>
      <c r="I664" s="1130"/>
      <c r="J664" s="1130"/>
      <c r="K664" s="1130"/>
      <c r="L664" s="1130"/>
      <c r="M664" s="1130"/>
      <c r="N664" s="1130"/>
      <c r="O664" s="1130"/>
      <c r="P664" s="1130"/>
      <c r="Q664" s="1130"/>
      <c r="R664" s="1130"/>
    </row>
    <row r="665" spans="1:18">
      <c r="A665" s="1130"/>
      <c r="B665" s="1130"/>
      <c r="C665" s="1130"/>
      <c r="D665" s="1130"/>
      <c r="E665" s="1130"/>
      <c r="F665" s="1130"/>
      <c r="G665" s="1130"/>
      <c r="H665" s="1130"/>
      <c r="I665" s="1130"/>
      <c r="J665" s="1130"/>
      <c r="K665" s="1130"/>
      <c r="L665" s="1130"/>
      <c r="M665" s="1130"/>
      <c r="N665" s="1130"/>
      <c r="O665" s="1130"/>
      <c r="P665" s="1130"/>
      <c r="Q665" s="1130"/>
      <c r="R665" s="1130"/>
    </row>
    <row r="666" spans="1:18">
      <c r="A666" s="1130"/>
      <c r="B666" s="1130"/>
      <c r="C666" s="1130"/>
      <c r="D666" s="1130"/>
      <c r="E666" s="1130"/>
      <c r="F666" s="1130"/>
      <c r="G666" s="1130"/>
      <c r="H666" s="1130"/>
      <c r="I666" s="1130"/>
      <c r="J666" s="1130"/>
      <c r="K666" s="1130"/>
      <c r="L666" s="1130"/>
      <c r="M666" s="1130"/>
      <c r="N666" s="1130"/>
      <c r="O666" s="1130"/>
      <c r="P666" s="1130"/>
      <c r="Q666" s="1130"/>
      <c r="R666" s="1130"/>
    </row>
    <row r="667" spans="1:18">
      <c r="A667" s="1130"/>
      <c r="B667" s="1130"/>
      <c r="C667" s="1130"/>
      <c r="D667" s="1130"/>
      <c r="E667" s="1130"/>
      <c r="F667" s="1130"/>
      <c r="G667" s="1130"/>
      <c r="H667" s="1130"/>
      <c r="I667" s="1130"/>
      <c r="J667" s="1130"/>
      <c r="K667" s="1130"/>
      <c r="L667" s="1130"/>
      <c r="M667" s="1130"/>
      <c r="N667" s="1130"/>
      <c r="O667" s="1130"/>
      <c r="P667" s="1130"/>
      <c r="Q667" s="1130"/>
      <c r="R667" s="1130"/>
    </row>
    <row r="668" spans="1:18">
      <c r="A668" s="1130"/>
      <c r="B668" s="1130"/>
      <c r="C668" s="1130"/>
      <c r="D668" s="1130"/>
      <c r="E668" s="1130"/>
      <c r="F668" s="1130"/>
      <c r="G668" s="1130"/>
      <c r="H668" s="1130"/>
      <c r="I668" s="1130"/>
      <c r="J668" s="1130"/>
      <c r="K668" s="1130"/>
      <c r="L668" s="1130"/>
      <c r="M668" s="1130"/>
      <c r="N668" s="1130"/>
      <c r="O668" s="1130"/>
      <c r="P668" s="1130"/>
      <c r="Q668" s="1130"/>
      <c r="R668" s="1130"/>
    </row>
    <row r="669" spans="1:18">
      <c r="A669" s="1130"/>
      <c r="B669" s="1130"/>
      <c r="C669" s="1130"/>
      <c r="D669" s="1130"/>
      <c r="E669" s="1130"/>
      <c r="F669" s="1130"/>
      <c r="G669" s="1130"/>
      <c r="H669" s="1130"/>
      <c r="I669" s="1130"/>
      <c r="J669" s="1130"/>
      <c r="K669" s="1130"/>
      <c r="L669" s="1130"/>
      <c r="M669" s="1130"/>
      <c r="N669" s="1130"/>
      <c r="O669" s="1130"/>
      <c r="P669" s="1130"/>
      <c r="Q669" s="1130"/>
      <c r="R669" s="1130"/>
    </row>
    <row r="670" spans="1:18">
      <c r="A670" s="1130"/>
      <c r="B670" s="1130"/>
      <c r="C670" s="1130"/>
      <c r="D670" s="1130"/>
      <c r="E670" s="1130"/>
      <c r="F670" s="1130"/>
      <c r="G670" s="1130"/>
      <c r="H670" s="1130"/>
      <c r="I670" s="1130"/>
      <c r="J670" s="1130"/>
      <c r="K670" s="1130"/>
      <c r="L670" s="1130"/>
      <c r="M670" s="1130"/>
      <c r="N670" s="1130"/>
      <c r="O670" s="1130"/>
      <c r="P670" s="1130"/>
      <c r="Q670" s="1130"/>
      <c r="R670" s="1130"/>
    </row>
    <row r="671" spans="1:18">
      <c r="A671" s="1130"/>
      <c r="B671" s="1130"/>
      <c r="C671" s="1130"/>
      <c r="D671" s="1130"/>
      <c r="E671" s="1130"/>
      <c r="F671" s="1130"/>
      <c r="G671" s="1130"/>
      <c r="H671" s="1130"/>
      <c r="I671" s="1130"/>
      <c r="J671" s="1130"/>
      <c r="K671" s="1130"/>
      <c r="L671" s="1130"/>
      <c r="M671" s="1130"/>
      <c r="N671" s="1130"/>
      <c r="O671" s="1130"/>
      <c r="P671" s="1130"/>
      <c r="Q671" s="1130"/>
      <c r="R671" s="1130"/>
    </row>
    <row r="672" spans="1:18">
      <c r="A672" s="1130"/>
      <c r="B672" s="1130"/>
      <c r="C672" s="1130"/>
      <c r="D672" s="1130"/>
      <c r="E672" s="1130"/>
      <c r="F672" s="1130"/>
      <c r="G672" s="1130"/>
      <c r="H672" s="1130"/>
      <c r="I672" s="1130"/>
      <c r="J672" s="1130"/>
      <c r="K672" s="1130"/>
      <c r="L672" s="1130"/>
      <c r="M672" s="1130"/>
      <c r="N672" s="1130"/>
      <c r="O672" s="1130"/>
      <c r="P672" s="1130"/>
      <c r="Q672" s="1130"/>
      <c r="R672" s="1130"/>
    </row>
    <row r="673" spans="1:18">
      <c r="A673" s="1130"/>
      <c r="B673" s="1130"/>
      <c r="C673" s="1130"/>
      <c r="D673" s="1130"/>
      <c r="E673" s="1130"/>
      <c r="F673" s="1130"/>
      <c r="G673" s="1130"/>
      <c r="H673" s="1130"/>
      <c r="I673" s="1130"/>
      <c r="J673" s="1130"/>
      <c r="K673" s="1130"/>
      <c r="L673" s="1130"/>
      <c r="M673" s="1130"/>
      <c r="N673" s="1130"/>
      <c r="O673" s="1130"/>
      <c r="P673" s="1130"/>
      <c r="Q673" s="1130"/>
      <c r="R673" s="1130"/>
    </row>
    <row r="674" spans="1:18">
      <c r="A674" s="1130"/>
      <c r="B674" s="1130"/>
      <c r="C674" s="1130"/>
      <c r="D674" s="1130"/>
      <c r="E674" s="1130"/>
      <c r="F674" s="1130"/>
      <c r="G674" s="1130"/>
      <c r="H674" s="1130"/>
      <c r="I674" s="1130"/>
      <c r="J674" s="1130"/>
      <c r="K674" s="1130"/>
      <c r="L674" s="1130"/>
      <c r="M674" s="1130"/>
      <c r="N674" s="1130"/>
      <c r="O674" s="1130"/>
      <c r="P674" s="1130"/>
      <c r="Q674" s="1130"/>
      <c r="R674" s="1130"/>
    </row>
    <row r="675" spans="1:18">
      <c r="A675" s="1130"/>
      <c r="B675" s="1130"/>
      <c r="C675" s="1130"/>
      <c r="D675" s="1130"/>
      <c r="E675" s="1130"/>
      <c r="F675" s="1130"/>
      <c r="G675" s="1130"/>
      <c r="H675" s="1130"/>
      <c r="I675" s="1130"/>
      <c r="J675" s="1130"/>
      <c r="K675" s="1130"/>
      <c r="L675" s="1130"/>
      <c r="M675" s="1130"/>
      <c r="N675" s="1130"/>
      <c r="O675" s="1130"/>
      <c r="P675" s="1130"/>
      <c r="Q675" s="1130"/>
      <c r="R675" s="1130"/>
    </row>
    <row r="676" spans="1:18">
      <c r="A676" s="1130"/>
      <c r="B676" s="1130"/>
      <c r="C676" s="1130"/>
      <c r="D676" s="1130"/>
      <c r="E676" s="1130"/>
      <c r="F676" s="1130"/>
      <c r="G676" s="1130"/>
      <c r="H676" s="1130"/>
      <c r="I676" s="1130"/>
      <c r="J676" s="1130"/>
      <c r="K676" s="1130"/>
      <c r="L676" s="1130"/>
      <c r="M676" s="1130"/>
      <c r="N676" s="1130"/>
      <c r="O676" s="1130"/>
      <c r="P676" s="1130"/>
      <c r="Q676" s="1130"/>
      <c r="R676" s="1130"/>
    </row>
    <row r="677" spans="1:18">
      <c r="A677" s="1130"/>
      <c r="B677" s="1130"/>
      <c r="C677" s="1130"/>
      <c r="D677" s="1130"/>
      <c r="E677" s="1130"/>
      <c r="F677" s="1130"/>
      <c r="G677" s="1130"/>
      <c r="H677" s="1130"/>
      <c r="I677" s="1130"/>
      <c r="J677" s="1130"/>
      <c r="K677" s="1130"/>
      <c r="L677" s="1130"/>
      <c r="M677" s="1130"/>
      <c r="N677" s="1130"/>
      <c r="O677" s="1130"/>
      <c r="P677" s="1130"/>
      <c r="Q677" s="1130"/>
      <c r="R677" s="1130"/>
    </row>
    <row r="678" spans="1:18">
      <c r="A678" s="1130"/>
      <c r="B678" s="1130"/>
      <c r="C678" s="1130"/>
      <c r="D678" s="1130"/>
      <c r="E678" s="1130"/>
      <c r="F678" s="1130"/>
      <c r="G678" s="1130"/>
      <c r="H678" s="1130"/>
      <c r="I678" s="1130"/>
      <c r="J678" s="1130"/>
      <c r="K678" s="1130"/>
      <c r="L678" s="1130"/>
      <c r="M678" s="1130"/>
      <c r="N678" s="1130"/>
      <c r="O678" s="1130"/>
      <c r="P678" s="1130"/>
      <c r="Q678" s="1130"/>
      <c r="R678" s="1130"/>
    </row>
    <row r="679" spans="1:18">
      <c r="A679" s="1130"/>
      <c r="B679" s="1130"/>
      <c r="C679" s="1130"/>
      <c r="D679" s="1130"/>
      <c r="E679" s="1130"/>
      <c r="F679" s="1130"/>
      <c r="G679" s="1130"/>
      <c r="H679" s="1130"/>
      <c r="I679" s="1130"/>
      <c r="J679" s="1130"/>
      <c r="K679" s="1130"/>
      <c r="L679" s="1130"/>
      <c r="M679" s="1130"/>
      <c r="N679" s="1130"/>
      <c r="O679" s="1130"/>
      <c r="P679" s="1130"/>
      <c r="Q679" s="1130"/>
      <c r="R679" s="1130"/>
    </row>
    <row r="680" spans="1:18">
      <c r="A680" s="1130"/>
      <c r="B680" s="1130"/>
      <c r="C680" s="1130"/>
      <c r="D680" s="1130"/>
      <c r="E680" s="1130"/>
      <c r="F680" s="1130"/>
      <c r="G680" s="1130"/>
      <c r="H680" s="1130"/>
      <c r="I680" s="1130"/>
      <c r="J680" s="1130"/>
      <c r="K680" s="1130"/>
      <c r="L680" s="1130"/>
      <c r="M680" s="1130"/>
      <c r="N680" s="1130"/>
      <c r="O680" s="1130"/>
      <c r="P680" s="1130"/>
      <c r="Q680" s="1130"/>
      <c r="R680" s="1130"/>
    </row>
    <row r="681" spans="1:18">
      <c r="A681" s="1130"/>
      <c r="B681" s="1130"/>
      <c r="C681" s="1130"/>
      <c r="D681" s="1130"/>
      <c r="E681" s="1130"/>
      <c r="F681" s="1130"/>
      <c r="G681" s="1130"/>
      <c r="H681" s="1130"/>
      <c r="I681" s="1130"/>
      <c r="J681" s="1130"/>
      <c r="K681" s="1130"/>
      <c r="L681" s="1130"/>
      <c r="M681" s="1130"/>
      <c r="N681" s="1130"/>
      <c r="O681" s="1130"/>
      <c r="P681" s="1130"/>
      <c r="Q681" s="1130"/>
      <c r="R681" s="1130"/>
    </row>
    <row r="682" spans="1:18">
      <c r="A682" s="1130"/>
      <c r="B682" s="1130"/>
      <c r="C682" s="1130"/>
      <c r="D682" s="1130"/>
      <c r="E682" s="1130"/>
      <c r="F682" s="1130"/>
      <c r="G682" s="1130"/>
      <c r="H682" s="1130"/>
      <c r="I682" s="1130"/>
      <c r="J682" s="1130"/>
      <c r="K682" s="1130"/>
      <c r="L682" s="1130"/>
      <c r="M682" s="1130"/>
      <c r="N682" s="1130"/>
      <c r="O682" s="1130"/>
      <c r="P682" s="1130"/>
      <c r="Q682" s="1130"/>
      <c r="R682" s="1130"/>
    </row>
    <row r="683" spans="1:18">
      <c r="A683" s="1130"/>
      <c r="B683" s="1130"/>
      <c r="C683" s="1130"/>
      <c r="D683" s="1130"/>
      <c r="E683" s="1130"/>
      <c r="F683" s="1130"/>
      <c r="G683" s="1130"/>
      <c r="H683" s="1130"/>
      <c r="I683" s="1130"/>
      <c r="J683" s="1130"/>
      <c r="K683" s="1130"/>
      <c r="L683" s="1130"/>
      <c r="M683" s="1130"/>
      <c r="N683" s="1130"/>
      <c r="O683" s="1130"/>
      <c r="P683" s="1130"/>
      <c r="Q683" s="1130"/>
      <c r="R683" s="1130"/>
    </row>
    <row r="684" spans="1:18">
      <c r="A684" s="1130"/>
      <c r="B684" s="1130"/>
      <c r="C684" s="1130"/>
      <c r="D684" s="1130"/>
      <c r="E684" s="1130"/>
      <c r="F684" s="1130"/>
      <c r="G684" s="1130"/>
      <c r="H684" s="1130"/>
      <c r="I684" s="1130"/>
      <c r="J684" s="1130"/>
      <c r="K684" s="1130"/>
      <c r="L684" s="1130"/>
      <c r="M684" s="1130"/>
      <c r="N684" s="1130"/>
      <c r="O684" s="1130"/>
      <c r="P684" s="1130"/>
      <c r="Q684" s="1130"/>
      <c r="R684" s="1130"/>
    </row>
    <row r="685" spans="1:18">
      <c r="A685" s="1130"/>
      <c r="B685" s="1130"/>
      <c r="C685" s="1130"/>
      <c r="D685" s="1130"/>
      <c r="E685" s="1130"/>
      <c r="F685" s="1130"/>
      <c r="G685" s="1130"/>
      <c r="H685" s="1130"/>
      <c r="I685" s="1130"/>
      <c r="J685" s="1130"/>
      <c r="K685" s="1130"/>
      <c r="L685" s="1130"/>
      <c r="M685" s="1130"/>
      <c r="N685" s="1130"/>
      <c r="O685" s="1130"/>
      <c r="P685" s="1130"/>
      <c r="Q685" s="1130"/>
      <c r="R685" s="1130"/>
    </row>
    <row r="686" spans="1:18">
      <c r="A686" s="1130"/>
      <c r="B686" s="1130"/>
      <c r="C686" s="1130"/>
      <c r="D686" s="1130"/>
      <c r="E686" s="1130"/>
      <c r="F686" s="1130"/>
      <c r="G686" s="1130"/>
      <c r="H686" s="1130"/>
      <c r="I686" s="1130"/>
      <c r="J686" s="1130"/>
      <c r="K686" s="1130"/>
      <c r="L686" s="1130"/>
      <c r="M686" s="1130"/>
      <c r="N686" s="1130"/>
      <c r="O686" s="1130"/>
      <c r="P686" s="1130"/>
      <c r="Q686" s="1130"/>
      <c r="R686" s="1130"/>
    </row>
    <row r="687" spans="1:18">
      <c r="A687" s="1130"/>
      <c r="B687" s="1130"/>
      <c r="C687" s="1130"/>
      <c r="D687" s="1130"/>
      <c r="E687" s="1130"/>
      <c r="F687" s="1130"/>
      <c r="G687" s="1130"/>
      <c r="H687" s="1130"/>
      <c r="I687" s="1130"/>
      <c r="J687" s="1130"/>
      <c r="K687" s="1130"/>
      <c r="L687" s="1130"/>
      <c r="M687" s="1130"/>
      <c r="N687" s="1130"/>
      <c r="O687" s="1130"/>
      <c r="P687" s="1130"/>
      <c r="Q687" s="1130"/>
      <c r="R687" s="1130"/>
    </row>
    <row r="688" spans="1:18">
      <c r="A688" s="1130"/>
      <c r="B688" s="1130"/>
      <c r="C688" s="1130"/>
      <c r="D688" s="1130"/>
      <c r="E688" s="1130"/>
      <c r="F688" s="1130"/>
      <c r="G688" s="1130"/>
      <c r="H688" s="1130"/>
      <c r="I688" s="1130"/>
      <c r="J688" s="1130"/>
      <c r="K688" s="1130"/>
      <c r="L688" s="1130"/>
      <c r="M688" s="1130"/>
      <c r="N688" s="1130"/>
      <c r="O688" s="1130"/>
      <c r="P688" s="1130"/>
      <c r="Q688" s="1130"/>
      <c r="R688" s="1130"/>
    </row>
    <row r="689" spans="1:18">
      <c r="A689" s="1130"/>
      <c r="B689" s="1130"/>
      <c r="C689" s="1130"/>
      <c r="D689" s="1130"/>
      <c r="E689" s="1130"/>
      <c r="F689" s="1130"/>
      <c r="G689" s="1130"/>
      <c r="H689" s="1130"/>
      <c r="I689" s="1130"/>
      <c r="J689" s="1130"/>
      <c r="K689" s="1130"/>
      <c r="L689" s="1130"/>
      <c r="M689" s="1130"/>
      <c r="N689" s="1130"/>
      <c r="O689" s="1130"/>
      <c r="P689" s="1130"/>
      <c r="Q689" s="1130"/>
      <c r="R689" s="1130"/>
    </row>
    <row r="690" spans="1:18">
      <c r="A690" s="1130"/>
      <c r="B690" s="1130"/>
      <c r="C690" s="1130"/>
      <c r="D690" s="1130"/>
      <c r="E690" s="1130"/>
      <c r="F690" s="1130"/>
      <c r="G690" s="1130"/>
      <c r="H690" s="1130"/>
      <c r="I690" s="1130"/>
      <c r="J690" s="1130"/>
      <c r="K690" s="1130"/>
      <c r="L690" s="1130"/>
      <c r="M690" s="1130"/>
      <c r="N690" s="1130"/>
      <c r="O690" s="1130"/>
      <c r="P690" s="1130"/>
      <c r="Q690" s="1130"/>
      <c r="R690" s="1130"/>
    </row>
    <row r="691" spans="1:18">
      <c r="A691" s="1130"/>
      <c r="B691" s="1130"/>
      <c r="C691" s="1130"/>
      <c r="D691" s="1130"/>
      <c r="E691" s="1130"/>
      <c r="F691" s="1130"/>
      <c r="G691" s="1130"/>
      <c r="H691" s="1130"/>
      <c r="I691" s="1130"/>
      <c r="J691" s="1130"/>
      <c r="K691" s="1130"/>
      <c r="L691" s="1130"/>
      <c r="M691" s="1130"/>
      <c r="N691" s="1130"/>
      <c r="O691" s="1130"/>
      <c r="P691" s="1130"/>
      <c r="Q691" s="1130"/>
      <c r="R691" s="1130"/>
    </row>
    <row r="692" spans="1:18">
      <c r="A692" s="1130"/>
      <c r="B692" s="1130"/>
      <c r="C692" s="1130"/>
      <c r="D692" s="1130"/>
      <c r="E692" s="1130"/>
      <c r="F692" s="1130"/>
      <c r="G692" s="1130"/>
      <c r="H692" s="1130"/>
      <c r="I692" s="1130"/>
      <c r="J692" s="1130"/>
      <c r="K692" s="1130"/>
      <c r="L692" s="1130"/>
      <c r="M692" s="1130"/>
      <c r="N692" s="1130"/>
      <c r="O692" s="1130"/>
      <c r="P692" s="1130"/>
      <c r="Q692" s="1130"/>
      <c r="R692" s="1130"/>
    </row>
    <row r="693" spans="1:18">
      <c r="A693" s="1130"/>
      <c r="B693" s="1130"/>
      <c r="C693" s="1130"/>
      <c r="D693" s="1130"/>
      <c r="E693" s="1130"/>
      <c r="F693" s="1130"/>
      <c r="G693" s="1130"/>
      <c r="H693" s="1130"/>
      <c r="I693" s="1130"/>
      <c r="J693" s="1130"/>
      <c r="K693" s="1130"/>
      <c r="L693" s="1130"/>
      <c r="M693" s="1130"/>
      <c r="N693" s="1130"/>
      <c r="O693" s="1130"/>
      <c r="P693" s="1130"/>
      <c r="Q693" s="1130"/>
      <c r="R693" s="1130"/>
    </row>
    <row r="694" spans="1:18">
      <c r="A694" s="1130"/>
      <c r="B694" s="1130"/>
      <c r="C694" s="1130"/>
      <c r="D694" s="1130"/>
      <c r="E694" s="1130"/>
      <c r="F694" s="1130"/>
      <c r="G694" s="1130"/>
      <c r="H694" s="1130"/>
      <c r="I694" s="1130"/>
      <c r="J694" s="1130"/>
      <c r="K694" s="1130"/>
      <c r="L694" s="1130"/>
      <c r="M694" s="1130"/>
      <c r="N694" s="1130"/>
      <c r="O694" s="1130"/>
      <c r="P694" s="1130"/>
      <c r="Q694" s="1130"/>
      <c r="R694" s="1130"/>
    </row>
    <row r="695" spans="1:18">
      <c r="A695" s="1130"/>
      <c r="B695" s="1130"/>
      <c r="C695" s="1130"/>
      <c r="D695" s="1130"/>
      <c r="E695" s="1130"/>
      <c r="F695" s="1130"/>
      <c r="G695" s="1130"/>
      <c r="H695" s="1130"/>
      <c r="I695" s="1130"/>
      <c r="J695" s="1130"/>
      <c r="K695" s="1130"/>
      <c r="L695" s="1130"/>
      <c r="M695" s="1130"/>
      <c r="N695" s="1130"/>
      <c r="O695" s="1130"/>
      <c r="P695" s="1130"/>
      <c r="Q695" s="1130"/>
      <c r="R695" s="1130"/>
    </row>
    <row r="696" spans="1:18">
      <c r="A696" s="1130"/>
      <c r="B696" s="1130"/>
      <c r="C696" s="1130"/>
      <c r="D696" s="1130"/>
      <c r="E696" s="1130"/>
      <c r="F696" s="1130"/>
      <c r="G696" s="1130"/>
      <c r="H696" s="1130"/>
      <c r="I696" s="1130"/>
      <c r="J696" s="1130"/>
      <c r="K696" s="1130"/>
      <c r="L696" s="1130"/>
      <c r="M696" s="1130"/>
      <c r="N696" s="1130"/>
      <c r="O696" s="1130"/>
      <c r="P696" s="1130"/>
      <c r="Q696" s="1130"/>
      <c r="R696" s="1130"/>
    </row>
    <row r="697" spans="1:18">
      <c r="A697" s="1130"/>
      <c r="B697" s="1130"/>
      <c r="C697" s="1130"/>
      <c r="D697" s="1130"/>
      <c r="E697" s="1130"/>
      <c r="F697" s="1130"/>
      <c r="G697" s="1130"/>
      <c r="H697" s="1130"/>
      <c r="I697" s="1130"/>
      <c r="J697" s="1130"/>
      <c r="K697" s="1130"/>
      <c r="L697" s="1130"/>
      <c r="M697" s="1130"/>
      <c r="N697" s="1130"/>
      <c r="O697" s="1130"/>
      <c r="P697" s="1130"/>
      <c r="Q697" s="1130"/>
      <c r="R697" s="1130"/>
    </row>
    <row r="698" spans="1:18">
      <c r="A698" s="1130"/>
      <c r="B698" s="1130"/>
      <c r="C698" s="1130"/>
      <c r="D698" s="1130"/>
      <c r="E698" s="1130"/>
      <c r="F698" s="1130"/>
      <c r="G698" s="1130"/>
      <c r="H698" s="1130"/>
      <c r="I698" s="1130"/>
      <c r="J698" s="1130"/>
      <c r="K698" s="1130"/>
      <c r="L698" s="1130"/>
      <c r="M698" s="1130"/>
      <c r="N698" s="1130"/>
      <c r="O698" s="1130"/>
      <c r="P698" s="1130"/>
      <c r="Q698" s="1130"/>
      <c r="R698" s="1130"/>
    </row>
    <row r="699" spans="1:18">
      <c r="A699" s="1130"/>
      <c r="B699" s="1130"/>
      <c r="C699" s="1130"/>
      <c r="D699" s="1130"/>
      <c r="E699" s="1130"/>
      <c r="F699" s="1130"/>
      <c r="G699" s="1130"/>
      <c r="H699" s="1130"/>
      <c r="I699" s="1130"/>
      <c r="J699" s="1130"/>
      <c r="K699" s="1130"/>
      <c r="L699" s="1130"/>
      <c r="M699" s="1130"/>
      <c r="N699" s="1130"/>
      <c r="O699" s="1130"/>
      <c r="P699" s="1130"/>
      <c r="Q699" s="1130"/>
      <c r="R699" s="1130"/>
    </row>
    <row r="700" spans="1:18">
      <c r="A700" s="1130"/>
      <c r="B700" s="1130"/>
      <c r="C700" s="1130"/>
      <c r="D700" s="1130"/>
      <c r="E700" s="1130"/>
      <c r="F700" s="1130"/>
      <c r="G700" s="1130"/>
      <c r="H700" s="1130"/>
      <c r="I700" s="1130"/>
      <c r="J700" s="1130"/>
      <c r="K700" s="1130"/>
      <c r="L700" s="1130"/>
      <c r="M700" s="1130"/>
      <c r="N700" s="1130"/>
      <c r="O700" s="1130"/>
      <c r="P700" s="1130"/>
      <c r="Q700" s="1130"/>
      <c r="R700" s="1130"/>
    </row>
    <row r="701" spans="1:18">
      <c r="A701" s="1130"/>
      <c r="B701" s="1130"/>
      <c r="C701" s="1130"/>
      <c r="D701" s="1130"/>
      <c r="E701" s="1130"/>
      <c r="F701" s="1130"/>
      <c r="G701" s="1130"/>
      <c r="H701" s="1130"/>
      <c r="I701" s="1130"/>
      <c r="J701" s="1130"/>
      <c r="K701" s="1130"/>
      <c r="L701" s="1130"/>
      <c r="M701" s="1130"/>
      <c r="N701" s="1130"/>
      <c r="O701" s="1130"/>
      <c r="P701" s="1130"/>
      <c r="Q701" s="1130"/>
      <c r="R701" s="1130"/>
    </row>
    <row r="702" spans="1:18">
      <c r="A702" s="1130"/>
      <c r="B702" s="1130"/>
      <c r="C702" s="1130"/>
      <c r="D702" s="1130"/>
      <c r="E702" s="1130"/>
      <c r="F702" s="1130"/>
      <c r="G702" s="1130"/>
      <c r="H702" s="1130"/>
      <c r="I702" s="1130"/>
      <c r="J702" s="1130"/>
      <c r="K702" s="1130"/>
      <c r="L702" s="1130"/>
      <c r="M702" s="1130"/>
      <c r="N702" s="1130"/>
      <c r="O702" s="1130"/>
      <c r="P702" s="1130"/>
      <c r="Q702" s="1130"/>
      <c r="R702" s="1130"/>
    </row>
    <row r="703" spans="1:18">
      <c r="A703" s="1130"/>
      <c r="B703" s="1130"/>
      <c r="C703" s="1130"/>
      <c r="D703" s="1130"/>
      <c r="E703" s="1130"/>
      <c r="F703" s="1130"/>
      <c r="G703" s="1130"/>
      <c r="H703" s="1130"/>
      <c r="I703" s="1130"/>
      <c r="J703" s="1130"/>
      <c r="K703" s="1130"/>
      <c r="L703" s="1130"/>
      <c r="M703" s="1130"/>
      <c r="N703" s="1130"/>
      <c r="O703" s="1130"/>
      <c r="P703" s="1130"/>
      <c r="Q703" s="1130"/>
      <c r="R703" s="1130"/>
    </row>
    <row r="704" spans="1:18">
      <c r="A704" s="1130"/>
      <c r="B704" s="1130"/>
      <c r="C704" s="1130"/>
      <c r="D704" s="1130"/>
      <c r="E704" s="1130"/>
      <c r="F704" s="1130"/>
      <c r="G704" s="1130"/>
      <c r="H704" s="1130"/>
      <c r="I704" s="1130"/>
      <c r="J704" s="1130"/>
      <c r="K704" s="1130"/>
      <c r="L704" s="1130"/>
      <c r="M704" s="1130"/>
      <c r="N704" s="1130"/>
      <c r="O704" s="1130"/>
      <c r="P704" s="1130"/>
      <c r="Q704" s="1130"/>
      <c r="R704" s="1130"/>
    </row>
    <row r="705" spans="1:18">
      <c r="A705" s="1130"/>
      <c r="B705" s="1130"/>
      <c r="C705" s="1130"/>
      <c r="D705" s="1130"/>
      <c r="E705" s="1130"/>
      <c r="F705" s="1130"/>
      <c r="G705" s="1130"/>
      <c r="H705" s="1130"/>
      <c r="I705" s="1130"/>
      <c r="J705" s="1130"/>
      <c r="K705" s="1130"/>
      <c r="L705" s="1130"/>
      <c r="M705" s="1130"/>
      <c r="N705" s="1130"/>
      <c r="O705" s="1130"/>
      <c r="P705" s="1130"/>
      <c r="Q705" s="1130"/>
      <c r="R705" s="1130"/>
    </row>
    <row r="706" spans="1:18">
      <c r="A706" s="1130"/>
      <c r="B706" s="1130"/>
      <c r="C706" s="1130"/>
      <c r="D706" s="1130"/>
      <c r="E706" s="1130"/>
      <c r="F706" s="1130"/>
      <c r="G706" s="1130"/>
      <c r="H706" s="1130"/>
      <c r="I706" s="1130"/>
      <c r="J706" s="1130"/>
      <c r="K706" s="1130"/>
      <c r="L706" s="1130"/>
      <c r="M706" s="1130"/>
      <c r="N706" s="1130"/>
      <c r="O706" s="1130"/>
      <c r="P706" s="1130"/>
      <c r="Q706" s="1130"/>
      <c r="R706" s="1130"/>
    </row>
    <row r="707" spans="1:18">
      <c r="A707" s="1130"/>
      <c r="B707" s="1130"/>
      <c r="C707" s="1130"/>
      <c r="D707" s="1130"/>
      <c r="E707" s="1130"/>
      <c r="F707" s="1130"/>
      <c r="G707" s="1130"/>
      <c r="H707" s="1130"/>
      <c r="I707" s="1130"/>
      <c r="J707" s="1130"/>
      <c r="K707" s="1130"/>
      <c r="L707" s="1130"/>
      <c r="M707" s="1130"/>
      <c r="N707" s="1130"/>
      <c r="O707" s="1130"/>
      <c r="P707" s="1130"/>
      <c r="Q707" s="1130"/>
      <c r="R707" s="1130"/>
    </row>
    <row r="708" spans="1:18">
      <c r="A708" s="1130"/>
      <c r="B708" s="1130"/>
      <c r="C708" s="1130"/>
      <c r="D708" s="1130"/>
      <c r="E708" s="1130"/>
      <c r="F708" s="1130"/>
      <c r="G708" s="1130"/>
      <c r="H708" s="1130"/>
      <c r="I708" s="1130"/>
      <c r="J708" s="1130"/>
      <c r="K708" s="1130"/>
      <c r="L708" s="1130"/>
      <c r="M708" s="1130"/>
      <c r="N708" s="1130"/>
      <c r="O708" s="1130"/>
      <c r="P708" s="1130"/>
      <c r="Q708" s="1130"/>
      <c r="R708" s="1130"/>
    </row>
    <row r="709" spans="1:18">
      <c r="A709" s="1130"/>
      <c r="B709" s="1130"/>
      <c r="C709" s="1130"/>
      <c r="D709" s="1130"/>
      <c r="E709" s="1130"/>
      <c r="F709" s="1130"/>
      <c r="G709" s="1130"/>
      <c r="H709" s="1130"/>
      <c r="I709" s="1130"/>
      <c r="J709" s="1130"/>
      <c r="K709" s="1130"/>
      <c r="L709" s="1130"/>
      <c r="M709" s="1130"/>
      <c r="N709" s="1130"/>
      <c r="O709" s="1130"/>
      <c r="P709" s="1130"/>
      <c r="Q709" s="1130"/>
      <c r="R709" s="1130"/>
    </row>
    <row r="710" spans="1:18">
      <c r="A710" s="1130"/>
      <c r="B710" s="1130"/>
      <c r="C710" s="1130"/>
      <c r="D710" s="1130"/>
      <c r="E710" s="1130"/>
      <c r="F710" s="1130"/>
      <c r="G710" s="1130"/>
      <c r="H710" s="1130"/>
      <c r="I710" s="1130"/>
      <c r="J710" s="1130"/>
      <c r="K710" s="1130"/>
      <c r="L710" s="1130"/>
      <c r="M710" s="1130"/>
      <c r="N710" s="1130"/>
      <c r="O710" s="1130"/>
      <c r="P710" s="1130"/>
      <c r="Q710" s="1130"/>
      <c r="R710" s="1130"/>
    </row>
    <row r="711" spans="1:18">
      <c r="A711" s="1130"/>
      <c r="B711" s="1130"/>
      <c r="C711" s="1130"/>
      <c r="D711" s="1130"/>
      <c r="E711" s="1130"/>
      <c r="F711" s="1130"/>
      <c r="G711" s="1130"/>
      <c r="H711" s="1130"/>
      <c r="I711" s="1130"/>
      <c r="J711" s="1130"/>
      <c r="K711" s="1130"/>
      <c r="L711" s="1130"/>
      <c r="M711" s="1130"/>
      <c r="N711" s="1130"/>
      <c r="O711" s="1130"/>
      <c r="P711" s="1130"/>
      <c r="Q711" s="1130"/>
      <c r="R711" s="1130"/>
    </row>
    <row r="712" spans="1:18">
      <c r="A712" s="1130"/>
      <c r="B712" s="1130"/>
      <c r="C712" s="1130"/>
      <c r="D712" s="1130"/>
      <c r="E712" s="1130"/>
      <c r="F712" s="1130"/>
      <c r="G712" s="1130"/>
      <c r="H712" s="1130"/>
      <c r="I712" s="1130"/>
      <c r="J712" s="1130"/>
      <c r="K712" s="1130"/>
      <c r="L712" s="1130"/>
      <c r="M712" s="1130"/>
      <c r="N712" s="1130"/>
      <c r="O712" s="1130"/>
      <c r="P712" s="1130"/>
      <c r="Q712" s="1130"/>
      <c r="R712" s="1130"/>
    </row>
    <row r="713" spans="1:18">
      <c r="A713" s="1130"/>
      <c r="B713" s="1130"/>
      <c r="C713" s="1130"/>
      <c r="D713" s="1130"/>
      <c r="E713" s="1130"/>
      <c r="F713" s="1130"/>
      <c r="G713" s="1130"/>
      <c r="H713" s="1130"/>
      <c r="I713" s="1130"/>
      <c r="J713" s="1130"/>
      <c r="K713" s="1130"/>
      <c r="L713" s="1130"/>
      <c r="M713" s="1130"/>
      <c r="N713" s="1130"/>
      <c r="O713" s="1130"/>
      <c r="P713" s="1130"/>
      <c r="Q713" s="1130"/>
      <c r="R713" s="1130"/>
    </row>
    <row r="714" spans="1:18">
      <c r="A714" s="1130"/>
      <c r="B714" s="1130"/>
      <c r="C714" s="1130"/>
      <c r="D714" s="1130"/>
      <c r="E714" s="1130"/>
      <c r="F714" s="1130"/>
      <c r="G714" s="1130"/>
      <c r="H714" s="1130"/>
      <c r="I714" s="1130"/>
      <c r="J714" s="1130"/>
      <c r="K714" s="1130"/>
      <c r="L714" s="1130"/>
      <c r="M714" s="1130"/>
      <c r="N714" s="1130"/>
      <c r="O714" s="1130"/>
      <c r="P714" s="1130"/>
      <c r="Q714" s="1130"/>
      <c r="R714" s="1130"/>
    </row>
    <row r="715" spans="1:18">
      <c r="A715" s="1130"/>
      <c r="B715" s="1130"/>
      <c r="C715" s="1130"/>
      <c r="D715" s="1130"/>
      <c r="E715" s="1130"/>
      <c r="F715" s="1130"/>
      <c r="G715" s="1130"/>
      <c r="H715" s="1130"/>
      <c r="I715" s="1130"/>
      <c r="J715" s="1130"/>
      <c r="K715" s="1130"/>
      <c r="L715" s="1130"/>
      <c r="M715" s="1130"/>
      <c r="N715" s="1130"/>
      <c r="O715" s="1130"/>
      <c r="P715" s="1130"/>
      <c r="Q715" s="1130"/>
      <c r="R715" s="1130"/>
    </row>
    <row r="716" spans="1:18">
      <c r="A716" s="1130"/>
      <c r="B716" s="1130"/>
      <c r="C716" s="1130"/>
      <c r="D716" s="1130"/>
      <c r="E716" s="1130"/>
      <c r="F716" s="1130"/>
      <c r="G716" s="1130"/>
      <c r="H716" s="1130"/>
      <c r="I716" s="1130"/>
      <c r="J716" s="1130"/>
      <c r="K716" s="1130"/>
      <c r="L716" s="1130"/>
      <c r="M716" s="1130"/>
      <c r="N716" s="1130"/>
      <c r="O716" s="1130"/>
      <c r="P716" s="1130"/>
      <c r="Q716" s="1130"/>
      <c r="R716" s="1130"/>
    </row>
    <row r="717" spans="1:18">
      <c r="A717" s="1130"/>
      <c r="B717" s="1130"/>
      <c r="C717" s="1130"/>
      <c r="D717" s="1130"/>
      <c r="E717" s="1130"/>
      <c r="F717" s="1130"/>
      <c r="G717" s="1130"/>
      <c r="H717" s="1130"/>
      <c r="I717" s="1130"/>
      <c r="J717" s="1130"/>
      <c r="K717" s="1130"/>
      <c r="L717" s="1130"/>
      <c r="M717" s="1130"/>
      <c r="N717" s="1130"/>
      <c r="O717" s="1130"/>
      <c r="P717" s="1130"/>
      <c r="Q717" s="1130"/>
      <c r="R717" s="1130"/>
    </row>
    <row r="718" spans="1:18">
      <c r="A718" s="1130"/>
      <c r="B718" s="1130"/>
      <c r="C718" s="1130"/>
      <c r="D718" s="1130"/>
      <c r="E718" s="1130"/>
      <c r="F718" s="1130"/>
      <c r="G718" s="1130"/>
      <c r="H718" s="1130"/>
      <c r="I718" s="1130"/>
      <c r="J718" s="1130"/>
      <c r="K718" s="1130"/>
      <c r="L718" s="1130"/>
      <c r="M718" s="1130"/>
      <c r="N718" s="1130"/>
      <c r="O718" s="1130"/>
      <c r="P718" s="1130"/>
      <c r="Q718" s="1130"/>
      <c r="R718" s="1130"/>
    </row>
    <row r="719" spans="1:18">
      <c r="A719" s="1130"/>
      <c r="B719" s="1130"/>
      <c r="C719" s="1130"/>
      <c r="D719" s="1130"/>
      <c r="E719" s="1130"/>
      <c r="F719" s="1130"/>
      <c r="G719" s="1130"/>
      <c r="H719" s="1130"/>
      <c r="I719" s="1130"/>
      <c r="J719" s="1130"/>
      <c r="K719" s="1130"/>
      <c r="L719" s="1130"/>
      <c r="M719" s="1130"/>
      <c r="N719" s="1130"/>
      <c r="O719" s="1130"/>
      <c r="P719" s="1130"/>
      <c r="Q719" s="1130"/>
      <c r="R719" s="1130"/>
    </row>
    <row r="720" spans="1:18">
      <c r="A720" s="1130"/>
      <c r="B720" s="1130"/>
      <c r="C720" s="1130"/>
      <c r="D720" s="1130"/>
      <c r="E720" s="1130"/>
      <c r="F720" s="1130"/>
      <c r="G720" s="1130"/>
      <c r="H720" s="1130"/>
      <c r="I720" s="1130"/>
      <c r="J720" s="1130"/>
      <c r="K720" s="1130"/>
      <c r="L720" s="1130"/>
      <c r="M720" s="1130"/>
      <c r="N720" s="1130"/>
      <c r="O720" s="1130"/>
      <c r="P720" s="1130"/>
      <c r="Q720" s="1130"/>
      <c r="R720" s="1130"/>
    </row>
    <row r="721" spans="1:18">
      <c r="A721" s="1130"/>
      <c r="B721" s="1130"/>
      <c r="C721" s="1130"/>
      <c r="D721" s="1130"/>
      <c r="E721" s="1130"/>
      <c r="F721" s="1130"/>
      <c r="G721" s="1130"/>
      <c r="H721" s="1130"/>
      <c r="I721" s="1130"/>
      <c r="J721" s="1130"/>
      <c r="K721" s="1130"/>
      <c r="L721" s="1130"/>
      <c r="M721" s="1130"/>
      <c r="N721" s="1130"/>
      <c r="O721" s="1130"/>
      <c r="P721" s="1130"/>
      <c r="Q721" s="1130"/>
      <c r="R721" s="1130"/>
    </row>
    <row r="722" spans="1:18">
      <c r="A722" s="1130"/>
      <c r="B722" s="1130"/>
      <c r="C722" s="1130"/>
      <c r="D722" s="1130"/>
      <c r="E722" s="1130"/>
      <c r="F722" s="1130"/>
      <c r="G722" s="1130"/>
      <c r="H722" s="1130"/>
      <c r="I722" s="1130"/>
      <c r="J722" s="1130"/>
      <c r="K722" s="1130"/>
      <c r="L722" s="1130"/>
      <c r="M722" s="1130"/>
      <c r="N722" s="1130"/>
      <c r="O722" s="1130"/>
      <c r="P722" s="1130"/>
      <c r="Q722" s="1130"/>
      <c r="R722" s="1130"/>
    </row>
    <row r="723" spans="1:18">
      <c r="A723" s="1130"/>
      <c r="B723" s="1130"/>
      <c r="C723" s="1130"/>
      <c r="D723" s="1130"/>
      <c r="E723" s="1130"/>
      <c r="F723" s="1130"/>
      <c r="G723" s="1130"/>
      <c r="H723" s="1130"/>
      <c r="I723" s="1130"/>
      <c r="J723" s="1130"/>
      <c r="K723" s="1130"/>
      <c r="L723" s="1130"/>
      <c r="M723" s="1130"/>
      <c r="N723" s="1130"/>
      <c r="O723" s="1130"/>
      <c r="P723" s="1130"/>
      <c r="Q723" s="1130"/>
      <c r="R723" s="1130"/>
    </row>
    <row r="724" spans="1:18">
      <c r="A724" s="1130"/>
      <c r="B724" s="1130"/>
      <c r="C724" s="1130"/>
      <c r="D724" s="1130"/>
      <c r="E724" s="1130"/>
      <c r="F724" s="1130"/>
      <c r="G724" s="1130"/>
      <c r="H724" s="1130"/>
      <c r="I724" s="1130"/>
      <c r="J724" s="1130"/>
      <c r="K724" s="1130"/>
      <c r="L724" s="1130"/>
      <c r="M724" s="1130"/>
      <c r="N724" s="1130"/>
      <c r="O724" s="1130"/>
      <c r="P724" s="1130"/>
      <c r="Q724" s="1130"/>
      <c r="R724" s="1130"/>
    </row>
    <row r="725" spans="1:18">
      <c r="A725" s="1130"/>
      <c r="B725" s="1130"/>
      <c r="C725" s="1130"/>
      <c r="D725" s="1130"/>
      <c r="E725" s="1130"/>
      <c r="F725" s="1130"/>
      <c r="G725" s="1130"/>
      <c r="H725" s="1130"/>
      <c r="I725" s="1130"/>
      <c r="J725" s="1130"/>
      <c r="K725" s="1130"/>
      <c r="L725" s="1130"/>
      <c r="M725" s="1130"/>
      <c r="N725" s="1130"/>
      <c r="O725" s="1130"/>
      <c r="P725" s="1130"/>
      <c r="Q725" s="1130"/>
      <c r="R725" s="1130"/>
    </row>
    <row r="726" spans="1:18">
      <c r="A726" s="1130"/>
      <c r="B726" s="1130"/>
      <c r="C726" s="1130"/>
      <c r="D726" s="1130"/>
      <c r="E726" s="1130"/>
      <c r="F726" s="1130"/>
      <c r="G726" s="1130"/>
      <c r="H726" s="1130"/>
      <c r="I726" s="1130"/>
      <c r="J726" s="1130"/>
      <c r="K726" s="1130"/>
      <c r="L726" s="1130"/>
      <c r="M726" s="1130"/>
      <c r="N726" s="1130"/>
      <c r="O726" s="1130"/>
      <c r="P726" s="1130"/>
      <c r="Q726" s="1130"/>
      <c r="R726" s="1130"/>
    </row>
    <row r="727" spans="1:18">
      <c r="A727" s="1130"/>
      <c r="B727" s="1130"/>
      <c r="C727" s="1130"/>
      <c r="D727" s="1130"/>
      <c r="E727" s="1130"/>
      <c r="F727" s="1130"/>
      <c r="G727" s="1130"/>
      <c r="H727" s="1130"/>
      <c r="I727" s="1130"/>
      <c r="J727" s="1130"/>
      <c r="K727" s="1130"/>
      <c r="L727" s="1130"/>
      <c r="M727" s="1130"/>
      <c r="N727" s="1130"/>
      <c r="O727" s="1130"/>
      <c r="P727" s="1130"/>
      <c r="Q727" s="1130"/>
      <c r="R727" s="1130"/>
    </row>
    <row r="728" spans="1:18">
      <c r="A728" s="1130"/>
      <c r="B728" s="1130"/>
      <c r="C728" s="1130"/>
      <c r="D728" s="1130"/>
      <c r="E728" s="1130"/>
      <c r="F728" s="1130"/>
      <c r="G728" s="1130"/>
      <c r="H728" s="1130"/>
      <c r="I728" s="1130"/>
      <c r="J728" s="1130"/>
      <c r="K728" s="1130"/>
      <c r="L728" s="1130"/>
      <c r="M728" s="1130"/>
      <c r="N728" s="1130"/>
      <c r="O728" s="1130"/>
      <c r="P728" s="1130"/>
      <c r="Q728" s="1130"/>
      <c r="R728" s="1130"/>
    </row>
    <row r="729" spans="1:18">
      <c r="A729" s="1130"/>
      <c r="B729" s="1130"/>
      <c r="C729" s="1130"/>
      <c r="D729" s="1130"/>
      <c r="E729" s="1130"/>
      <c r="F729" s="1130"/>
      <c r="G729" s="1130"/>
      <c r="H729" s="1130"/>
      <c r="I729" s="1130"/>
      <c r="J729" s="1130"/>
      <c r="K729" s="1130"/>
      <c r="L729" s="1130"/>
      <c r="M729" s="1130"/>
      <c r="N729" s="1130"/>
      <c r="O729" s="1130"/>
      <c r="P729" s="1130"/>
      <c r="Q729" s="1130"/>
      <c r="R729" s="1130"/>
    </row>
    <row r="730" spans="1:18">
      <c r="A730" s="1130"/>
      <c r="B730" s="1130"/>
      <c r="C730" s="1130"/>
      <c r="D730" s="1130"/>
      <c r="E730" s="1130"/>
      <c r="F730" s="1130"/>
      <c r="G730" s="1130"/>
      <c r="H730" s="1130"/>
      <c r="I730" s="1130"/>
      <c r="J730" s="1130"/>
      <c r="K730" s="1130"/>
      <c r="L730" s="1130"/>
      <c r="M730" s="1130"/>
      <c r="N730" s="1130"/>
      <c r="O730" s="1130"/>
      <c r="P730" s="1130"/>
      <c r="Q730" s="1130"/>
      <c r="R730" s="1130"/>
    </row>
    <row r="731" spans="1:18">
      <c r="A731" s="1130"/>
      <c r="B731" s="1130"/>
      <c r="C731" s="1130"/>
      <c r="D731" s="1130"/>
      <c r="E731" s="1130"/>
      <c r="F731" s="1130"/>
      <c r="G731" s="1130"/>
      <c r="H731" s="1130"/>
      <c r="I731" s="1130"/>
      <c r="J731" s="1130"/>
      <c r="K731" s="1130"/>
      <c r="L731" s="1130"/>
      <c r="M731" s="1130"/>
      <c r="N731" s="1130"/>
      <c r="O731" s="1130"/>
      <c r="P731" s="1130"/>
      <c r="Q731" s="1130"/>
      <c r="R731" s="1130"/>
    </row>
    <row r="732" spans="1:18">
      <c r="A732" s="1130"/>
      <c r="B732" s="1130"/>
      <c r="C732" s="1130"/>
      <c r="D732" s="1130"/>
      <c r="E732" s="1130"/>
      <c r="F732" s="1130"/>
      <c r="G732" s="1130"/>
      <c r="H732" s="1130"/>
      <c r="I732" s="1130"/>
      <c r="J732" s="1130"/>
      <c r="K732" s="1130"/>
      <c r="L732" s="1130"/>
      <c r="M732" s="1130"/>
      <c r="N732" s="1130"/>
      <c r="O732" s="1130"/>
      <c r="P732" s="1130"/>
      <c r="Q732" s="1130"/>
      <c r="R732" s="1130"/>
    </row>
    <row r="733" spans="1:18">
      <c r="A733" s="1130"/>
      <c r="B733" s="1130"/>
      <c r="C733" s="1130"/>
      <c r="D733" s="1130"/>
      <c r="E733" s="1130"/>
      <c r="F733" s="1130"/>
      <c r="G733" s="1130"/>
      <c r="H733" s="1130"/>
      <c r="I733" s="1130"/>
      <c r="J733" s="1130"/>
      <c r="K733" s="1130"/>
      <c r="L733" s="1130"/>
      <c r="M733" s="1130"/>
      <c r="N733" s="1130"/>
      <c r="O733" s="1130"/>
      <c r="P733" s="1130"/>
      <c r="Q733" s="1130"/>
      <c r="R733" s="1130"/>
    </row>
    <row r="734" spans="1:18">
      <c r="A734" s="1130"/>
      <c r="B734" s="1130"/>
      <c r="C734" s="1130"/>
      <c r="D734" s="1130"/>
      <c r="E734" s="1130"/>
      <c r="F734" s="1130"/>
      <c r="G734" s="1130"/>
      <c r="H734" s="1130"/>
      <c r="I734" s="1130"/>
      <c r="J734" s="1130"/>
      <c r="K734" s="1130"/>
      <c r="L734" s="1130"/>
      <c r="M734" s="1130"/>
      <c r="N734" s="1130"/>
      <c r="O734" s="1130"/>
      <c r="P734" s="1130"/>
      <c r="Q734" s="1130"/>
      <c r="R734" s="1130"/>
    </row>
    <row r="735" spans="1:18">
      <c r="A735" s="1130"/>
      <c r="B735" s="1130"/>
      <c r="C735" s="1130"/>
      <c r="D735" s="1130"/>
      <c r="E735" s="1130"/>
      <c r="F735" s="1130"/>
      <c r="G735" s="1130"/>
      <c r="H735" s="1130"/>
      <c r="I735" s="1130"/>
      <c r="J735" s="1130"/>
      <c r="K735" s="1130"/>
      <c r="L735" s="1130"/>
      <c r="M735" s="1130"/>
      <c r="N735" s="1130"/>
      <c r="O735" s="1130"/>
      <c r="P735" s="1130"/>
      <c r="Q735" s="1130"/>
      <c r="R735" s="1130"/>
    </row>
    <row r="736" spans="1:18">
      <c r="A736" s="1130"/>
      <c r="B736" s="1130"/>
      <c r="C736" s="1130"/>
      <c r="D736" s="1130"/>
      <c r="E736" s="1130"/>
      <c r="F736" s="1130"/>
      <c r="G736" s="1130"/>
      <c r="H736" s="1130"/>
      <c r="I736" s="1130"/>
      <c r="J736" s="1130"/>
      <c r="K736" s="1130"/>
      <c r="L736" s="1130"/>
      <c r="M736" s="1130"/>
      <c r="N736" s="1130"/>
      <c r="O736" s="1130"/>
      <c r="P736" s="1130"/>
      <c r="Q736" s="1130"/>
      <c r="R736" s="1130"/>
    </row>
    <row r="737" spans="1:18">
      <c r="A737" s="1130"/>
      <c r="B737" s="1130"/>
      <c r="C737" s="1130"/>
      <c r="D737" s="1130"/>
      <c r="E737" s="1130"/>
      <c r="F737" s="1130"/>
      <c r="G737" s="1130"/>
      <c r="H737" s="1130"/>
      <c r="I737" s="1130"/>
      <c r="J737" s="1130"/>
      <c r="K737" s="1130"/>
      <c r="L737" s="1130"/>
      <c r="M737" s="1130"/>
      <c r="N737" s="1130"/>
      <c r="O737" s="1130"/>
      <c r="P737" s="1130"/>
      <c r="Q737" s="1130"/>
      <c r="R737" s="1130"/>
    </row>
    <row r="738" spans="1:18">
      <c r="A738" s="1130"/>
      <c r="B738" s="1130"/>
      <c r="C738" s="1130"/>
      <c r="D738" s="1130"/>
      <c r="E738" s="1130"/>
      <c r="F738" s="1130"/>
      <c r="G738" s="1130"/>
      <c r="H738" s="1130"/>
      <c r="I738" s="1130"/>
      <c r="J738" s="1130"/>
      <c r="K738" s="1130"/>
      <c r="L738" s="1130"/>
      <c r="M738" s="1130"/>
      <c r="N738" s="1130"/>
      <c r="O738" s="1130"/>
      <c r="P738" s="1130"/>
      <c r="Q738" s="1130"/>
      <c r="R738" s="1130"/>
    </row>
    <row r="739" spans="1:18">
      <c r="A739" s="1130"/>
      <c r="B739" s="1130"/>
      <c r="C739" s="1130"/>
      <c r="D739" s="1130"/>
      <c r="E739" s="1130"/>
      <c r="F739" s="1130"/>
      <c r="G739" s="1130"/>
      <c r="H739" s="1130"/>
      <c r="I739" s="1130"/>
      <c r="J739" s="1130"/>
      <c r="K739" s="1130"/>
      <c r="L739" s="1130"/>
      <c r="M739" s="1130"/>
      <c r="N739" s="1130"/>
      <c r="O739" s="1130"/>
      <c r="P739" s="1130"/>
      <c r="Q739" s="1130"/>
      <c r="R739" s="1130"/>
    </row>
    <row r="740" spans="1:18">
      <c r="A740" s="1130"/>
      <c r="B740" s="1130"/>
      <c r="C740" s="1130"/>
      <c r="D740" s="1130"/>
      <c r="E740" s="1130"/>
      <c r="F740" s="1130"/>
      <c r="G740" s="1130"/>
      <c r="H740" s="1130"/>
      <c r="I740" s="1130"/>
      <c r="J740" s="1130"/>
      <c r="K740" s="1130"/>
      <c r="L740" s="1130"/>
      <c r="M740" s="1130"/>
      <c r="N740" s="1130"/>
      <c r="O740" s="1130"/>
      <c r="P740" s="1130"/>
      <c r="Q740" s="1130"/>
      <c r="R740" s="1130"/>
    </row>
    <row r="741" spans="1:18">
      <c r="A741" s="1130"/>
      <c r="B741" s="1130"/>
      <c r="C741" s="1130"/>
      <c r="D741" s="1130"/>
      <c r="E741" s="1130"/>
      <c r="F741" s="1130"/>
      <c r="G741" s="1130"/>
      <c r="H741" s="1130"/>
      <c r="I741" s="1130"/>
      <c r="J741" s="1130"/>
      <c r="K741" s="1130"/>
      <c r="L741" s="1130"/>
      <c r="M741" s="1130"/>
      <c r="N741" s="1130"/>
      <c r="O741" s="1130"/>
      <c r="P741" s="1130"/>
      <c r="Q741" s="1130"/>
      <c r="R741" s="1130"/>
    </row>
    <row r="742" spans="1:18">
      <c r="A742" s="1130"/>
      <c r="B742" s="1130"/>
      <c r="C742" s="1130"/>
      <c r="D742" s="1130"/>
      <c r="E742" s="1130"/>
      <c r="F742" s="1130"/>
      <c r="G742" s="1130"/>
      <c r="H742" s="1130"/>
      <c r="I742" s="1130"/>
      <c r="J742" s="1130"/>
      <c r="K742" s="1130"/>
      <c r="L742" s="1130"/>
      <c r="M742" s="1130"/>
      <c r="N742" s="1130"/>
      <c r="O742" s="1130"/>
      <c r="P742" s="1130"/>
      <c r="Q742" s="1130"/>
      <c r="R742" s="1130"/>
    </row>
    <row r="743" spans="1:18">
      <c r="A743" s="1130"/>
      <c r="B743" s="1130"/>
      <c r="C743" s="1130"/>
      <c r="D743" s="1130"/>
      <c r="E743" s="1130"/>
      <c r="F743" s="1130"/>
      <c r="G743" s="1130"/>
      <c r="H743" s="1130"/>
      <c r="I743" s="1130"/>
      <c r="J743" s="1130"/>
      <c r="K743" s="1130"/>
      <c r="L743" s="1130"/>
      <c r="M743" s="1130"/>
      <c r="N743" s="1130"/>
      <c r="O743" s="1130"/>
      <c r="P743" s="1130"/>
      <c r="Q743" s="1130"/>
      <c r="R743" s="1130"/>
    </row>
    <row r="744" spans="1:18">
      <c r="A744" s="1130"/>
      <c r="B744" s="1130"/>
      <c r="C744" s="1130"/>
      <c r="D744" s="1130"/>
      <c r="E744" s="1130"/>
      <c r="F744" s="1130"/>
      <c r="G744" s="1130"/>
      <c r="H744" s="1130"/>
      <c r="I744" s="1130"/>
      <c r="J744" s="1130"/>
      <c r="K744" s="1130"/>
      <c r="L744" s="1130"/>
      <c r="M744" s="1130"/>
      <c r="N744" s="1130"/>
      <c r="O744" s="1130"/>
      <c r="P744" s="1130"/>
      <c r="Q744" s="1130"/>
      <c r="R744" s="1130"/>
    </row>
    <row r="745" spans="1:18">
      <c r="A745" s="1130"/>
      <c r="B745" s="1130"/>
      <c r="C745" s="1130"/>
      <c r="D745" s="1130"/>
      <c r="E745" s="1130"/>
      <c r="F745" s="1130"/>
      <c r="G745" s="1130"/>
      <c r="H745" s="1130"/>
      <c r="I745" s="1130"/>
      <c r="J745" s="1130"/>
      <c r="K745" s="1130"/>
      <c r="L745" s="1130"/>
      <c r="M745" s="1130"/>
      <c r="N745" s="1130"/>
      <c r="O745" s="1130"/>
      <c r="P745" s="1130"/>
      <c r="Q745" s="1130"/>
      <c r="R745" s="1130"/>
    </row>
    <row r="746" spans="1:18">
      <c r="A746" s="1130"/>
      <c r="B746" s="1130"/>
      <c r="C746" s="1130"/>
      <c r="D746" s="1130"/>
      <c r="E746" s="1130"/>
      <c r="F746" s="1130"/>
      <c r="G746" s="1130"/>
      <c r="H746" s="1130"/>
      <c r="I746" s="1130"/>
      <c r="J746" s="1130"/>
      <c r="K746" s="1130"/>
      <c r="L746" s="1130"/>
      <c r="M746" s="1130"/>
      <c r="N746" s="1130"/>
      <c r="O746" s="1130"/>
      <c r="P746" s="1130"/>
      <c r="Q746" s="1130"/>
      <c r="R746" s="1130"/>
    </row>
    <row r="747" spans="1:18">
      <c r="A747" s="1130"/>
      <c r="B747" s="1130"/>
      <c r="C747" s="1130"/>
      <c r="D747" s="1130"/>
      <c r="E747" s="1130"/>
      <c r="F747" s="1130"/>
      <c r="G747" s="1130"/>
      <c r="H747" s="1130"/>
      <c r="I747" s="1130"/>
      <c r="J747" s="1130"/>
      <c r="K747" s="1130"/>
      <c r="L747" s="1130"/>
      <c r="M747" s="1130"/>
      <c r="N747" s="1130"/>
      <c r="O747" s="1130"/>
      <c r="P747" s="1130"/>
      <c r="Q747" s="1130"/>
      <c r="R747" s="1130"/>
    </row>
    <row r="748" spans="1:18">
      <c r="A748" s="1130"/>
      <c r="B748" s="1130"/>
      <c r="C748" s="1130"/>
      <c r="D748" s="1130"/>
      <c r="E748" s="1130"/>
      <c r="F748" s="1130"/>
      <c r="G748" s="1130"/>
      <c r="H748" s="1130"/>
      <c r="I748" s="1130"/>
      <c r="J748" s="1130"/>
      <c r="K748" s="1130"/>
      <c r="L748" s="1130"/>
      <c r="M748" s="1130"/>
      <c r="N748" s="1130"/>
      <c r="O748" s="1130"/>
      <c r="P748" s="1130"/>
      <c r="Q748" s="1130"/>
      <c r="R748" s="1130"/>
    </row>
    <row r="749" spans="1:18">
      <c r="A749" s="1130"/>
      <c r="B749" s="1130"/>
      <c r="C749" s="1130"/>
      <c r="D749" s="1130"/>
      <c r="E749" s="1130"/>
      <c r="F749" s="1130"/>
      <c r="G749" s="1130"/>
      <c r="H749" s="1130"/>
      <c r="I749" s="1130"/>
      <c r="J749" s="1130"/>
      <c r="K749" s="1130"/>
      <c r="L749" s="1130"/>
      <c r="M749" s="1130"/>
      <c r="N749" s="1130"/>
      <c r="O749" s="1130"/>
      <c r="P749" s="1130"/>
      <c r="Q749" s="1130"/>
      <c r="R749" s="1130"/>
    </row>
    <row r="750" spans="1:18">
      <c r="A750" s="1130"/>
      <c r="B750" s="1130"/>
      <c r="C750" s="1130"/>
      <c r="D750" s="1130"/>
      <c r="E750" s="1130"/>
      <c r="F750" s="1130"/>
      <c r="G750" s="1130"/>
      <c r="H750" s="1130"/>
      <c r="I750" s="1130"/>
      <c r="J750" s="1130"/>
      <c r="K750" s="1130"/>
      <c r="L750" s="1130"/>
      <c r="M750" s="1130"/>
      <c r="N750" s="1130"/>
      <c r="O750" s="1130"/>
      <c r="P750" s="1130"/>
      <c r="Q750" s="1130"/>
      <c r="R750" s="1130"/>
    </row>
    <row r="751" spans="1:18">
      <c r="A751" s="1130"/>
      <c r="B751" s="1130"/>
      <c r="C751" s="1130"/>
      <c r="D751" s="1130"/>
      <c r="E751" s="1130"/>
      <c r="F751" s="1130"/>
      <c r="G751" s="1130"/>
      <c r="H751" s="1130"/>
      <c r="I751" s="1130"/>
      <c r="J751" s="1130"/>
      <c r="K751" s="1130"/>
      <c r="L751" s="1130"/>
      <c r="M751" s="1130"/>
      <c r="N751" s="1130"/>
      <c r="O751" s="1130"/>
      <c r="P751" s="1130"/>
      <c r="Q751" s="1130"/>
      <c r="R751" s="1130"/>
    </row>
    <row r="752" spans="1:18">
      <c r="A752" s="1130"/>
      <c r="B752" s="1130"/>
      <c r="C752" s="1130"/>
      <c r="D752" s="1130"/>
      <c r="E752" s="1130"/>
      <c r="F752" s="1130"/>
      <c r="G752" s="1130"/>
      <c r="H752" s="1130"/>
      <c r="I752" s="1130"/>
      <c r="J752" s="1130"/>
      <c r="K752" s="1130"/>
      <c r="L752" s="1130"/>
      <c r="M752" s="1130"/>
      <c r="N752" s="1130"/>
      <c r="O752" s="1130"/>
      <c r="P752" s="1130"/>
      <c r="Q752" s="1130"/>
      <c r="R752" s="1130"/>
    </row>
    <row r="753" spans="1:18">
      <c r="A753" s="1130"/>
      <c r="B753" s="1130"/>
      <c r="C753" s="1130"/>
      <c r="D753" s="1130"/>
      <c r="E753" s="1130"/>
      <c r="F753" s="1130"/>
      <c r="G753" s="1130"/>
      <c r="H753" s="1130"/>
      <c r="I753" s="1130"/>
      <c r="J753" s="1130"/>
      <c r="K753" s="1130"/>
      <c r="L753" s="1130"/>
      <c r="M753" s="1130"/>
      <c r="N753" s="1130"/>
      <c r="O753" s="1130"/>
      <c r="P753" s="1130"/>
      <c r="Q753" s="1130"/>
      <c r="R753" s="1130"/>
    </row>
    <row r="754" spans="1:18">
      <c r="A754" s="1130"/>
      <c r="B754" s="1130"/>
      <c r="C754" s="1130"/>
      <c r="D754" s="1130"/>
      <c r="E754" s="1130"/>
      <c r="F754" s="1130"/>
      <c r="G754" s="1130"/>
      <c r="H754" s="1130"/>
      <c r="I754" s="1130"/>
      <c r="J754" s="1130"/>
      <c r="K754" s="1130"/>
      <c r="L754" s="1130"/>
      <c r="M754" s="1130"/>
      <c r="N754" s="1130"/>
      <c r="O754" s="1130"/>
      <c r="P754" s="1130"/>
      <c r="Q754" s="1130"/>
      <c r="R754" s="1130"/>
    </row>
    <row r="755" spans="1:18">
      <c r="A755" s="1130"/>
      <c r="B755" s="1130"/>
      <c r="C755" s="1130"/>
      <c r="D755" s="1130"/>
      <c r="E755" s="1130"/>
      <c r="F755" s="1130"/>
      <c r="G755" s="1130"/>
      <c r="H755" s="1130"/>
      <c r="I755" s="1130"/>
      <c r="J755" s="1130"/>
      <c r="K755" s="1130"/>
      <c r="L755" s="1130"/>
      <c r="M755" s="1130"/>
      <c r="N755" s="1130"/>
      <c r="O755" s="1130"/>
      <c r="P755" s="1130"/>
      <c r="Q755" s="1130"/>
      <c r="R755" s="1130"/>
    </row>
    <row r="756" spans="1:18">
      <c r="A756" s="1130"/>
      <c r="B756" s="1130"/>
      <c r="C756" s="1130"/>
      <c r="D756" s="1130"/>
      <c r="E756" s="1130"/>
      <c r="F756" s="1130"/>
      <c r="G756" s="1130"/>
      <c r="H756" s="1130"/>
      <c r="I756" s="1130"/>
      <c r="J756" s="1130"/>
      <c r="K756" s="1130"/>
      <c r="L756" s="1130"/>
      <c r="M756" s="1130"/>
      <c r="N756" s="1130"/>
      <c r="O756" s="1130"/>
      <c r="P756" s="1130"/>
      <c r="Q756" s="1130"/>
      <c r="R756" s="1130"/>
    </row>
    <row r="757" spans="1:18">
      <c r="A757" s="1130"/>
      <c r="B757" s="1130"/>
      <c r="C757" s="1130"/>
      <c r="D757" s="1130"/>
      <c r="E757" s="1130"/>
      <c r="F757" s="1130"/>
      <c r="G757" s="1130"/>
      <c r="H757" s="1130"/>
      <c r="I757" s="1130"/>
      <c r="J757" s="1130"/>
      <c r="K757" s="1130"/>
      <c r="L757" s="1130"/>
      <c r="M757" s="1130"/>
      <c r="N757" s="1130"/>
      <c r="O757" s="1130"/>
      <c r="P757" s="1130"/>
      <c r="Q757" s="1130"/>
      <c r="R757" s="1130"/>
    </row>
    <row r="758" spans="1:18">
      <c r="A758" s="1130"/>
      <c r="B758" s="1130"/>
      <c r="C758" s="1130"/>
      <c r="D758" s="1130"/>
      <c r="E758" s="1130"/>
      <c r="F758" s="1130"/>
      <c r="G758" s="1130"/>
      <c r="H758" s="1130"/>
      <c r="I758" s="1130"/>
      <c r="J758" s="1130"/>
      <c r="K758" s="1130"/>
      <c r="L758" s="1130"/>
      <c r="M758" s="1130"/>
      <c r="N758" s="1130"/>
      <c r="O758" s="1130"/>
      <c r="P758" s="1130"/>
      <c r="Q758" s="1130"/>
      <c r="R758" s="1130"/>
    </row>
    <row r="759" spans="1:18">
      <c r="A759" s="1130"/>
      <c r="B759" s="1130"/>
      <c r="C759" s="1130"/>
      <c r="D759" s="1130"/>
      <c r="E759" s="1130"/>
      <c r="F759" s="1130"/>
      <c r="G759" s="1130"/>
      <c r="H759" s="1130"/>
      <c r="I759" s="1130"/>
      <c r="J759" s="1130"/>
      <c r="K759" s="1130"/>
      <c r="L759" s="1130"/>
      <c r="M759" s="1130"/>
      <c r="N759" s="1130"/>
      <c r="O759" s="1130"/>
      <c r="P759" s="1130"/>
      <c r="Q759" s="1130"/>
      <c r="R759" s="1130"/>
    </row>
    <row r="760" spans="1:18">
      <c r="A760" s="1130"/>
      <c r="B760" s="1130"/>
      <c r="C760" s="1130"/>
      <c r="D760" s="1130"/>
      <c r="E760" s="1130"/>
      <c r="F760" s="1130"/>
      <c r="G760" s="1130"/>
      <c r="H760" s="1130"/>
      <c r="I760" s="1130"/>
      <c r="J760" s="1130"/>
      <c r="K760" s="1130"/>
      <c r="L760" s="1130"/>
      <c r="M760" s="1130"/>
      <c r="N760" s="1130"/>
      <c r="O760" s="1130"/>
      <c r="P760" s="1130"/>
      <c r="Q760" s="1130"/>
      <c r="R760" s="1130"/>
    </row>
    <row r="761" spans="1:18">
      <c r="A761" s="1130"/>
      <c r="B761" s="1130"/>
      <c r="C761" s="1130"/>
      <c r="D761" s="1130"/>
      <c r="E761" s="1130"/>
      <c r="F761" s="1130"/>
      <c r="G761" s="1130"/>
      <c r="H761" s="1130"/>
      <c r="I761" s="1130"/>
      <c r="J761" s="1130"/>
      <c r="K761" s="1130"/>
      <c r="L761" s="1130"/>
      <c r="M761" s="1130"/>
      <c r="N761" s="1130"/>
      <c r="O761" s="1130"/>
      <c r="P761" s="1130"/>
      <c r="Q761" s="1130"/>
      <c r="R761" s="1130"/>
    </row>
    <row r="762" spans="1:18">
      <c r="A762" s="1130"/>
      <c r="B762" s="1130"/>
      <c r="C762" s="1130"/>
      <c r="D762" s="1130"/>
      <c r="E762" s="1130"/>
      <c r="F762" s="1130"/>
      <c r="G762" s="1130"/>
      <c r="H762" s="1130"/>
      <c r="I762" s="1130"/>
      <c r="J762" s="1130"/>
      <c r="K762" s="1130"/>
      <c r="L762" s="1130"/>
      <c r="M762" s="1130"/>
      <c r="N762" s="1130"/>
      <c r="O762" s="1130"/>
      <c r="P762" s="1130"/>
      <c r="Q762" s="1130"/>
      <c r="R762" s="1130"/>
    </row>
    <row r="763" spans="1:18">
      <c r="A763" s="1130"/>
      <c r="B763" s="1130"/>
      <c r="C763" s="1130"/>
      <c r="D763" s="1130"/>
      <c r="E763" s="1130"/>
      <c r="F763" s="1130"/>
      <c r="G763" s="1130"/>
      <c r="H763" s="1130"/>
      <c r="I763" s="1130"/>
      <c r="J763" s="1130"/>
      <c r="K763" s="1130"/>
      <c r="L763" s="1130"/>
      <c r="M763" s="1130"/>
      <c r="N763" s="1130"/>
      <c r="O763" s="1130"/>
      <c r="P763" s="1130"/>
      <c r="Q763" s="1130"/>
      <c r="R763" s="1130"/>
    </row>
    <row r="764" spans="1:18">
      <c r="A764" s="1130"/>
      <c r="B764" s="1130"/>
      <c r="C764" s="1130"/>
      <c r="D764" s="1130"/>
      <c r="E764" s="1130"/>
      <c r="F764" s="1130"/>
      <c r="G764" s="1130"/>
      <c r="H764" s="1130"/>
      <c r="I764" s="1130"/>
      <c r="J764" s="1130"/>
      <c r="K764" s="1130"/>
      <c r="L764" s="1130"/>
      <c r="M764" s="1130"/>
      <c r="N764" s="1130"/>
      <c r="O764" s="1130"/>
      <c r="P764" s="1130"/>
      <c r="Q764" s="1130"/>
      <c r="R764" s="1130"/>
    </row>
    <row r="765" spans="1:18">
      <c r="A765" s="1130"/>
      <c r="B765" s="1130"/>
      <c r="C765" s="1130"/>
      <c r="D765" s="1130"/>
      <c r="E765" s="1130"/>
      <c r="F765" s="1130"/>
      <c r="G765" s="1130"/>
      <c r="H765" s="1130"/>
      <c r="I765" s="1130"/>
      <c r="J765" s="1130"/>
      <c r="K765" s="1130"/>
      <c r="L765" s="1130"/>
      <c r="M765" s="1130"/>
      <c r="N765" s="1130"/>
      <c r="O765" s="1130"/>
      <c r="P765" s="1130"/>
      <c r="Q765" s="1130"/>
      <c r="R765" s="1130"/>
    </row>
    <row r="766" spans="1:18">
      <c r="A766" s="1130"/>
      <c r="B766" s="1130"/>
      <c r="C766" s="1130"/>
      <c r="D766" s="1130"/>
      <c r="E766" s="1130"/>
      <c r="F766" s="1130"/>
      <c r="G766" s="1130"/>
      <c r="H766" s="1130"/>
      <c r="I766" s="1130"/>
      <c r="J766" s="1130"/>
      <c r="K766" s="1130"/>
      <c r="L766" s="1130"/>
      <c r="M766" s="1130"/>
      <c r="N766" s="1130"/>
      <c r="O766" s="1130"/>
      <c r="P766" s="1130"/>
      <c r="Q766" s="1130"/>
      <c r="R766" s="1130"/>
    </row>
    <row r="767" spans="1:18">
      <c r="A767" s="1130"/>
      <c r="B767" s="1130"/>
      <c r="C767" s="1130"/>
      <c r="D767" s="1130"/>
      <c r="E767" s="1130"/>
      <c r="F767" s="1130"/>
      <c r="G767" s="1130"/>
      <c r="H767" s="1130"/>
      <c r="I767" s="1130"/>
      <c r="J767" s="1130"/>
      <c r="K767" s="1130"/>
      <c r="L767" s="1130"/>
      <c r="M767" s="1130"/>
      <c r="N767" s="1130"/>
      <c r="O767" s="1130"/>
      <c r="P767" s="1130"/>
      <c r="Q767" s="1130"/>
      <c r="R767" s="1130"/>
    </row>
    <row r="768" spans="1:18">
      <c r="A768" s="1130"/>
      <c r="B768" s="1130"/>
      <c r="C768" s="1130"/>
      <c r="D768" s="1130"/>
      <c r="E768" s="1130"/>
      <c r="F768" s="1130"/>
      <c r="G768" s="1130"/>
      <c r="H768" s="1130"/>
      <c r="I768" s="1130"/>
      <c r="J768" s="1130"/>
      <c r="K768" s="1130"/>
      <c r="L768" s="1130"/>
      <c r="M768" s="1130"/>
      <c r="N768" s="1130"/>
      <c r="O768" s="1130"/>
      <c r="P768" s="1130"/>
      <c r="Q768" s="1130"/>
      <c r="R768" s="1130"/>
    </row>
    <row r="769" spans="1:18">
      <c r="A769" s="1130"/>
      <c r="B769" s="1130"/>
      <c r="C769" s="1130"/>
      <c r="D769" s="1130"/>
      <c r="E769" s="1130"/>
      <c r="F769" s="1130"/>
      <c r="G769" s="1130"/>
      <c r="H769" s="1130"/>
      <c r="I769" s="1130"/>
      <c r="J769" s="1130"/>
      <c r="K769" s="1130"/>
      <c r="L769" s="1130"/>
      <c r="M769" s="1130"/>
      <c r="N769" s="1130"/>
      <c r="O769" s="1130"/>
      <c r="P769" s="1130"/>
      <c r="Q769" s="1130"/>
      <c r="R769" s="1130"/>
    </row>
    <row r="770" spans="1:18">
      <c r="A770" s="1130"/>
      <c r="B770" s="1130"/>
      <c r="C770" s="1130"/>
      <c r="D770" s="1130"/>
      <c r="E770" s="1130"/>
      <c r="F770" s="1130"/>
      <c r="G770" s="1130"/>
      <c r="H770" s="1130"/>
      <c r="I770" s="1130"/>
      <c r="J770" s="1130"/>
      <c r="K770" s="1130"/>
      <c r="L770" s="1130"/>
      <c r="M770" s="1130"/>
      <c r="N770" s="1130"/>
      <c r="O770" s="1130"/>
      <c r="P770" s="1130"/>
      <c r="Q770" s="1130"/>
      <c r="R770" s="1130"/>
    </row>
    <row r="771" spans="1:18">
      <c r="A771" s="1130"/>
      <c r="B771" s="1130"/>
      <c r="C771" s="1130"/>
      <c r="D771" s="1130"/>
      <c r="E771" s="1130"/>
      <c r="F771" s="1130"/>
      <c r="G771" s="1130"/>
      <c r="H771" s="1130"/>
      <c r="I771" s="1130"/>
      <c r="J771" s="1130"/>
      <c r="K771" s="1130"/>
      <c r="L771" s="1130"/>
      <c r="M771" s="1130"/>
      <c r="N771" s="1130"/>
      <c r="O771" s="1130"/>
      <c r="P771" s="1130"/>
      <c r="Q771" s="1130"/>
      <c r="R771" s="1130"/>
    </row>
    <row r="772" spans="1:18">
      <c r="A772" s="1130"/>
      <c r="B772" s="1130"/>
      <c r="C772" s="1130"/>
      <c r="D772" s="1130"/>
      <c r="E772" s="1130"/>
      <c r="F772" s="1130"/>
      <c r="G772" s="1130"/>
      <c r="H772" s="1130"/>
      <c r="I772" s="1130"/>
      <c r="J772" s="1130"/>
      <c r="K772" s="1130"/>
      <c r="L772" s="1130"/>
      <c r="M772" s="1130"/>
      <c r="N772" s="1130"/>
      <c r="O772" s="1130"/>
      <c r="P772" s="1130"/>
      <c r="Q772" s="1130"/>
      <c r="R772" s="1130"/>
    </row>
    <row r="773" spans="1:18">
      <c r="A773" s="1130"/>
      <c r="B773" s="1130"/>
      <c r="C773" s="1130"/>
      <c r="D773" s="1130"/>
      <c r="E773" s="1130"/>
      <c r="F773" s="1130"/>
      <c r="G773" s="1130"/>
      <c r="H773" s="1130"/>
      <c r="I773" s="1130"/>
      <c r="J773" s="1130"/>
      <c r="K773" s="1130"/>
      <c r="L773" s="1130"/>
      <c r="M773" s="1130"/>
      <c r="N773" s="1130"/>
      <c r="O773" s="1130"/>
      <c r="P773" s="1130"/>
      <c r="Q773" s="1130"/>
      <c r="R773" s="1130"/>
    </row>
    <row r="774" spans="1:18">
      <c r="A774" s="1130"/>
      <c r="B774" s="1130"/>
      <c r="C774" s="1130"/>
      <c r="D774" s="1130"/>
      <c r="E774" s="1130"/>
      <c r="F774" s="1130"/>
      <c r="G774" s="1130"/>
      <c r="H774" s="1130"/>
      <c r="I774" s="1130"/>
      <c r="J774" s="1130"/>
      <c r="K774" s="1130"/>
      <c r="L774" s="1130"/>
      <c r="M774" s="1130"/>
      <c r="N774" s="1130"/>
      <c r="O774" s="1130"/>
      <c r="P774" s="1130"/>
      <c r="Q774" s="1130"/>
      <c r="R774" s="1130"/>
    </row>
    <row r="775" spans="1:18">
      <c r="A775" s="1130"/>
      <c r="B775" s="1130"/>
      <c r="C775" s="1130"/>
      <c r="D775" s="1130"/>
      <c r="E775" s="1130"/>
      <c r="F775" s="1130"/>
      <c r="G775" s="1130"/>
      <c r="H775" s="1130"/>
      <c r="I775" s="1130"/>
      <c r="J775" s="1130"/>
      <c r="K775" s="1130"/>
      <c r="L775" s="1130"/>
      <c r="M775" s="1130"/>
      <c r="N775" s="1130"/>
      <c r="O775" s="1130"/>
      <c r="P775" s="1130"/>
      <c r="Q775" s="1130"/>
      <c r="R775" s="1130"/>
    </row>
    <row r="776" spans="1:18">
      <c r="A776" s="1130"/>
      <c r="B776" s="1130"/>
      <c r="C776" s="1130"/>
      <c r="D776" s="1130"/>
      <c r="E776" s="1130"/>
      <c r="F776" s="1130"/>
      <c r="G776" s="1130"/>
      <c r="H776" s="1130"/>
      <c r="I776" s="1130"/>
      <c r="J776" s="1130"/>
      <c r="K776" s="1130"/>
      <c r="L776" s="1130"/>
      <c r="M776" s="1130"/>
      <c r="N776" s="1130"/>
      <c r="O776" s="1130"/>
      <c r="P776" s="1130"/>
      <c r="Q776" s="1130"/>
      <c r="R776" s="1130"/>
    </row>
    <row r="777" spans="1:18">
      <c r="A777" s="1130"/>
      <c r="B777" s="1130"/>
      <c r="C777" s="1130"/>
      <c r="D777" s="1130"/>
      <c r="E777" s="1130"/>
      <c r="F777" s="1130"/>
      <c r="G777" s="1130"/>
      <c r="H777" s="1130"/>
      <c r="I777" s="1130"/>
      <c r="J777" s="1130"/>
      <c r="K777" s="1130"/>
      <c r="L777" s="1130"/>
      <c r="M777" s="1130"/>
      <c r="N777" s="1130"/>
      <c r="O777" s="1130"/>
      <c r="P777" s="1130"/>
      <c r="Q777" s="1130"/>
      <c r="R777" s="1130"/>
    </row>
    <row r="778" spans="1:18">
      <c r="A778" s="1130"/>
      <c r="B778" s="1130"/>
      <c r="C778" s="1130"/>
      <c r="D778" s="1130"/>
      <c r="E778" s="1130"/>
      <c r="F778" s="1130"/>
      <c r="G778" s="1130"/>
      <c r="H778" s="1130"/>
      <c r="I778" s="1130"/>
      <c r="J778" s="1130"/>
      <c r="K778" s="1130"/>
      <c r="L778" s="1130"/>
      <c r="M778" s="1130"/>
      <c r="N778" s="1130"/>
      <c r="O778" s="1130"/>
      <c r="P778" s="1130"/>
      <c r="Q778" s="1130"/>
      <c r="R778" s="1130"/>
    </row>
    <row r="779" spans="1:18">
      <c r="A779" s="1130"/>
      <c r="B779" s="1130"/>
      <c r="C779" s="1130"/>
      <c r="D779" s="1130"/>
      <c r="E779" s="1130"/>
      <c r="F779" s="1130"/>
      <c r="G779" s="1130"/>
      <c r="H779" s="1130"/>
      <c r="I779" s="1130"/>
      <c r="J779" s="1130"/>
      <c r="K779" s="1130"/>
      <c r="L779" s="1130"/>
      <c r="M779" s="1130"/>
      <c r="N779" s="1130"/>
      <c r="O779" s="1130"/>
      <c r="P779" s="1130"/>
      <c r="Q779" s="1130"/>
      <c r="R779" s="1130"/>
    </row>
    <row r="780" spans="1:18">
      <c r="A780" s="1130"/>
      <c r="B780" s="1130"/>
      <c r="C780" s="1130"/>
      <c r="D780" s="1130"/>
      <c r="E780" s="1130"/>
      <c r="F780" s="1130"/>
      <c r="G780" s="1130"/>
      <c r="H780" s="1130"/>
      <c r="I780" s="1130"/>
      <c r="J780" s="1130"/>
      <c r="K780" s="1130"/>
      <c r="L780" s="1130"/>
      <c r="M780" s="1130"/>
      <c r="N780" s="1130"/>
      <c r="O780" s="1130"/>
      <c r="P780" s="1130"/>
      <c r="Q780" s="1130"/>
      <c r="R780" s="1130"/>
    </row>
    <row r="781" spans="1:18">
      <c r="A781" s="1130"/>
      <c r="B781" s="1130"/>
      <c r="C781" s="1130"/>
      <c r="D781" s="1130"/>
      <c r="E781" s="1130"/>
      <c r="F781" s="1130"/>
      <c r="G781" s="1130"/>
      <c r="H781" s="1130"/>
      <c r="I781" s="1130"/>
      <c r="J781" s="1130"/>
      <c r="K781" s="1130"/>
      <c r="L781" s="1130"/>
      <c r="M781" s="1130"/>
      <c r="N781" s="1130"/>
      <c r="O781" s="1130"/>
      <c r="P781" s="1130"/>
      <c r="Q781" s="1130"/>
      <c r="R781" s="1130"/>
    </row>
    <row r="782" spans="1:18">
      <c r="A782" s="1130"/>
      <c r="B782" s="1130"/>
      <c r="C782" s="1130"/>
      <c r="D782" s="1130"/>
      <c r="E782" s="1130"/>
      <c r="F782" s="1130"/>
      <c r="G782" s="1130"/>
      <c r="H782" s="1130"/>
      <c r="I782" s="1130"/>
      <c r="J782" s="1130"/>
      <c r="K782" s="1130"/>
      <c r="L782" s="1130"/>
      <c r="M782" s="1130"/>
      <c r="N782" s="1130"/>
      <c r="O782" s="1130"/>
      <c r="P782" s="1130"/>
      <c r="Q782" s="1130"/>
      <c r="R782" s="1130"/>
    </row>
    <row r="783" spans="1:18">
      <c r="A783" s="1130"/>
      <c r="B783" s="1130"/>
      <c r="C783" s="1130"/>
      <c r="D783" s="1130"/>
      <c r="E783" s="1130"/>
      <c r="F783" s="1130"/>
      <c r="G783" s="1130"/>
      <c r="H783" s="1130"/>
      <c r="I783" s="1130"/>
      <c r="J783" s="1130"/>
      <c r="K783" s="1130"/>
      <c r="L783" s="1130"/>
      <c r="M783" s="1130"/>
      <c r="N783" s="1130"/>
      <c r="O783" s="1130"/>
      <c r="P783" s="1130"/>
      <c r="Q783" s="1130"/>
      <c r="R783" s="1130"/>
    </row>
    <row r="784" spans="1:18">
      <c r="A784" s="1130"/>
      <c r="B784" s="1130"/>
      <c r="C784" s="1130"/>
      <c r="D784" s="1130"/>
      <c r="E784" s="1130"/>
      <c r="F784" s="1130"/>
      <c r="G784" s="1130"/>
      <c r="H784" s="1130"/>
      <c r="I784" s="1130"/>
      <c r="J784" s="1130"/>
      <c r="K784" s="1130"/>
      <c r="L784" s="1130"/>
      <c r="M784" s="1130"/>
      <c r="N784" s="1130"/>
      <c r="O784" s="1130"/>
      <c r="P784" s="1130"/>
      <c r="Q784" s="1130"/>
      <c r="R784" s="1130"/>
    </row>
    <row r="785" spans="1:18">
      <c r="A785" s="1130"/>
      <c r="B785" s="1130"/>
      <c r="C785" s="1130"/>
      <c r="D785" s="1130"/>
      <c r="E785" s="1130"/>
      <c r="F785" s="1130"/>
      <c r="G785" s="1130"/>
      <c r="H785" s="1130"/>
      <c r="I785" s="1130"/>
      <c r="J785" s="1130"/>
      <c r="K785" s="1130"/>
      <c r="L785" s="1130"/>
      <c r="M785" s="1130"/>
      <c r="N785" s="1130"/>
      <c r="O785" s="1130"/>
      <c r="P785" s="1130"/>
      <c r="Q785" s="1130"/>
      <c r="R785" s="1130"/>
    </row>
    <row r="786" spans="1:18">
      <c r="A786" s="1130"/>
      <c r="B786" s="1130"/>
      <c r="C786" s="1130"/>
      <c r="D786" s="1130"/>
      <c r="E786" s="1130"/>
      <c r="F786" s="1130"/>
      <c r="G786" s="1130"/>
      <c r="H786" s="1130"/>
      <c r="I786" s="1130"/>
      <c r="J786" s="1130"/>
      <c r="K786" s="1130"/>
      <c r="L786" s="1130"/>
      <c r="M786" s="1130"/>
      <c r="N786" s="1130"/>
      <c r="O786" s="1130"/>
      <c r="P786" s="1130"/>
      <c r="Q786" s="1130"/>
      <c r="R786" s="1130"/>
    </row>
    <row r="787" spans="1:18">
      <c r="A787" s="1130"/>
      <c r="B787" s="1130"/>
      <c r="C787" s="1130"/>
      <c r="D787" s="1130"/>
      <c r="E787" s="1130"/>
      <c r="F787" s="1130"/>
      <c r="G787" s="1130"/>
      <c r="H787" s="1130"/>
      <c r="I787" s="1130"/>
      <c r="J787" s="1130"/>
      <c r="K787" s="1130"/>
      <c r="L787" s="1130"/>
      <c r="M787" s="1130"/>
      <c r="N787" s="1130"/>
      <c r="O787" s="1130"/>
      <c r="P787" s="1130"/>
      <c r="Q787" s="1130"/>
      <c r="R787" s="1130"/>
    </row>
    <row r="788" spans="1:18">
      <c r="A788" s="1130"/>
      <c r="B788" s="1130"/>
      <c r="C788" s="1130"/>
      <c r="D788" s="1130"/>
      <c r="E788" s="1130"/>
      <c r="F788" s="1130"/>
      <c r="G788" s="1130"/>
      <c r="H788" s="1130"/>
      <c r="I788" s="1130"/>
      <c r="J788" s="1130"/>
      <c r="K788" s="1130"/>
      <c r="L788" s="1130"/>
      <c r="M788" s="1130"/>
      <c r="N788" s="1130"/>
      <c r="O788" s="1130"/>
      <c r="P788" s="1130"/>
      <c r="Q788" s="1130"/>
      <c r="R788" s="1130"/>
    </row>
    <row r="789" spans="1:18">
      <c r="A789" s="1130"/>
      <c r="B789" s="1130"/>
      <c r="C789" s="1130"/>
      <c r="D789" s="1130"/>
      <c r="E789" s="1130"/>
      <c r="F789" s="1130"/>
      <c r="G789" s="1130"/>
      <c r="H789" s="1130"/>
      <c r="I789" s="1130"/>
      <c r="J789" s="1130"/>
      <c r="K789" s="1130"/>
      <c r="L789" s="1130"/>
      <c r="M789" s="1130"/>
      <c r="N789" s="1130"/>
      <c r="O789" s="1130"/>
      <c r="P789" s="1130"/>
      <c r="Q789" s="1130"/>
      <c r="R789" s="1130"/>
    </row>
    <row r="790" spans="1:18">
      <c r="A790" s="1130"/>
      <c r="B790" s="1130"/>
      <c r="C790" s="1130"/>
      <c r="D790" s="1130"/>
      <c r="E790" s="1130"/>
      <c r="F790" s="1130"/>
      <c r="G790" s="1130"/>
      <c r="H790" s="1130"/>
      <c r="I790" s="1130"/>
      <c r="J790" s="1130"/>
      <c r="K790" s="1130"/>
      <c r="L790" s="1130"/>
      <c r="M790" s="1130"/>
      <c r="N790" s="1130"/>
      <c r="O790" s="1130"/>
      <c r="P790" s="1130"/>
      <c r="Q790" s="1130"/>
      <c r="R790" s="1130"/>
    </row>
    <row r="791" spans="1:18">
      <c r="A791" s="1130"/>
      <c r="B791" s="1130"/>
      <c r="C791" s="1130"/>
      <c r="D791" s="1130"/>
      <c r="E791" s="1130"/>
      <c r="F791" s="1130"/>
      <c r="G791" s="1130"/>
      <c r="H791" s="1130"/>
      <c r="I791" s="1130"/>
      <c r="J791" s="1130"/>
      <c r="K791" s="1130"/>
      <c r="L791" s="1130"/>
      <c r="M791" s="1130"/>
      <c r="N791" s="1130"/>
      <c r="O791" s="1130"/>
      <c r="P791" s="1130"/>
      <c r="Q791" s="1130"/>
      <c r="R791" s="1130"/>
    </row>
    <row r="792" spans="1:18">
      <c r="A792" s="1130"/>
      <c r="B792" s="1130"/>
      <c r="C792" s="1130"/>
      <c r="D792" s="1130"/>
      <c r="E792" s="1130"/>
      <c r="F792" s="1130"/>
      <c r="G792" s="1130"/>
      <c r="H792" s="1130"/>
      <c r="I792" s="1130"/>
      <c r="J792" s="1130"/>
      <c r="K792" s="1130"/>
      <c r="L792" s="1130"/>
      <c r="M792" s="1130"/>
      <c r="N792" s="1130"/>
      <c r="O792" s="1130"/>
      <c r="P792" s="1130"/>
      <c r="Q792" s="1130"/>
      <c r="R792" s="1130"/>
    </row>
    <row r="793" spans="1:18">
      <c r="A793" s="1130"/>
      <c r="B793" s="1130"/>
      <c r="C793" s="1130"/>
      <c r="D793" s="1130"/>
      <c r="E793" s="1130"/>
      <c r="F793" s="1130"/>
      <c r="G793" s="1130"/>
      <c r="H793" s="1130"/>
      <c r="I793" s="1130"/>
      <c r="J793" s="1130"/>
      <c r="K793" s="1130"/>
      <c r="L793" s="1130"/>
      <c r="M793" s="1130"/>
      <c r="N793" s="1130"/>
      <c r="O793" s="1130"/>
      <c r="P793" s="1130"/>
      <c r="Q793" s="1130"/>
      <c r="R793" s="1130"/>
    </row>
    <row r="794" spans="1:18">
      <c r="A794" s="1130"/>
      <c r="B794" s="1130"/>
      <c r="C794" s="1130"/>
      <c r="D794" s="1130"/>
      <c r="E794" s="1130"/>
      <c r="F794" s="1130"/>
      <c r="G794" s="1130"/>
      <c r="H794" s="1130"/>
      <c r="I794" s="1130"/>
      <c r="J794" s="1130"/>
      <c r="K794" s="1130"/>
      <c r="L794" s="1130"/>
      <c r="M794" s="1130"/>
      <c r="N794" s="1130"/>
      <c r="O794" s="1130"/>
      <c r="P794" s="1130"/>
      <c r="Q794" s="1130"/>
      <c r="R794" s="1130"/>
    </row>
    <row r="795" spans="1:18">
      <c r="A795" s="1130"/>
      <c r="B795" s="1130"/>
      <c r="C795" s="1130"/>
      <c r="D795" s="1130"/>
      <c r="E795" s="1130"/>
      <c r="F795" s="1130"/>
      <c r="G795" s="1130"/>
      <c r="H795" s="1130"/>
      <c r="I795" s="1130"/>
      <c r="J795" s="1130"/>
      <c r="K795" s="1130"/>
      <c r="L795" s="1130"/>
      <c r="M795" s="1130"/>
      <c r="N795" s="1130"/>
      <c r="O795" s="1130"/>
      <c r="P795" s="1130"/>
      <c r="Q795" s="1130"/>
      <c r="R795" s="1130"/>
    </row>
    <row r="796" spans="1:18">
      <c r="A796" s="1130"/>
      <c r="B796" s="1130"/>
      <c r="C796" s="1130"/>
      <c r="D796" s="1130"/>
      <c r="E796" s="1130"/>
      <c r="F796" s="1130"/>
      <c r="G796" s="1130"/>
      <c r="H796" s="1130"/>
      <c r="I796" s="1130"/>
      <c r="J796" s="1130"/>
      <c r="K796" s="1130"/>
      <c r="L796" s="1130"/>
      <c r="M796" s="1130"/>
      <c r="N796" s="1130"/>
      <c r="O796" s="1130"/>
      <c r="P796" s="1130"/>
      <c r="Q796" s="1130"/>
      <c r="R796" s="1130"/>
    </row>
    <row r="797" spans="1:18">
      <c r="A797" s="1130"/>
      <c r="B797" s="1130"/>
      <c r="C797" s="1130"/>
      <c r="D797" s="1130"/>
      <c r="E797" s="1130"/>
      <c r="F797" s="1130"/>
      <c r="G797" s="1130"/>
      <c r="H797" s="1130"/>
      <c r="I797" s="1130"/>
      <c r="J797" s="1130"/>
      <c r="K797" s="1130"/>
      <c r="L797" s="1130"/>
      <c r="M797" s="1130"/>
      <c r="N797" s="1130"/>
      <c r="O797" s="1130"/>
      <c r="P797" s="1130"/>
      <c r="Q797" s="1130"/>
      <c r="R797" s="1130"/>
    </row>
    <row r="798" spans="1:18">
      <c r="A798" s="1130"/>
      <c r="B798" s="1130"/>
      <c r="C798" s="1130"/>
      <c r="D798" s="1130"/>
      <c r="E798" s="1130"/>
      <c r="F798" s="1130"/>
      <c r="G798" s="1130"/>
      <c r="H798" s="1130"/>
      <c r="I798" s="1130"/>
      <c r="J798" s="1130"/>
      <c r="K798" s="1130"/>
      <c r="L798" s="1130"/>
      <c r="M798" s="1130"/>
      <c r="N798" s="1130"/>
      <c r="O798" s="1130"/>
      <c r="P798" s="1130"/>
      <c r="Q798" s="1130"/>
      <c r="R798" s="1130"/>
    </row>
    <row r="799" spans="1:18">
      <c r="A799" s="1130"/>
      <c r="B799" s="1130"/>
      <c r="C799" s="1130"/>
      <c r="D799" s="1130"/>
      <c r="E799" s="1130"/>
      <c r="F799" s="1130"/>
      <c r="G799" s="1130"/>
      <c r="H799" s="1130"/>
      <c r="I799" s="1130"/>
      <c r="J799" s="1130"/>
      <c r="K799" s="1130"/>
      <c r="L799" s="1130"/>
      <c r="M799" s="1130"/>
      <c r="N799" s="1130"/>
      <c r="O799" s="1130"/>
      <c r="P799" s="1130"/>
      <c r="Q799" s="1130"/>
      <c r="R799" s="1130"/>
    </row>
    <row r="800" spans="1:18">
      <c r="A800" s="1130"/>
      <c r="B800" s="1130"/>
      <c r="C800" s="1130"/>
      <c r="D800" s="1130"/>
      <c r="E800" s="1130"/>
      <c r="F800" s="1130"/>
      <c r="G800" s="1130"/>
      <c r="H800" s="1130"/>
      <c r="I800" s="1130"/>
      <c r="J800" s="1130"/>
      <c r="K800" s="1130"/>
      <c r="L800" s="1130"/>
      <c r="M800" s="1130"/>
      <c r="N800" s="1130"/>
      <c r="O800" s="1130"/>
      <c r="P800" s="1130"/>
      <c r="Q800" s="1130"/>
      <c r="R800" s="1130"/>
    </row>
    <row r="801" spans="1:18">
      <c r="A801" s="1130"/>
      <c r="B801" s="1130"/>
      <c r="C801" s="1130"/>
      <c r="D801" s="1130"/>
      <c r="E801" s="1130"/>
      <c r="F801" s="1130"/>
      <c r="G801" s="1130"/>
      <c r="H801" s="1130"/>
      <c r="I801" s="1130"/>
      <c r="J801" s="1130"/>
      <c r="K801" s="1130"/>
      <c r="L801" s="1130"/>
      <c r="M801" s="1130"/>
      <c r="N801" s="1130"/>
      <c r="O801" s="1130"/>
      <c r="P801" s="1130"/>
      <c r="Q801" s="1130"/>
      <c r="R801" s="1130"/>
    </row>
    <row r="802" spans="1:18">
      <c r="A802" s="1130"/>
      <c r="B802" s="1130"/>
      <c r="C802" s="1130"/>
      <c r="D802" s="1130"/>
      <c r="E802" s="1130"/>
      <c r="F802" s="1130"/>
      <c r="G802" s="1130"/>
      <c r="H802" s="1130"/>
      <c r="I802" s="1130"/>
      <c r="J802" s="1130"/>
      <c r="K802" s="1130"/>
      <c r="L802" s="1130"/>
      <c r="M802" s="1130"/>
      <c r="N802" s="1130"/>
      <c r="O802" s="1130"/>
      <c r="P802" s="1130"/>
      <c r="Q802" s="1130"/>
      <c r="R802" s="1130"/>
    </row>
    <row r="803" spans="1:18">
      <c r="A803" s="1130"/>
      <c r="B803" s="1130"/>
      <c r="C803" s="1130"/>
      <c r="D803" s="1130"/>
      <c r="E803" s="1130"/>
      <c r="F803" s="1130"/>
      <c r="G803" s="1130"/>
      <c r="H803" s="1130"/>
      <c r="I803" s="1130"/>
      <c r="J803" s="1130"/>
      <c r="K803" s="1130"/>
      <c r="L803" s="1130"/>
      <c r="M803" s="1130"/>
      <c r="N803" s="1130"/>
      <c r="O803" s="1130"/>
      <c r="P803" s="1130"/>
      <c r="Q803" s="1130"/>
      <c r="R803" s="1130"/>
    </row>
    <row r="804" spans="1:18">
      <c r="A804" s="1130"/>
      <c r="B804" s="1130"/>
      <c r="C804" s="1130"/>
      <c r="D804" s="1130"/>
      <c r="E804" s="1130"/>
      <c r="F804" s="1130"/>
      <c r="G804" s="1130"/>
      <c r="H804" s="1130"/>
      <c r="I804" s="1130"/>
      <c r="J804" s="1130"/>
      <c r="K804" s="1130"/>
      <c r="L804" s="1130"/>
      <c r="M804" s="1130"/>
      <c r="N804" s="1130"/>
      <c r="O804" s="1130"/>
      <c r="P804" s="1130"/>
      <c r="Q804" s="1130"/>
      <c r="R804" s="1130"/>
    </row>
    <row r="805" spans="1:18">
      <c r="A805" s="1130"/>
      <c r="B805" s="1130"/>
      <c r="C805" s="1130"/>
      <c r="D805" s="1130"/>
      <c r="E805" s="1130"/>
      <c r="F805" s="1130"/>
      <c r="G805" s="1130"/>
      <c r="H805" s="1130"/>
      <c r="I805" s="1130"/>
      <c r="J805" s="1130"/>
      <c r="K805" s="1130"/>
      <c r="L805" s="1130"/>
      <c r="M805" s="1130"/>
      <c r="N805" s="1130"/>
      <c r="O805" s="1130"/>
      <c r="P805" s="1130"/>
      <c r="Q805" s="1130"/>
      <c r="R805" s="1130"/>
    </row>
    <row r="806" spans="1:18">
      <c r="A806" s="1130"/>
      <c r="B806" s="1130"/>
      <c r="C806" s="1130"/>
      <c r="D806" s="1130"/>
      <c r="E806" s="1130"/>
      <c r="F806" s="1130"/>
      <c r="G806" s="1130"/>
      <c r="H806" s="1130"/>
      <c r="I806" s="1130"/>
      <c r="J806" s="1130"/>
      <c r="K806" s="1130"/>
      <c r="L806" s="1130"/>
      <c r="M806" s="1130"/>
      <c r="N806" s="1130"/>
      <c r="O806" s="1130"/>
      <c r="P806" s="1130"/>
      <c r="Q806" s="1130"/>
      <c r="R806" s="1130"/>
    </row>
    <row r="807" spans="1:18">
      <c r="A807" s="1130"/>
      <c r="B807" s="1130"/>
      <c r="C807" s="1130"/>
      <c r="D807" s="1130"/>
      <c r="E807" s="1130"/>
      <c r="F807" s="1130"/>
      <c r="G807" s="1130"/>
      <c r="H807" s="1130"/>
      <c r="I807" s="1130"/>
      <c r="J807" s="1130"/>
      <c r="K807" s="1130"/>
      <c r="L807" s="1130"/>
      <c r="M807" s="1130"/>
      <c r="N807" s="1130"/>
      <c r="O807" s="1130"/>
      <c r="P807" s="1130"/>
      <c r="Q807" s="1130"/>
      <c r="R807" s="1130"/>
    </row>
    <row r="808" spans="1:18">
      <c r="A808" s="1130"/>
      <c r="B808" s="1130"/>
      <c r="C808" s="1130"/>
      <c r="D808" s="1130"/>
      <c r="E808" s="1130"/>
      <c r="F808" s="1130"/>
      <c r="G808" s="1130"/>
      <c r="H808" s="1130"/>
      <c r="I808" s="1130"/>
      <c r="J808" s="1130"/>
      <c r="K808" s="1130"/>
      <c r="L808" s="1130"/>
      <c r="M808" s="1130"/>
      <c r="N808" s="1130"/>
      <c r="O808" s="1130"/>
      <c r="P808" s="1130"/>
      <c r="Q808" s="1130"/>
      <c r="R808" s="1130"/>
    </row>
    <row r="809" spans="1:18">
      <c r="A809" s="1130"/>
      <c r="B809" s="1130"/>
      <c r="C809" s="1130"/>
      <c r="D809" s="1130"/>
      <c r="E809" s="1130"/>
      <c r="F809" s="1130"/>
      <c r="G809" s="1130"/>
      <c r="H809" s="1130"/>
      <c r="I809" s="1130"/>
      <c r="J809" s="1130"/>
      <c r="K809" s="1130"/>
      <c r="L809" s="1130"/>
      <c r="M809" s="1130"/>
      <c r="N809" s="1130"/>
      <c r="O809" s="1130"/>
      <c r="P809" s="1130"/>
      <c r="Q809" s="1130"/>
      <c r="R809" s="1130"/>
    </row>
    <row r="810" spans="1:18">
      <c r="A810" s="1130"/>
      <c r="B810" s="1130"/>
      <c r="C810" s="1130"/>
      <c r="D810" s="1130"/>
      <c r="E810" s="1130"/>
      <c r="F810" s="1130"/>
      <c r="G810" s="1130"/>
      <c r="H810" s="1130"/>
      <c r="I810" s="1130"/>
      <c r="J810" s="1130"/>
      <c r="K810" s="1130"/>
      <c r="L810" s="1130"/>
      <c r="M810" s="1130"/>
      <c r="N810" s="1130"/>
      <c r="O810" s="1130"/>
      <c r="P810" s="1130"/>
      <c r="Q810" s="1130"/>
      <c r="R810" s="1130"/>
    </row>
    <row r="811" spans="1:18">
      <c r="A811" s="1130"/>
      <c r="B811" s="1130"/>
      <c r="C811" s="1130"/>
      <c r="D811" s="1130"/>
      <c r="E811" s="1130"/>
      <c r="F811" s="1130"/>
      <c r="G811" s="1130"/>
      <c r="H811" s="1130"/>
      <c r="I811" s="1130"/>
      <c r="J811" s="1130"/>
      <c r="K811" s="1130"/>
      <c r="L811" s="1130"/>
      <c r="M811" s="1130"/>
      <c r="N811" s="1130"/>
      <c r="O811" s="1130"/>
      <c r="P811" s="1130"/>
      <c r="Q811" s="1130"/>
      <c r="R811" s="1130"/>
    </row>
    <row r="812" spans="1:18">
      <c r="A812" s="1130"/>
      <c r="B812" s="1130"/>
      <c r="C812" s="1130"/>
      <c r="D812" s="1130"/>
      <c r="E812" s="1130"/>
      <c r="F812" s="1130"/>
      <c r="G812" s="1130"/>
      <c r="H812" s="1130"/>
      <c r="I812" s="1130"/>
      <c r="J812" s="1130"/>
      <c r="K812" s="1130"/>
      <c r="L812" s="1130"/>
      <c r="M812" s="1130"/>
      <c r="N812" s="1130"/>
      <c r="O812" s="1130"/>
      <c r="P812" s="1130"/>
      <c r="Q812" s="1130"/>
      <c r="R812" s="1130"/>
    </row>
    <row r="813" spans="1:18">
      <c r="A813" s="1130"/>
      <c r="B813" s="1130"/>
      <c r="C813" s="1130"/>
      <c r="D813" s="1130"/>
      <c r="E813" s="1130"/>
      <c r="F813" s="1130"/>
      <c r="G813" s="1130"/>
      <c r="H813" s="1130"/>
      <c r="I813" s="1130"/>
      <c r="J813" s="1130"/>
      <c r="K813" s="1130"/>
      <c r="L813" s="1130"/>
      <c r="M813" s="1130"/>
      <c r="N813" s="1130"/>
      <c r="O813" s="1130"/>
      <c r="P813" s="1130"/>
      <c r="Q813" s="1130"/>
      <c r="R813" s="1130"/>
    </row>
    <row r="814" spans="1:18">
      <c r="A814" s="1130"/>
      <c r="B814" s="1130"/>
      <c r="C814" s="1130"/>
      <c r="D814" s="1130"/>
      <c r="E814" s="1130"/>
      <c r="F814" s="1130"/>
      <c r="G814" s="1130"/>
      <c r="H814" s="1130"/>
      <c r="I814" s="1130"/>
      <c r="J814" s="1130"/>
      <c r="K814" s="1130"/>
      <c r="L814" s="1130"/>
      <c r="M814" s="1130"/>
      <c r="N814" s="1130"/>
      <c r="O814" s="1130"/>
      <c r="P814" s="1130"/>
      <c r="Q814" s="1130"/>
      <c r="R814" s="1130"/>
    </row>
    <row r="815" spans="1:18">
      <c r="A815" s="1130"/>
      <c r="B815" s="1130"/>
      <c r="C815" s="1130"/>
      <c r="D815" s="1130"/>
      <c r="E815" s="1130"/>
      <c r="F815" s="1130"/>
      <c r="G815" s="1130"/>
      <c r="H815" s="1130"/>
      <c r="I815" s="1130"/>
      <c r="J815" s="1130"/>
      <c r="K815" s="1130"/>
      <c r="L815" s="1130"/>
      <c r="M815" s="1130"/>
      <c r="N815" s="1130"/>
      <c r="O815" s="1130"/>
      <c r="P815" s="1130"/>
      <c r="Q815" s="1130"/>
      <c r="R815" s="1130"/>
    </row>
    <row r="816" spans="1:18">
      <c r="A816" s="1130"/>
      <c r="B816" s="1130"/>
      <c r="C816" s="1130"/>
      <c r="D816" s="1130"/>
      <c r="E816" s="1130"/>
      <c r="F816" s="1130"/>
      <c r="G816" s="1130"/>
      <c r="H816" s="1130"/>
      <c r="I816" s="1130"/>
      <c r="J816" s="1130"/>
      <c r="K816" s="1130"/>
      <c r="L816" s="1130"/>
      <c r="M816" s="1130"/>
      <c r="N816" s="1130"/>
      <c r="O816" s="1130"/>
      <c r="P816" s="1130"/>
      <c r="Q816" s="1130"/>
      <c r="R816" s="1130"/>
    </row>
    <row r="817" spans="1:18">
      <c r="A817" s="1130"/>
      <c r="B817" s="1130"/>
      <c r="C817" s="1130"/>
      <c r="D817" s="1130"/>
      <c r="E817" s="1130"/>
      <c r="F817" s="1130"/>
      <c r="G817" s="1130"/>
      <c r="H817" s="1130"/>
      <c r="I817" s="1130"/>
      <c r="J817" s="1130"/>
      <c r="K817" s="1130"/>
      <c r="L817" s="1130"/>
      <c r="M817" s="1130"/>
      <c r="N817" s="1130"/>
      <c r="O817" s="1130"/>
      <c r="P817" s="1130"/>
      <c r="Q817" s="1130"/>
      <c r="R817" s="1130"/>
    </row>
    <row r="818" spans="1:18">
      <c r="A818" s="1130"/>
      <c r="B818" s="1130"/>
      <c r="C818" s="1130"/>
      <c r="D818" s="1130"/>
      <c r="E818" s="1130"/>
      <c r="F818" s="1130"/>
      <c r="G818" s="1130"/>
      <c r="H818" s="1130"/>
      <c r="I818" s="1130"/>
      <c r="J818" s="1130"/>
      <c r="K818" s="1130"/>
      <c r="L818" s="1130"/>
      <c r="M818" s="1130"/>
      <c r="N818" s="1130"/>
      <c r="O818" s="1130"/>
      <c r="P818" s="1130"/>
      <c r="Q818" s="1130"/>
      <c r="R818" s="1130"/>
    </row>
    <row r="819" spans="1:18">
      <c r="A819" s="1130"/>
      <c r="B819" s="1130"/>
      <c r="C819" s="1130"/>
      <c r="D819" s="1130"/>
      <c r="E819" s="1130"/>
      <c r="F819" s="1130"/>
      <c r="G819" s="1130"/>
      <c r="H819" s="1130"/>
      <c r="I819" s="1130"/>
      <c r="J819" s="1130"/>
      <c r="K819" s="1130"/>
      <c r="L819" s="1130"/>
      <c r="M819" s="1130"/>
      <c r="N819" s="1130"/>
      <c r="O819" s="1130"/>
      <c r="P819" s="1130"/>
      <c r="Q819" s="1130"/>
      <c r="R819" s="1130"/>
    </row>
    <row r="820" spans="1:18">
      <c r="A820" s="1130"/>
      <c r="B820" s="1130"/>
      <c r="C820" s="1130"/>
      <c r="D820" s="1130"/>
      <c r="E820" s="1130"/>
      <c r="F820" s="1130"/>
      <c r="G820" s="1130"/>
      <c r="H820" s="1130"/>
      <c r="I820" s="1130"/>
      <c r="J820" s="1130"/>
      <c r="K820" s="1130"/>
      <c r="L820" s="1130"/>
      <c r="M820" s="1130"/>
      <c r="N820" s="1130"/>
      <c r="O820" s="1130"/>
      <c r="P820" s="1130"/>
      <c r="Q820" s="1130"/>
      <c r="R820" s="1130"/>
    </row>
    <row r="821" spans="1:18">
      <c r="A821" s="1130"/>
      <c r="B821" s="1130"/>
      <c r="C821" s="1130"/>
      <c r="D821" s="1130"/>
      <c r="E821" s="1130"/>
      <c r="F821" s="1130"/>
      <c r="G821" s="1130"/>
      <c r="H821" s="1130"/>
      <c r="I821" s="1130"/>
      <c r="J821" s="1130"/>
      <c r="K821" s="1130"/>
      <c r="L821" s="1130"/>
      <c r="M821" s="1130"/>
      <c r="N821" s="1130"/>
      <c r="O821" s="1130"/>
      <c r="P821" s="1130"/>
      <c r="Q821" s="1130"/>
      <c r="R821" s="1130"/>
    </row>
    <row r="822" spans="1:18">
      <c r="A822" s="1130"/>
      <c r="B822" s="1130"/>
      <c r="C822" s="1130"/>
      <c r="D822" s="1130"/>
      <c r="E822" s="1130"/>
      <c r="F822" s="1130"/>
      <c r="G822" s="1130"/>
      <c r="H822" s="1130"/>
      <c r="I822" s="1130"/>
      <c r="J822" s="1130"/>
      <c r="K822" s="1130"/>
      <c r="L822" s="1130"/>
      <c r="M822" s="1130"/>
      <c r="N822" s="1130"/>
      <c r="O822" s="1130"/>
      <c r="P822" s="1130"/>
      <c r="Q822" s="1130"/>
      <c r="R822" s="1130"/>
    </row>
    <row r="823" spans="1:18">
      <c r="A823" s="1130"/>
      <c r="B823" s="1130"/>
      <c r="C823" s="1130"/>
      <c r="D823" s="1130"/>
      <c r="E823" s="1130"/>
      <c r="F823" s="1130"/>
      <c r="G823" s="1130"/>
      <c r="H823" s="1130"/>
      <c r="I823" s="1130"/>
      <c r="J823" s="1130"/>
      <c r="K823" s="1130"/>
      <c r="L823" s="1130"/>
      <c r="M823" s="1130"/>
      <c r="N823" s="1130"/>
      <c r="O823" s="1130"/>
      <c r="P823" s="1130"/>
      <c r="Q823" s="1130"/>
      <c r="R823" s="1130"/>
    </row>
    <row r="824" spans="1:18">
      <c r="A824" s="1130"/>
      <c r="B824" s="1130"/>
      <c r="C824" s="1130"/>
      <c r="D824" s="1130"/>
      <c r="E824" s="1130"/>
      <c r="F824" s="1130"/>
      <c r="G824" s="1130"/>
      <c r="H824" s="1130"/>
      <c r="I824" s="1130"/>
      <c r="J824" s="1130"/>
      <c r="K824" s="1130"/>
      <c r="L824" s="1130"/>
      <c r="M824" s="1130"/>
      <c r="N824" s="1130"/>
      <c r="O824" s="1130"/>
      <c r="P824" s="1130"/>
      <c r="Q824" s="1130"/>
      <c r="R824" s="1130"/>
    </row>
    <row r="825" spans="1:18">
      <c r="A825" s="1130"/>
      <c r="B825" s="1130"/>
      <c r="C825" s="1130"/>
      <c r="D825" s="1130"/>
      <c r="E825" s="1130"/>
      <c r="F825" s="1130"/>
      <c r="G825" s="1130"/>
      <c r="H825" s="1130"/>
      <c r="I825" s="1130"/>
      <c r="J825" s="1130"/>
      <c r="K825" s="1130"/>
      <c r="L825" s="1130"/>
      <c r="M825" s="1130"/>
      <c r="N825" s="1130"/>
      <c r="O825" s="1130"/>
      <c r="P825" s="1130"/>
      <c r="Q825" s="1130"/>
      <c r="R825" s="1130"/>
    </row>
    <row r="826" spans="1:18">
      <c r="A826" s="1130"/>
      <c r="B826" s="1130"/>
      <c r="C826" s="1130"/>
      <c r="D826" s="1130"/>
      <c r="E826" s="1130"/>
      <c r="F826" s="1130"/>
      <c r="G826" s="1130"/>
      <c r="H826" s="1130"/>
      <c r="I826" s="1130"/>
      <c r="J826" s="1130"/>
      <c r="K826" s="1130"/>
      <c r="L826" s="1130"/>
      <c r="M826" s="1130"/>
      <c r="N826" s="1130"/>
      <c r="O826" s="1130"/>
      <c r="P826" s="1130"/>
      <c r="Q826" s="1130"/>
      <c r="R826" s="1130"/>
    </row>
    <row r="827" spans="1:18">
      <c r="A827" s="1130"/>
      <c r="B827" s="1130"/>
      <c r="C827" s="1130"/>
      <c r="D827" s="1130"/>
      <c r="E827" s="1130"/>
      <c r="F827" s="1130"/>
      <c r="G827" s="1130"/>
      <c r="H827" s="1130"/>
      <c r="I827" s="1130"/>
      <c r="J827" s="1130"/>
      <c r="K827" s="1130"/>
      <c r="L827" s="1130"/>
      <c r="M827" s="1130"/>
      <c r="N827" s="1130"/>
      <c r="O827" s="1130"/>
      <c r="P827" s="1130"/>
      <c r="Q827" s="1130"/>
      <c r="R827" s="1130"/>
    </row>
    <row r="828" spans="1:18">
      <c r="A828" s="1130"/>
      <c r="B828" s="1130"/>
      <c r="C828" s="1130"/>
      <c r="D828" s="1130"/>
      <c r="E828" s="1130"/>
      <c r="F828" s="1130"/>
      <c r="G828" s="1130"/>
      <c r="H828" s="1130"/>
      <c r="I828" s="1130"/>
      <c r="J828" s="1130"/>
      <c r="K828" s="1130"/>
      <c r="L828" s="1130"/>
      <c r="M828" s="1130"/>
      <c r="N828" s="1130"/>
      <c r="O828" s="1130"/>
      <c r="P828" s="1130"/>
      <c r="Q828" s="1130"/>
      <c r="R828" s="1130"/>
    </row>
    <row r="829" spans="1:18">
      <c r="A829" s="1130"/>
      <c r="B829" s="1130"/>
      <c r="C829" s="1130"/>
      <c r="D829" s="1130"/>
      <c r="E829" s="1130"/>
      <c r="F829" s="1130"/>
      <c r="G829" s="1130"/>
      <c r="H829" s="1130"/>
      <c r="I829" s="1130"/>
      <c r="J829" s="1130"/>
      <c r="K829" s="1130"/>
      <c r="L829" s="1130"/>
      <c r="M829" s="1130"/>
      <c r="N829" s="1130"/>
      <c r="O829" s="1130"/>
      <c r="P829" s="1130"/>
      <c r="Q829" s="1130"/>
      <c r="R829" s="1130"/>
    </row>
    <row r="830" spans="1:18">
      <c r="A830" s="1130"/>
      <c r="B830" s="1130"/>
      <c r="C830" s="1130"/>
      <c r="D830" s="1130"/>
      <c r="E830" s="1130"/>
      <c r="F830" s="1130"/>
      <c r="G830" s="1130"/>
      <c r="H830" s="1130"/>
      <c r="I830" s="1130"/>
      <c r="J830" s="1130"/>
      <c r="K830" s="1130"/>
      <c r="L830" s="1130"/>
      <c r="M830" s="1130"/>
      <c r="N830" s="1130"/>
      <c r="O830" s="1130"/>
      <c r="P830" s="1130"/>
      <c r="Q830" s="1130"/>
      <c r="R830" s="1130"/>
    </row>
    <row r="831" spans="1:18">
      <c r="A831" s="1130"/>
      <c r="B831" s="1130"/>
      <c r="C831" s="1130"/>
      <c r="D831" s="1130"/>
      <c r="E831" s="1130"/>
      <c r="F831" s="1130"/>
      <c r="G831" s="1130"/>
      <c r="H831" s="1130"/>
      <c r="I831" s="1130"/>
      <c r="J831" s="1130"/>
      <c r="K831" s="1130"/>
      <c r="L831" s="1130"/>
      <c r="M831" s="1130"/>
      <c r="N831" s="1130"/>
      <c r="O831" s="1130"/>
      <c r="P831" s="1130"/>
      <c r="Q831" s="1130"/>
      <c r="R831" s="1130"/>
    </row>
    <row r="832" spans="1:18">
      <c r="A832" s="1130"/>
      <c r="B832" s="1130"/>
      <c r="C832" s="1130"/>
      <c r="D832" s="1130"/>
      <c r="E832" s="1130"/>
      <c r="F832" s="1130"/>
      <c r="G832" s="1130"/>
      <c r="H832" s="1130"/>
      <c r="I832" s="1130"/>
      <c r="J832" s="1130"/>
      <c r="K832" s="1130"/>
      <c r="L832" s="1130"/>
      <c r="M832" s="1130"/>
      <c r="N832" s="1130"/>
      <c r="O832" s="1130"/>
      <c r="P832" s="1130"/>
      <c r="Q832" s="1130"/>
      <c r="R832" s="1130"/>
    </row>
    <row r="833" spans="1:18">
      <c r="A833" s="1130"/>
      <c r="B833" s="1130"/>
      <c r="C833" s="1130"/>
      <c r="D833" s="1130"/>
      <c r="E833" s="1130"/>
      <c r="F833" s="1130"/>
      <c r="G833" s="1130"/>
      <c r="H833" s="1130"/>
      <c r="I833" s="1130"/>
      <c r="J833" s="1130"/>
      <c r="K833" s="1130"/>
      <c r="L833" s="1130"/>
      <c r="M833" s="1130"/>
      <c r="N833" s="1130"/>
      <c r="O833" s="1130"/>
      <c r="P833" s="1130"/>
      <c r="Q833" s="1130"/>
      <c r="R833" s="1130"/>
    </row>
    <row r="834" spans="1:18">
      <c r="A834" s="1130"/>
      <c r="B834" s="1130"/>
      <c r="C834" s="1130"/>
      <c r="D834" s="1130"/>
      <c r="E834" s="1130"/>
      <c r="F834" s="1130"/>
      <c r="G834" s="1130"/>
      <c r="H834" s="1130"/>
      <c r="I834" s="1130"/>
      <c r="J834" s="1130"/>
      <c r="K834" s="1130"/>
      <c r="L834" s="1130"/>
      <c r="M834" s="1130"/>
      <c r="N834" s="1130"/>
      <c r="O834" s="1130"/>
      <c r="P834" s="1130"/>
      <c r="Q834" s="1130"/>
      <c r="R834" s="1130"/>
    </row>
    <row r="835" spans="1:18">
      <c r="A835" s="1130"/>
      <c r="B835" s="1130"/>
      <c r="C835" s="1130"/>
      <c r="D835" s="1130"/>
      <c r="E835" s="1130"/>
      <c r="F835" s="1130"/>
      <c r="G835" s="1130"/>
      <c r="H835" s="1130"/>
      <c r="I835" s="1130"/>
      <c r="J835" s="1130"/>
      <c r="K835" s="1130"/>
      <c r="L835" s="1130"/>
      <c r="M835" s="1130"/>
      <c r="N835" s="1130"/>
      <c r="O835" s="1130"/>
      <c r="P835" s="1130"/>
      <c r="Q835" s="1130"/>
      <c r="R835" s="1130"/>
    </row>
    <row r="836" spans="1:18">
      <c r="A836" s="1130"/>
      <c r="B836" s="1130"/>
      <c r="C836" s="1130"/>
      <c r="D836" s="1130"/>
      <c r="E836" s="1130"/>
      <c r="F836" s="1130"/>
      <c r="G836" s="1130"/>
      <c r="H836" s="1130"/>
      <c r="I836" s="1130"/>
      <c r="J836" s="1130"/>
      <c r="K836" s="1130"/>
      <c r="L836" s="1130"/>
      <c r="M836" s="1130"/>
      <c r="N836" s="1130"/>
      <c r="O836" s="1130"/>
      <c r="P836" s="1130"/>
      <c r="Q836" s="1130"/>
      <c r="R836" s="1130"/>
    </row>
    <row r="837" spans="1:18">
      <c r="A837" s="1130"/>
      <c r="B837" s="1130"/>
      <c r="C837" s="1130"/>
      <c r="D837" s="1130"/>
      <c r="E837" s="1130"/>
      <c r="F837" s="1130"/>
      <c r="G837" s="1130"/>
      <c r="H837" s="1130"/>
      <c r="I837" s="1130"/>
      <c r="J837" s="1130"/>
      <c r="K837" s="1130"/>
      <c r="L837" s="1130"/>
      <c r="M837" s="1130"/>
      <c r="N837" s="1130"/>
      <c r="O837" s="1130"/>
      <c r="P837" s="1130"/>
      <c r="Q837" s="1130"/>
      <c r="R837" s="1130"/>
    </row>
    <row r="838" spans="1:18">
      <c r="A838" s="1130"/>
      <c r="B838" s="1130"/>
      <c r="C838" s="1130"/>
      <c r="D838" s="1130"/>
      <c r="E838" s="1130"/>
      <c r="F838" s="1130"/>
      <c r="G838" s="1130"/>
      <c r="H838" s="1130"/>
      <c r="I838" s="1130"/>
      <c r="J838" s="1130"/>
      <c r="K838" s="1130"/>
      <c r="L838" s="1130"/>
      <c r="M838" s="1130"/>
      <c r="N838" s="1130"/>
      <c r="O838" s="1130"/>
      <c r="P838" s="1130"/>
      <c r="Q838" s="1130"/>
      <c r="R838" s="1130"/>
    </row>
    <row r="839" spans="1:18">
      <c r="A839" s="1130"/>
      <c r="B839" s="1130"/>
      <c r="C839" s="1130"/>
      <c r="D839" s="1130"/>
      <c r="E839" s="1130"/>
      <c r="F839" s="1130"/>
      <c r="G839" s="1130"/>
      <c r="H839" s="1130"/>
      <c r="I839" s="1130"/>
      <c r="J839" s="1130"/>
      <c r="K839" s="1130"/>
      <c r="L839" s="1130"/>
      <c r="M839" s="1130"/>
      <c r="N839" s="1130"/>
      <c r="O839" s="1130"/>
      <c r="P839" s="1130"/>
      <c r="Q839" s="1130"/>
      <c r="R839" s="1130"/>
    </row>
    <row r="840" spans="1:18">
      <c r="A840" s="1130"/>
      <c r="B840" s="1130"/>
      <c r="C840" s="1130"/>
      <c r="D840" s="1130"/>
      <c r="E840" s="1130"/>
      <c r="F840" s="1130"/>
      <c r="G840" s="1130"/>
      <c r="H840" s="1130"/>
      <c r="I840" s="1130"/>
      <c r="J840" s="1130"/>
      <c r="K840" s="1130"/>
      <c r="L840" s="1130"/>
      <c r="M840" s="1130"/>
      <c r="N840" s="1130"/>
      <c r="O840" s="1130"/>
      <c r="P840" s="1130"/>
      <c r="Q840" s="1130"/>
      <c r="R840" s="1130"/>
    </row>
    <row r="841" spans="1:18">
      <c r="A841" s="1130"/>
      <c r="B841" s="1130"/>
      <c r="C841" s="1130"/>
      <c r="D841" s="1130"/>
      <c r="E841" s="1130"/>
      <c r="F841" s="1130"/>
      <c r="G841" s="1130"/>
      <c r="H841" s="1130"/>
      <c r="I841" s="1130"/>
      <c r="J841" s="1130"/>
      <c r="K841" s="1130"/>
      <c r="L841" s="1130"/>
      <c r="M841" s="1130"/>
      <c r="N841" s="1130"/>
      <c r="O841" s="1130"/>
      <c r="P841" s="1130"/>
      <c r="Q841" s="1130"/>
      <c r="R841" s="1130"/>
    </row>
    <row r="842" spans="1:18">
      <c r="A842" s="1130"/>
      <c r="B842" s="1130"/>
      <c r="C842" s="1130"/>
      <c r="D842" s="1130"/>
      <c r="E842" s="1130"/>
      <c r="F842" s="1130"/>
      <c r="G842" s="1130"/>
      <c r="H842" s="1130"/>
      <c r="I842" s="1130"/>
      <c r="J842" s="1130"/>
      <c r="K842" s="1130"/>
      <c r="L842" s="1130"/>
      <c r="M842" s="1130"/>
      <c r="N842" s="1130"/>
      <c r="O842" s="1130"/>
      <c r="P842" s="1130"/>
      <c r="Q842" s="1130"/>
      <c r="R842" s="1130"/>
    </row>
    <row r="843" spans="1:18">
      <c r="A843" s="1130"/>
      <c r="B843" s="1130"/>
      <c r="C843" s="1130"/>
      <c r="D843" s="1130"/>
      <c r="E843" s="1130"/>
      <c r="F843" s="1130"/>
      <c r="G843" s="1130"/>
      <c r="H843" s="1130"/>
      <c r="I843" s="1130"/>
      <c r="J843" s="1130"/>
      <c r="K843" s="1130"/>
      <c r="L843" s="1130"/>
      <c r="M843" s="1130"/>
      <c r="N843" s="1130"/>
      <c r="O843" s="1130"/>
      <c r="P843" s="1130"/>
      <c r="Q843" s="1130"/>
      <c r="R843" s="1130"/>
    </row>
    <row r="844" spans="1:18">
      <c r="A844" s="1130"/>
      <c r="B844" s="1130"/>
      <c r="C844" s="1130"/>
      <c r="D844" s="1130"/>
      <c r="E844" s="1130"/>
      <c r="F844" s="1130"/>
      <c r="G844" s="1130"/>
      <c r="H844" s="1130"/>
      <c r="I844" s="1130"/>
      <c r="J844" s="1130"/>
      <c r="K844" s="1130"/>
      <c r="L844" s="1130"/>
      <c r="M844" s="1130"/>
      <c r="N844" s="1130"/>
      <c r="O844" s="1130"/>
      <c r="P844" s="1130"/>
      <c r="Q844" s="1130"/>
      <c r="R844" s="1130"/>
    </row>
    <row r="845" spans="1:18">
      <c r="A845" s="1130"/>
      <c r="B845" s="1130"/>
      <c r="C845" s="1130"/>
      <c r="D845" s="1130"/>
      <c r="E845" s="1130"/>
      <c r="F845" s="1130"/>
      <c r="G845" s="1130"/>
      <c r="H845" s="1130"/>
      <c r="I845" s="1130"/>
      <c r="J845" s="1130"/>
      <c r="K845" s="1130"/>
      <c r="L845" s="1130"/>
      <c r="M845" s="1130"/>
      <c r="N845" s="1130"/>
      <c r="O845" s="1130"/>
      <c r="P845" s="1130"/>
      <c r="Q845" s="1130"/>
      <c r="R845" s="1130"/>
    </row>
    <row r="846" spans="1:18">
      <c r="A846" s="1130"/>
      <c r="B846" s="1130"/>
      <c r="C846" s="1130"/>
      <c r="D846" s="1130"/>
      <c r="E846" s="1130"/>
      <c r="F846" s="1130"/>
      <c r="G846" s="1130"/>
      <c r="H846" s="1130"/>
      <c r="I846" s="1130"/>
      <c r="J846" s="1130"/>
      <c r="K846" s="1130"/>
      <c r="L846" s="1130"/>
      <c r="M846" s="1130"/>
      <c r="N846" s="1130"/>
      <c r="O846" s="1130"/>
      <c r="P846" s="1130"/>
      <c r="Q846" s="1130"/>
      <c r="R846" s="1130"/>
    </row>
    <row r="847" spans="1:18">
      <c r="A847" s="1130"/>
      <c r="B847" s="1130"/>
      <c r="C847" s="1130"/>
      <c r="D847" s="1130"/>
      <c r="E847" s="1130"/>
      <c r="F847" s="1130"/>
      <c r="G847" s="1130"/>
      <c r="H847" s="1130"/>
      <c r="I847" s="1130"/>
      <c r="J847" s="1130"/>
      <c r="K847" s="1130"/>
      <c r="L847" s="1130"/>
      <c r="M847" s="1130"/>
      <c r="N847" s="1130"/>
      <c r="O847" s="1130"/>
      <c r="P847" s="1130"/>
      <c r="Q847" s="1130"/>
      <c r="R847" s="1130"/>
    </row>
    <row r="848" spans="1:18">
      <c r="A848" s="1130"/>
      <c r="B848" s="1130"/>
      <c r="C848" s="1130"/>
      <c r="D848" s="1130"/>
      <c r="E848" s="1130"/>
      <c r="F848" s="1130"/>
      <c r="G848" s="1130"/>
      <c r="H848" s="1130"/>
      <c r="I848" s="1130"/>
      <c r="J848" s="1130"/>
      <c r="K848" s="1130"/>
      <c r="L848" s="1130"/>
      <c r="M848" s="1130"/>
      <c r="N848" s="1130"/>
      <c r="O848" s="1130"/>
      <c r="P848" s="1130"/>
      <c r="Q848" s="1130"/>
      <c r="R848" s="1130"/>
    </row>
    <row r="849" spans="1:18">
      <c r="A849" s="1130"/>
      <c r="B849" s="1130"/>
      <c r="C849" s="1130"/>
      <c r="D849" s="1130"/>
      <c r="E849" s="1130"/>
      <c r="F849" s="1130"/>
      <c r="G849" s="1130"/>
      <c r="H849" s="1130"/>
      <c r="I849" s="1130"/>
      <c r="J849" s="1130"/>
      <c r="K849" s="1130"/>
      <c r="L849" s="1130"/>
      <c r="M849" s="1130"/>
      <c r="N849" s="1130"/>
      <c r="O849" s="1130"/>
      <c r="P849" s="1130"/>
      <c r="Q849" s="1130"/>
      <c r="R849" s="1130"/>
    </row>
    <row r="850" spans="1:18">
      <c r="A850" s="1130"/>
      <c r="B850" s="1130"/>
      <c r="C850" s="1130"/>
      <c r="D850" s="1130"/>
      <c r="E850" s="1130"/>
      <c r="F850" s="1130"/>
      <c r="G850" s="1130"/>
      <c r="H850" s="1130"/>
      <c r="I850" s="1130"/>
      <c r="J850" s="1130"/>
      <c r="K850" s="1130"/>
      <c r="L850" s="1130"/>
      <c r="M850" s="1130"/>
      <c r="N850" s="1130"/>
      <c r="O850" s="1130"/>
      <c r="P850" s="1130"/>
      <c r="Q850" s="1130"/>
      <c r="R850" s="1130"/>
    </row>
    <row r="851" spans="1:18">
      <c r="A851" s="1130"/>
      <c r="B851" s="1130"/>
      <c r="C851" s="1130"/>
      <c r="D851" s="1130"/>
      <c r="E851" s="1130"/>
      <c r="F851" s="1130"/>
      <c r="G851" s="1130"/>
      <c r="H851" s="1130"/>
      <c r="I851" s="1130"/>
      <c r="J851" s="1130"/>
      <c r="K851" s="1130"/>
      <c r="L851" s="1130"/>
      <c r="M851" s="1130"/>
      <c r="N851" s="1130"/>
      <c r="O851" s="1130"/>
      <c r="P851" s="1130"/>
      <c r="Q851" s="1130"/>
      <c r="R851" s="1130"/>
    </row>
    <row r="852" spans="1:18">
      <c r="A852" s="1130"/>
      <c r="B852" s="1130"/>
      <c r="C852" s="1130"/>
      <c r="D852" s="1130"/>
      <c r="E852" s="1130"/>
      <c r="F852" s="1130"/>
      <c r="G852" s="1130"/>
      <c r="H852" s="1130"/>
      <c r="I852" s="1130"/>
      <c r="J852" s="1130"/>
      <c r="K852" s="1130"/>
      <c r="L852" s="1130"/>
      <c r="M852" s="1130"/>
      <c r="N852" s="1130"/>
      <c r="O852" s="1130"/>
      <c r="P852" s="1130"/>
      <c r="Q852" s="1130"/>
      <c r="R852" s="1130"/>
    </row>
    <row r="853" spans="1:18">
      <c r="A853" s="1130"/>
      <c r="B853" s="1130"/>
      <c r="C853" s="1130"/>
      <c r="D853" s="1130"/>
      <c r="E853" s="1130"/>
      <c r="F853" s="1130"/>
      <c r="G853" s="1130"/>
      <c r="H853" s="1130"/>
      <c r="I853" s="1130"/>
      <c r="J853" s="1130"/>
      <c r="K853" s="1130"/>
      <c r="L853" s="1130"/>
      <c r="M853" s="1130"/>
      <c r="N853" s="1130"/>
      <c r="O853" s="1130"/>
      <c r="P853" s="1130"/>
      <c r="Q853" s="1130"/>
      <c r="R853" s="1130"/>
    </row>
    <row r="854" spans="1:18">
      <c r="A854" s="1130"/>
      <c r="B854" s="1130"/>
      <c r="C854" s="1130"/>
      <c r="D854" s="1130"/>
      <c r="E854" s="1130"/>
      <c r="F854" s="1130"/>
      <c r="G854" s="1130"/>
      <c r="H854" s="1130"/>
      <c r="I854" s="1130"/>
      <c r="J854" s="1130"/>
      <c r="K854" s="1130"/>
      <c r="L854" s="1130"/>
      <c r="M854" s="1130"/>
      <c r="N854" s="1130"/>
      <c r="O854" s="1130"/>
      <c r="P854" s="1130"/>
      <c r="Q854" s="1130"/>
      <c r="R854" s="1130"/>
    </row>
    <row r="855" spans="1:18">
      <c r="A855" s="1130"/>
      <c r="B855" s="1130"/>
      <c r="C855" s="1130"/>
      <c r="D855" s="1130"/>
      <c r="E855" s="1130"/>
      <c r="F855" s="1130"/>
      <c r="G855" s="1130"/>
      <c r="H855" s="1130"/>
      <c r="I855" s="1130"/>
      <c r="J855" s="1130"/>
      <c r="K855" s="1130"/>
      <c r="L855" s="1130"/>
      <c r="M855" s="1130"/>
      <c r="N855" s="1130"/>
      <c r="O855" s="1130"/>
      <c r="P855" s="1130"/>
      <c r="Q855" s="1130"/>
      <c r="R855" s="1130"/>
    </row>
    <row r="856" spans="1:18">
      <c r="A856" s="1130"/>
      <c r="B856" s="1130"/>
      <c r="C856" s="1130"/>
      <c r="D856" s="1130"/>
      <c r="E856" s="1130"/>
      <c r="F856" s="1130"/>
      <c r="G856" s="1130"/>
      <c r="H856" s="1130"/>
      <c r="I856" s="1130"/>
      <c r="J856" s="1130"/>
      <c r="K856" s="1130"/>
      <c r="L856" s="1130"/>
      <c r="M856" s="1130"/>
      <c r="N856" s="1130"/>
      <c r="O856" s="1130"/>
      <c r="P856" s="1130"/>
      <c r="Q856" s="1130"/>
      <c r="R856" s="1130"/>
    </row>
    <row r="857" spans="1:18">
      <c r="A857" s="1130"/>
      <c r="B857" s="1130"/>
      <c r="C857" s="1130"/>
      <c r="D857" s="1130"/>
      <c r="E857" s="1130"/>
      <c r="F857" s="1130"/>
      <c r="G857" s="1130"/>
      <c r="H857" s="1130"/>
      <c r="I857" s="1130"/>
      <c r="J857" s="1130"/>
      <c r="K857" s="1130"/>
      <c r="L857" s="1130"/>
      <c r="M857" s="1130"/>
      <c r="N857" s="1130"/>
      <c r="O857" s="1130"/>
      <c r="P857" s="1130"/>
      <c r="Q857" s="1130"/>
      <c r="R857" s="1130"/>
    </row>
    <row r="858" spans="1:18">
      <c r="A858" s="1130"/>
      <c r="B858" s="1130"/>
      <c r="C858" s="1130"/>
      <c r="D858" s="1130"/>
      <c r="E858" s="1130"/>
      <c r="F858" s="1130"/>
      <c r="G858" s="1130"/>
      <c r="H858" s="1130"/>
      <c r="I858" s="1130"/>
      <c r="J858" s="1130"/>
      <c r="K858" s="1130"/>
      <c r="L858" s="1130"/>
      <c r="M858" s="1130"/>
      <c r="N858" s="1130"/>
      <c r="O858" s="1130"/>
      <c r="P858" s="1130"/>
      <c r="Q858" s="1130"/>
      <c r="R858" s="1130"/>
    </row>
    <row r="859" spans="1:18">
      <c r="A859" s="1130"/>
      <c r="B859" s="1130"/>
      <c r="C859" s="1130"/>
      <c r="D859" s="1130"/>
      <c r="E859" s="1130"/>
      <c r="F859" s="1130"/>
      <c r="G859" s="1130"/>
      <c r="H859" s="1130"/>
      <c r="I859" s="1130"/>
      <c r="J859" s="1130"/>
      <c r="K859" s="1130"/>
      <c r="L859" s="1130"/>
      <c r="M859" s="1130"/>
      <c r="N859" s="1130"/>
      <c r="O859" s="1130"/>
      <c r="P859" s="1130"/>
      <c r="Q859" s="1130"/>
      <c r="R859" s="1130"/>
    </row>
    <row r="860" spans="1:18">
      <c r="A860" s="1130"/>
      <c r="B860" s="1130"/>
      <c r="C860" s="1130"/>
      <c r="D860" s="1130"/>
      <c r="E860" s="1130"/>
      <c r="F860" s="1130"/>
      <c r="G860" s="1130"/>
      <c r="H860" s="1130"/>
      <c r="I860" s="1130"/>
      <c r="J860" s="1130"/>
      <c r="K860" s="1130"/>
      <c r="L860" s="1130"/>
      <c r="M860" s="1130"/>
      <c r="N860" s="1130"/>
      <c r="O860" s="1130"/>
      <c r="P860" s="1130"/>
      <c r="Q860" s="1130"/>
      <c r="R860" s="1130"/>
    </row>
    <row r="861" spans="1:18">
      <c r="A861" s="1130"/>
      <c r="B861" s="1130"/>
      <c r="C861" s="1130"/>
      <c r="D861" s="1130"/>
      <c r="E861" s="1130"/>
      <c r="F861" s="1130"/>
      <c r="G861" s="1130"/>
      <c r="H861" s="1130"/>
      <c r="I861" s="1130"/>
      <c r="J861" s="1130"/>
      <c r="K861" s="1130"/>
      <c r="L861" s="1130"/>
      <c r="M861" s="1130"/>
      <c r="N861" s="1130"/>
      <c r="O861" s="1130"/>
      <c r="P861" s="1130"/>
      <c r="Q861" s="1130"/>
      <c r="R861" s="1130"/>
    </row>
    <row r="862" spans="1:18">
      <c r="A862" s="1130"/>
      <c r="B862" s="1130"/>
      <c r="C862" s="1130"/>
      <c r="D862" s="1130"/>
      <c r="E862" s="1130"/>
      <c r="F862" s="1130"/>
      <c r="G862" s="1130"/>
      <c r="H862" s="1130"/>
      <c r="I862" s="1130"/>
      <c r="J862" s="1130"/>
      <c r="K862" s="1130"/>
      <c r="L862" s="1130"/>
      <c r="M862" s="1130"/>
      <c r="N862" s="1130"/>
      <c r="O862" s="1130"/>
      <c r="P862" s="1130"/>
      <c r="Q862" s="1130"/>
      <c r="R862" s="1130"/>
    </row>
    <row r="863" spans="1:18">
      <c r="A863" s="1130"/>
      <c r="B863" s="1130"/>
      <c r="C863" s="1130"/>
      <c r="D863" s="1130"/>
      <c r="E863" s="1130"/>
      <c r="F863" s="1130"/>
      <c r="G863" s="1130"/>
      <c r="H863" s="1130"/>
      <c r="I863" s="1130"/>
      <c r="J863" s="1130"/>
      <c r="K863" s="1130"/>
      <c r="L863" s="1130"/>
      <c r="M863" s="1130"/>
      <c r="N863" s="1130"/>
      <c r="O863" s="1130"/>
      <c r="P863" s="1130"/>
      <c r="Q863" s="1130"/>
      <c r="R863" s="1130"/>
    </row>
    <row r="864" spans="1:18">
      <c r="A864" s="1130"/>
      <c r="B864" s="1130"/>
      <c r="C864" s="1130"/>
      <c r="D864" s="1130"/>
      <c r="E864" s="1130"/>
      <c r="F864" s="1130"/>
      <c r="G864" s="1130"/>
      <c r="H864" s="1130"/>
      <c r="I864" s="1130"/>
      <c r="J864" s="1130"/>
      <c r="K864" s="1130"/>
      <c r="L864" s="1130"/>
      <c r="M864" s="1130"/>
      <c r="N864" s="1130"/>
      <c r="O864" s="1130"/>
      <c r="P864" s="1130"/>
      <c r="Q864" s="1130"/>
      <c r="R864" s="1130"/>
    </row>
    <row r="865" spans="1:18">
      <c r="A865" s="1130"/>
      <c r="B865" s="1130"/>
      <c r="C865" s="1130"/>
      <c r="D865" s="1130"/>
      <c r="E865" s="1130"/>
      <c r="F865" s="1130"/>
      <c r="G865" s="1130"/>
      <c r="H865" s="1130"/>
      <c r="I865" s="1130"/>
      <c r="J865" s="1130"/>
      <c r="K865" s="1130"/>
      <c r="L865" s="1130"/>
      <c r="M865" s="1130"/>
      <c r="N865" s="1130"/>
      <c r="O865" s="1130"/>
      <c r="P865" s="1130"/>
      <c r="Q865" s="1130"/>
      <c r="R865" s="1130"/>
    </row>
    <row r="866" spans="1:18">
      <c r="A866" s="1130"/>
      <c r="B866" s="1130"/>
      <c r="C866" s="1130"/>
      <c r="D866" s="1130"/>
      <c r="E866" s="1130"/>
      <c r="F866" s="1130"/>
      <c r="G866" s="1130"/>
      <c r="H866" s="1130"/>
      <c r="I866" s="1130"/>
      <c r="J866" s="1130"/>
      <c r="K866" s="1130"/>
      <c r="L866" s="1130"/>
      <c r="M866" s="1130"/>
      <c r="N866" s="1130"/>
      <c r="O866" s="1130"/>
      <c r="P866" s="1130"/>
      <c r="Q866" s="1130"/>
      <c r="R866" s="1130"/>
    </row>
    <row r="867" spans="1:18">
      <c r="A867" s="1130"/>
      <c r="B867" s="1130"/>
      <c r="C867" s="1130"/>
      <c r="D867" s="1130"/>
      <c r="E867" s="1130"/>
      <c r="F867" s="1130"/>
      <c r="G867" s="1130"/>
      <c r="H867" s="1130"/>
      <c r="I867" s="1130"/>
      <c r="J867" s="1130"/>
      <c r="K867" s="1130"/>
      <c r="L867" s="1130"/>
      <c r="M867" s="1130"/>
      <c r="N867" s="1130"/>
      <c r="O867" s="1130"/>
      <c r="P867" s="1130"/>
      <c r="Q867" s="1130"/>
      <c r="R867" s="1130"/>
    </row>
    <row r="868" spans="1:18">
      <c r="A868" s="1130"/>
      <c r="B868" s="1130"/>
      <c r="C868" s="1130"/>
      <c r="D868" s="1130"/>
      <c r="E868" s="1130"/>
      <c r="F868" s="1130"/>
      <c r="G868" s="1130"/>
      <c r="H868" s="1130"/>
      <c r="I868" s="1130"/>
      <c r="J868" s="1130"/>
      <c r="K868" s="1130"/>
      <c r="L868" s="1130"/>
      <c r="M868" s="1130"/>
      <c r="N868" s="1130"/>
      <c r="O868" s="1130"/>
      <c r="P868" s="1130"/>
      <c r="Q868" s="1130"/>
      <c r="R868" s="1130"/>
    </row>
    <row r="869" spans="1:18">
      <c r="A869" s="1130"/>
      <c r="B869" s="1130"/>
      <c r="C869" s="1130"/>
      <c r="D869" s="1130"/>
      <c r="E869" s="1130"/>
      <c r="F869" s="1130"/>
      <c r="G869" s="1130"/>
      <c r="H869" s="1130"/>
      <c r="I869" s="1130"/>
      <c r="J869" s="1130"/>
      <c r="K869" s="1130"/>
      <c r="L869" s="1130"/>
      <c r="M869" s="1130"/>
      <c r="N869" s="1130"/>
      <c r="O869" s="1130"/>
      <c r="P869" s="1130"/>
      <c r="Q869" s="1130"/>
      <c r="R869" s="1130"/>
    </row>
    <row r="870" spans="1:18">
      <c r="A870" s="1130"/>
      <c r="B870" s="1130"/>
      <c r="C870" s="1130"/>
      <c r="D870" s="1130"/>
      <c r="E870" s="1130"/>
      <c r="F870" s="1130"/>
      <c r="G870" s="1130"/>
      <c r="H870" s="1130"/>
      <c r="I870" s="1130"/>
      <c r="J870" s="1130"/>
      <c r="K870" s="1130"/>
      <c r="L870" s="1130"/>
      <c r="M870" s="1130"/>
      <c r="N870" s="1130"/>
      <c r="O870" s="1130"/>
      <c r="P870" s="1130"/>
      <c r="Q870" s="1130"/>
      <c r="R870" s="1130"/>
    </row>
    <row r="871" spans="1:18">
      <c r="A871" s="1130"/>
      <c r="B871" s="1130"/>
      <c r="C871" s="1130"/>
      <c r="D871" s="1130"/>
      <c r="E871" s="1130"/>
      <c r="F871" s="1130"/>
      <c r="G871" s="1130"/>
      <c r="H871" s="1130"/>
      <c r="I871" s="1130"/>
      <c r="J871" s="1130"/>
      <c r="K871" s="1130"/>
      <c r="L871" s="1130"/>
      <c r="M871" s="1130"/>
      <c r="N871" s="1130"/>
      <c r="O871" s="1130"/>
      <c r="P871" s="1130"/>
      <c r="Q871" s="1130"/>
      <c r="R871" s="1130"/>
    </row>
    <row r="872" spans="1:18">
      <c r="A872" s="1130"/>
      <c r="B872" s="1130"/>
      <c r="C872" s="1130"/>
      <c r="D872" s="1130"/>
      <c r="E872" s="1130"/>
      <c r="F872" s="1130"/>
      <c r="G872" s="1130"/>
      <c r="H872" s="1130"/>
      <c r="I872" s="1130"/>
      <c r="J872" s="1130"/>
      <c r="K872" s="1130"/>
      <c r="L872" s="1130"/>
      <c r="M872" s="1130"/>
      <c r="N872" s="1130"/>
      <c r="O872" s="1130"/>
      <c r="P872" s="1130"/>
      <c r="Q872" s="1130"/>
      <c r="R872" s="1130"/>
    </row>
    <row r="873" spans="1:18">
      <c r="A873" s="1130"/>
      <c r="B873" s="1130"/>
      <c r="C873" s="1130"/>
      <c r="D873" s="1130"/>
      <c r="E873" s="1130"/>
      <c r="F873" s="1130"/>
      <c r="G873" s="1130"/>
      <c r="H873" s="1130"/>
      <c r="I873" s="1130"/>
      <c r="J873" s="1130"/>
      <c r="K873" s="1130"/>
      <c r="L873" s="1130"/>
      <c r="M873" s="1130"/>
      <c r="N873" s="1130"/>
      <c r="O873" s="1130"/>
      <c r="P873" s="1130"/>
      <c r="Q873" s="1130"/>
      <c r="R873" s="1130"/>
    </row>
    <row r="874" spans="1:18">
      <c r="A874" s="1130"/>
      <c r="B874" s="1130"/>
      <c r="C874" s="1130"/>
      <c r="D874" s="1130"/>
      <c r="E874" s="1130"/>
      <c r="F874" s="1130"/>
      <c r="G874" s="1130"/>
      <c r="H874" s="1130"/>
      <c r="I874" s="1130"/>
      <c r="J874" s="1130"/>
      <c r="K874" s="1130"/>
      <c r="L874" s="1130"/>
      <c r="M874" s="1130"/>
      <c r="N874" s="1130"/>
      <c r="O874" s="1130"/>
      <c r="P874" s="1130"/>
      <c r="Q874" s="1130"/>
      <c r="R874" s="1130"/>
    </row>
    <row r="875" spans="1:18">
      <c r="A875" s="1130"/>
      <c r="B875" s="1130"/>
      <c r="C875" s="1130"/>
      <c r="D875" s="1130"/>
      <c r="E875" s="1130"/>
      <c r="F875" s="1130"/>
      <c r="G875" s="1130"/>
      <c r="H875" s="1130"/>
      <c r="I875" s="1130"/>
      <c r="J875" s="1130"/>
      <c r="K875" s="1130"/>
      <c r="L875" s="1130"/>
      <c r="M875" s="1130"/>
      <c r="N875" s="1130"/>
      <c r="O875" s="1130"/>
      <c r="P875" s="1130"/>
      <c r="Q875" s="1130"/>
      <c r="R875" s="1130"/>
    </row>
    <row r="876" spans="1:18">
      <c r="A876" s="1130"/>
      <c r="B876" s="1130"/>
      <c r="C876" s="1130"/>
      <c r="D876" s="1130"/>
      <c r="E876" s="1130"/>
      <c r="F876" s="1130"/>
      <c r="G876" s="1130"/>
      <c r="H876" s="1130"/>
      <c r="I876" s="1130"/>
      <c r="J876" s="1130"/>
      <c r="K876" s="1130"/>
      <c r="L876" s="1130"/>
      <c r="M876" s="1130"/>
      <c r="N876" s="1130"/>
      <c r="O876" s="1130"/>
      <c r="P876" s="1130"/>
      <c r="Q876" s="1130"/>
      <c r="R876" s="1130"/>
    </row>
    <row r="877" spans="1:18">
      <c r="A877" s="1130"/>
      <c r="B877" s="1130"/>
      <c r="C877" s="1130"/>
      <c r="D877" s="1130"/>
      <c r="E877" s="1130"/>
      <c r="F877" s="1130"/>
      <c r="G877" s="1130"/>
      <c r="H877" s="1130"/>
      <c r="I877" s="1130"/>
      <c r="J877" s="1130"/>
      <c r="K877" s="1130"/>
      <c r="L877" s="1130"/>
      <c r="M877" s="1130"/>
      <c r="N877" s="1130"/>
      <c r="O877" s="1130"/>
      <c r="P877" s="1130"/>
      <c r="Q877" s="1130"/>
      <c r="R877" s="1130"/>
    </row>
    <row r="878" spans="1:18">
      <c r="A878" s="1130"/>
      <c r="B878" s="1130"/>
      <c r="C878" s="1130"/>
      <c r="D878" s="1130"/>
      <c r="E878" s="1130"/>
      <c r="F878" s="1130"/>
      <c r="G878" s="1130"/>
      <c r="H878" s="1130"/>
      <c r="I878" s="1130"/>
      <c r="J878" s="1130"/>
      <c r="K878" s="1130"/>
      <c r="L878" s="1130"/>
      <c r="M878" s="1130"/>
      <c r="N878" s="1130"/>
      <c r="O878" s="1130"/>
      <c r="P878" s="1130"/>
      <c r="Q878" s="1130"/>
      <c r="R878" s="1130"/>
    </row>
    <row r="879" spans="1:18">
      <c r="A879" s="1130"/>
      <c r="B879" s="1130"/>
      <c r="C879" s="1130"/>
      <c r="D879" s="1130"/>
      <c r="E879" s="1130"/>
      <c r="F879" s="1130"/>
      <c r="G879" s="1130"/>
      <c r="H879" s="1130"/>
      <c r="I879" s="1130"/>
      <c r="J879" s="1130"/>
      <c r="K879" s="1130"/>
      <c r="L879" s="1130"/>
      <c r="M879" s="1130"/>
      <c r="N879" s="1130"/>
      <c r="O879" s="1130"/>
      <c r="P879" s="1130"/>
      <c r="Q879" s="1130"/>
      <c r="R879" s="1130"/>
    </row>
    <row r="880" spans="1:18">
      <c r="A880" s="1130"/>
      <c r="B880" s="1130"/>
      <c r="C880" s="1130"/>
      <c r="D880" s="1130"/>
      <c r="E880" s="1130"/>
      <c r="F880" s="1130"/>
      <c r="G880" s="1130"/>
      <c r="H880" s="1130"/>
      <c r="I880" s="1130"/>
      <c r="J880" s="1130"/>
      <c r="K880" s="1130"/>
      <c r="L880" s="1130"/>
      <c r="M880" s="1130"/>
      <c r="N880" s="1130"/>
      <c r="O880" s="1130"/>
      <c r="P880" s="1130"/>
      <c r="Q880" s="1130"/>
      <c r="R880" s="1130"/>
    </row>
    <row r="881" spans="1:18">
      <c r="A881" s="1130"/>
      <c r="B881" s="1130"/>
      <c r="C881" s="1130"/>
      <c r="D881" s="1130"/>
      <c r="E881" s="1130"/>
      <c r="F881" s="1130"/>
      <c r="G881" s="1130"/>
      <c r="H881" s="1130"/>
      <c r="I881" s="1130"/>
      <c r="J881" s="1130"/>
      <c r="K881" s="1130"/>
      <c r="L881" s="1130"/>
      <c r="M881" s="1130"/>
      <c r="N881" s="1130"/>
      <c r="O881" s="1130"/>
      <c r="P881" s="1130"/>
      <c r="Q881" s="1130"/>
      <c r="R881" s="1130"/>
    </row>
    <row r="882" spans="1:18">
      <c r="A882" s="1130"/>
      <c r="B882" s="1130"/>
      <c r="C882" s="1130"/>
      <c r="D882" s="1130"/>
      <c r="E882" s="1130"/>
      <c r="F882" s="1130"/>
      <c r="G882" s="1130"/>
      <c r="H882" s="1130"/>
      <c r="I882" s="1130"/>
      <c r="J882" s="1130"/>
      <c r="K882" s="1130"/>
      <c r="L882" s="1130"/>
      <c r="M882" s="1130"/>
      <c r="N882" s="1130"/>
      <c r="O882" s="1130"/>
      <c r="P882" s="1130"/>
      <c r="Q882" s="1130"/>
      <c r="R882" s="1130"/>
    </row>
    <row r="883" spans="1:18">
      <c r="A883" s="1130"/>
      <c r="B883" s="1130"/>
      <c r="C883" s="1130"/>
      <c r="D883" s="1130"/>
      <c r="E883" s="1130"/>
      <c r="F883" s="1130"/>
      <c r="G883" s="1130"/>
      <c r="H883" s="1130"/>
      <c r="I883" s="1130"/>
      <c r="J883" s="1130"/>
      <c r="K883" s="1130"/>
      <c r="L883" s="1130"/>
      <c r="M883" s="1130"/>
      <c r="N883" s="1130"/>
      <c r="O883" s="1130"/>
      <c r="P883" s="1130"/>
      <c r="Q883" s="1130"/>
      <c r="R883" s="1130"/>
    </row>
    <row r="884" spans="1:18">
      <c r="A884" s="1130"/>
      <c r="B884" s="1130"/>
      <c r="C884" s="1130"/>
      <c r="D884" s="1130"/>
      <c r="E884" s="1130"/>
      <c r="F884" s="1130"/>
      <c r="G884" s="1130"/>
      <c r="H884" s="1130"/>
      <c r="I884" s="1130"/>
      <c r="J884" s="1130"/>
      <c r="K884" s="1130"/>
      <c r="L884" s="1130"/>
      <c r="M884" s="1130"/>
      <c r="N884" s="1130"/>
      <c r="O884" s="1130"/>
      <c r="P884" s="1130"/>
      <c r="Q884" s="1130"/>
      <c r="R884" s="1130"/>
    </row>
    <row r="885" spans="1:18">
      <c r="A885" s="1130"/>
      <c r="B885" s="1130"/>
      <c r="C885" s="1130"/>
      <c r="D885" s="1130"/>
      <c r="E885" s="1130"/>
      <c r="F885" s="1130"/>
      <c r="G885" s="1130"/>
      <c r="H885" s="1130"/>
      <c r="I885" s="1130"/>
      <c r="J885" s="1130"/>
      <c r="K885" s="1130"/>
      <c r="L885" s="1130"/>
      <c r="M885" s="1130"/>
      <c r="N885" s="1130"/>
      <c r="O885" s="1130"/>
      <c r="P885" s="1130"/>
      <c r="Q885" s="1130"/>
      <c r="R885" s="1130"/>
    </row>
    <row r="886" spans="1:18">
      <c r="A886" s="1130"/>
      <c r="B886" s="1130"/>
      <c r="C886" s="1130"/>
      <c r="D886" s="1130"/>
      <c r="E886" s="1130"/>
      <c r="F886" s="1130"/>
      <c r="G886" s="1130"/>
      <c r="H886" s="1130"/>
      <c r="I886" s="1130"/>
      <c r="J886" s="1130"/>
      <c r="K886" s="1130"/>
      <c r="L886" s="1130"/>
      <c r="M886" s="1130"/>
      <c r="N886" s="1130"/>
      <c r="O886" s="1130"/>
      <c r="P886" s="1130"/>
      <c r="Q886" s="1130"/>
      <c r="R886" s="1130"/>
    </row>
    <row r="887" spans="1:18">
      <c r="A887" s="1130"/>
      <c r="B887" s="1130"/>
      <c r="C887" s="1130"/>
      <c r="D887" s="1130"/>
      <c r="E887" s="1130"/>
      <c r="F887" s="1130"/>
      <c r="G887" s="1130"/>
      <c r="H887" s="1130"/>
      <c r="I887" s="1130"/>
      <c r="J887" s="1130"/>
      <c r="K887" s="1130"/>
      <c r="L887" s="1130"/>
      <c r="M887" s="1130"/>
      <c r="N887" s="1130"/>
      <c r="O887" s="1130"/>
      <c r="P887" s="1130"/>
      <c r="Q887" s="1130"/>
      <c r="R887" s="1130"/>
    </row>
    <row r="888" spans="1:18">
      <c r="A888" s="1130"/>
      <c r="B888" s="1130"/>
      <c r="C888" s="1130"/>
      <c r="D888" s="1130"/>
      <c r="E888" s="1130"/>
      <c r="F888" s="1130"/>
      <c r="G888" s="1130"/>
      <c r="H888" s="1130"/>
      <c r="I888" s="1130"/>
      <c r="J888" s="1130"/>
      <c r="K888" s="1130"/>
      <c r="L888" s="1130"/>
      <c r="M888" s="1130"/>
      <c r="N888" s="1130"/>
      <c r="O888" s="1130"/>
      <c r="P888" s="1130"/>
      <c r="Q888" s="1130"/>
      <c r="R888" s="1130"/>
    </row>
    <row r="889" spans="1:18">
      <c r="A889" s="1130"/>
      <c r="B889" s="1130"/>
      <c r="C889" s="1130"/>
      <c r="D889" s="1130"/>
      <c r="E889" s="1130"/>
      <c r="F889" s="1130"/>
      <c r="G889" s="1130"/>
      <c r="H889" s="1130"/>
      <c r="I889" s="1130"/>
      <c r="J889" s="1130"/>
      <c r="K889" s="1130"/>
      <c r="L889" s="1130"/>
      <c r="M889" s="1130"/>
      <c r="N889" s="1130"/>
      <c r="O889" s="1130"/>
      <c r="P889" s="1130"/>
      <c r="Q889" s="1130"/>
      <c r="R889" s="1130"/>
    </row>
    <row r="890" spans="1:18">
      <c r="A890" s="1130"/>
      <c r="B890" s="1130"/>
      <c r="C890" s="1130"/>
      <c r="D890" s="1130"/>
      <c r="E890" s="1130"/>
      <c r="F890" s="1130"/>
      <c r="G890" s="1130"/>
      <c r="H890" s="1130"/>
      <c r="I890" s="1130"/>
      <c r="J890" s="1130"/>
      <c r="K890" s="1130"/>
      <c r="L890" s="1130"/>
      <c r="M890" s="1130"/>
      <c r="N890" s="1130"/>
      <c r="O890" s="1130"/>
      <c r="P890" s="1130"/>
      <c r="Q890" s="1130"/>
      <c r="R890" s="1130"/>
    </row>
    <row r="891" spans="1:18">
      <c r="A891" s="1130"/>
      <c r="B891" s="1130"/>
      <c r="C891" s="1130"/>
      <c r="D891" s="1130"/>
      <c r="E891" s="1130"/>
      <c r="F891" s="1130"/>
      <c r="G891" s="1130"/>
      <c r="H891" s="1130"/>
      <c r="I891" s="1130"/>
      <c r="J891" s="1130"/>
      <c r="K891" s="1130"/>
      <c r="L891" s="1130"/>
      <c r="M891" s="1130"/>
      <c r="N891" s="1130"/>
      <c r="O891" s="1130"/>
      <c r="P891" s="1130"/>
      <c r="Q891" s="1130"/>
      <c r="R891" s="1130"/>
    </row>
    <row r="892" spans="1:18">
      <c r="A892" s="1130"/>
      <c r="B892" s="1130"/>
      <c r="C892" s="1130"/>
      <c r="D892" s="1130"/>
      <c r="E892" s="1130"/>
      <c r="F892" s="1130"/>
      <c r="G892" s="1130"/>
      <c r="H892" s="1130"/>
      <c r="I892" s="1130"/>
      <c r="J892" s="1130"/>
      <c r="K892" s="1130"/>
      <c r="L892" s="1130"/>
      <c r="M892" s="1130"/>
      <c r="N892" s="1130"/>
      <c r="O892" s="1130"/>
      <c r="P892" s="1130"/>
      <c r="Q892" s="1130"/>
      <c r="R892" s="1130"/>
    </row>
    <row r="893" spans="1:18">
      <c r="A893" s="1130"/>
      <c r="B893" s="1130"/>
      <c r="C893" s="1130"/>
      <c r="D893" s="1130"/>
      <c r="E893" s="1130"/>
      <c r="F893" s="1130"/>
      <c r="G893" s="1130"/>
      <c r="H893" s="1130"/>
      <c r="I893" s="1130"/>
      <c r="J893" s="1130"/>
      <c r="K893" s="1130"/>
      <c r="L893" s="1130"/>
      <c r="M893" s="1130"/>
      <c r="N893" s="1130"/>
      <c r="O893" s="1130"/>
      <c r="P893" s="1130"/>
      <c r="Q893" s="1130"/>
      <c r="R893" s="1130"/>
    </row>
    <row r="894" spans="1:18">
      <c r="A894" s="1130"/>
      <c r="B894" s="1130"/>
      <c r="C894" s="1130"/>
      <c r="D894" s="1130"/>
      <c r="E894" s="1130"/>
      <c r="F894" s="1130"/>
      <c r="G894" s="1130"/>
      <c r="H894" s="1130"/>
      <c r="I894" s="1130"/>
      <c r="J894" s="1130"/>
      <c r="K894" s="1130"/>
      <c r="L894" s="1130"/>
      <c r="M894" s="1130"/>
      <c r="N894" s="1130"/>
      <c r="O894" s="1130"/>
      <c r="P894" s="1130"/>
      <c r="Q894" s="1130"/>
      <c r="R894" s="1130"/>
    </row>
    <row r="895" spans="1:18">
      <c r="A895" s="1130"/>
      <c r="B895" s="1130"/>
      <c r="C895" s="1130"/>
      <c r="D895" s="1130"/>
      <c r="E895" s="1130"/>
      <c r="F895" s="1130"/>
      <c r="G895" s="1130"/>
      <c r="H895" s="1130"/>
      <c r="I895" s="1130"/>
      <c r="J895" s="1130"/>
      <c r="K895" s="1130"/>
      <c r="L895" s="1130"/>
      <c r="M895" s="1130"/>
      <c r="N895" s="1130"/>
      <c r="O895" s="1130"/>
      <c r="P895" s="1130"/>
      <c r="Q895" s="1130"/>
      <c r="R895" s="1130"/>
    </row>
    <row r="896" spans="1:18">
      <c r="A896" s="1130"/>
      <c r="B896" s="1130"/>
      <c r="C896" s="1130"/>
      <c r="D896" s="1130"/>
      <c r="E896" s="1130"/>
      <c r="F896" s="1130"/>
      <c r="G896" s="1130"/>
      <c r="H896" s="1130"/>
      <c r="I896" s="1130"/>
      <c r="J896" s="1130"/>
      <c r="K896" s="1130"/>
      <c r="L896" s="1130"/>
      <c r="M896" s="1130"/>
      <c r="N896" s="1130"/>
      <c r="O896" s="1130"/>
      <c r="P896" s="1130"/>
      <c r="Q896" s="1130"/>
      <c r="R896" s="1130"/>
    </row>
    <row r="897" spans="1:18">
      <c r="A897" s="1130"/>
      <c r="B897" s="1130"/>
      <c r="C897" s="1130"/>
      <c r="D897" s="1130"/>
      <c r="E897" s="1130"/>
      <c r="F897" s="1130"/>
      <c r="G897" s="1130"/>
      <c r="H897" s="1130"/>
      <c r="I897" s="1130"/>
      <c r="J897" s="1130"/>
      <c r="K897" s="1130"/>
      <c r="L897" s="1130"/>
      <c r="M897" s="1130"/>
      <c r="N897" s="1130"/>
      <c r="O897" s="1130"/>
      <c r="P897" s="1130"/>
      <c r="Q897" s="1130"/>
      <c r="R897" s="1130"/>
    </row>
    <row r="898" spans="1:18">
      <c r="A898" s="1130"/>
      <c r="B898" s="1130"/>
      <c r="C898" s="1130"/>
      <c r="D898" s="1130"/>
      <c r="E898" s="1130"/>
      <c r="F898" s="1130"/>
      <c r="G898" s="1130"/>
      <c r="H898" s="1130"/>
      <c r="I898" s="1130"/>
      <c r="J898" s="1130"/>
      <c r="K898" s="1130"/>
      <c r="L898" s="1130"/>
      <c r="M898" s="1130"/>
      <c r="N898" s="1130"/>
      <c r="O898" s="1130"/>
      <c r="P898" s="1130"/>
      <c r="Q898" s="1130"/>
      <c r="R898" s="1130"/>
    </row>
    <row r="899" spans="1:18">
      <c r="A899" s="1130"/>
      <c r="B899" s="1130"/>
      <c r="C899" s="1130"/>
      <c r="D899" s="1130"/>
      <c r="E899" s="1130"/>
      <c r="F899" s="1130"/>
      <c r="G899" s="1130"/>
      <c r="H899" s="1130"/>
      <c r="I899" s="1130"/>
      <c r="J899" s="1130"/>
      <c r="K899" s="1130"/>
      <c r="L899" s="1130"/>
      <c r="M899" s="1130"/>
      <c r="N899" s="1130"/>
      <c r="O899" s="1130"/>
      <c r="P899" s="1130"/>
      <c r="Q899" s="1130"/>
      <c r="R899" s="1130"/>
    </row>
    <row r="900" spans="1:18">
      <c r="A900" s="1130"/>
      <c r="B900" s="1130"/>
      <c r="C900" s="1130"/>
      <c r="D900" s="1130"/>
      <c r="E900" s="1130"/>
      <c r="F900" s="1130"/>
      <c r="G900" s="1130"/>
      <c r="H900" s="1130"/>
      <c r="I900" s="1130"/>
      <c r="J900" s="1130"/>
      <c r="K900" s="1130"/>
      <c r="L900" s="1130"/>
      <c r="M900" s="1130"/>
      <c r="N900" s="1130"/>
      <c r="O900" s="1130"/>
      <c r="P900" s="1130"/>
      <c r="Q900" s="1130"/>
      <c r="R900" s="1130"/>
    </row>
    <row r="901" spans="1:18">
      <c r="A901" s="1130"/>
      <c r="B901" s="1130"/>
      <c r="C901" s="1130"/>
      <c r="D901" s="1130"/>
      <c r="E901" s="1130"/>
      <c r="F901" s="1130"/>
      <c r="G901" s="1130"/>
      <c r="H901" s="1130"/>
      <c r="I901" s="1130"/>
      <c r="J901" s="1130"/>
      <c r="K901" s="1130"/>
      <c r="L901" s="1130"/>
      <c r="M901" s="1130"/>
      <c r="N901" s="1130"/>
      <c r="O901" s="1130"/>
      <c r="P901" s="1130"/>
      <c r="Q901" s="1130"/>
      <c r="R901" s="1130"/>
    </row>
    <row r="902" spans="1:18">
      <c r="A902" s="1130"/>
      <c r="B902" s="1130"/>
      <c r="C902" s="1130"/>
      <c r="D902" s="1130"/>
      <c r="E902" s="1130"/>
      <c r="F902" s="1130"/>
      <c r="G902" s="1130"/>
      <c r="H902" s="1130"/>
      <c r="I902" s="1130"/>
      <c r="J902" s="1130"/>
      <c r="K902" s="1130"/>
      <c r="L902" s="1130"/>
      <c r="M902" s="1130"/>
      <c r="N902" s="1130"/>
      <c r="O902" s="1130"/>
      <c r="P902" s="1130"/>
      <c r="Q902" s="1130"/>
      <c r="R902" s="1130"/>
    </row>
    <row r="903" spans="1:18">
      <c r="A903" s="1130"/>
      <c r="B903" s="1130"/>
      <c r="C903" s="1130"/>
      <c r="D903" s="1130"/>
      <c r="E903" s="1130"/>
      <c r="F903" s="1130"/>
      <c r="G903" s="1130"/>
      <c r="H903" s="1130"/>
      <c r="I903" s="1130"/>
      <c r="J903" s="1130"/>
      <c r="K903" s="1130"/>
      <c r="L903" s="1130"/>
      <c r="M903" s="1130"/>
      <c r="N903" s="1130"/>
      <c r="O903" s="1130"/>
      <c r="P903" s="1130"/>
      <c r="Q903" s="1130"/>
      <c r="R903" s="1130"/>
    </row>
    <row r="904" spans="1:18">
      <c r="A904" s="1130"/>
      <c r="B904" s="1130"/>
      <c r="C904" s="1130"/>
      <c r="D904" s="1130"/>
      <c r="E904" s="1130"/>
      <c r="F904" s="1130"/>
      <c r="G904" s="1130"/>
      <c r="H904" s="1130"/>
      <c r="I904" s="1130"/>
      <c r="J904" s="1130"/>
      <c r="K904" s="1130"/>
      <c r="L904" s="1130"/>
      <c r="M904" s="1130"/>
      <c r="N904" s="1130"/>
      <c r="O904" s="1130"/>
      <c r="P904" s="1130"/>
      <c r="Q904" s="1130"/>
      <c r="R904" s="1130"/>
    </row>
    <row r="905" spans="1:18">
      <c r="A905" s="1130"/>
      <c r="B905" s="1130"/>
      <c r="C905" s="1130"/>
      <c r="D905" s="1130"/>
      <c r="E905" s="1130"/>
      <c r="F905" s="1130"/>
      <c r="G905" s="1130"/>
      <c r="H905" s="1130"/>
      <c r="I905" s="1130"/>
      <c r="J905" s="1130"/>
      <c r="K905" s="1130"/>
      <c r="L905" s="1130"/>
      <c r="M905" s="1130"/>
      <c r="N905" s="1130"/>
      <c r="O905" s="1130"/>
      <c r="P905" s="1130"/>
      <c r="Q905" s="1130"/>
      <c r="R905" s="1130"/>
    </row>
    <row r="906" spans="1:18">
      <c r="A906" s="1130"/>
      <c r="B906" s="1130"/>
      <c r="C906" s="1130"/>
      <c r="D906" s="1130"/>
      <c r="E906" s="1130"/>
      <c r="F906" s="1130"/>
      <c r="G906" s="1130"/>
      <c r="H906" s="1130"/>
      <c r="I906" s="1130"/>
      <c r="J906" s="1130"/>
      <c r="K906" s="1130"/>
      <c r="L906" s="1130"/>
      <c r="M906" s="1130"/>
      <c r="N906" s="1130"/>
      <c r="O906" s="1130"/>
      <c r="P906" s="1130"/>
      <c r="Q906" s="1130"/>
      <c r="R906" s="1130"/>
    </row>
    <row r="907" spans="1:18">
      <c r="A907" s="1130"/>
      <c r="B907" s="1130"/>
      <c r="C907" s="1130"/>
      <c r="D907" s="1130"/>
      <c r="E907" s="1130"/>
      <c r="F907" s="1130"/>
      <c r="G907" s="1130"/>
      <c r="H907" s="1130"/>
      <c r="I907" s="1130"/>
      <c r="J907" s="1130"/>
      <c r="K907" s="1130"/>
      <c r="L907" s="1130"/>
      <c r="M907" s="1130"/>
      <c r="N907" s="1130"/>
      <c r="O907" s="1130"/>
      <c r="P907" s="1130"/>
      <c r="Q907" s="1130"/>
      <c r="R907" s="1130"/>
    </row>
    <row r="908" spans="1:18">
      <c r="A908" s="1130"/>
      <c r="B908" s="1130"/>
      <c r="C908" s="1130"/>
      <c r="D908" s="1130"/>
      <c r="E908" s="1130"/>
      <c r="F908" s="1130"/>
      <c r="G908" s="1130"/>
      <c r="H908" s="1130"/>
      <c r="I908" s="1130"/>
      <c r="J908" s="1130"/>
      <c r="K908" s="1130"/>
      <c r="L908" s="1130"/>
      <c r="M908" s="1130"/>
      <c r="N908" s="1130"/>
      <c r="O908" s="1130"/>
      <c r="P908" s="1130"/>
      <c r="Q908" s="1130"/>
      <c r="R908" s="1130"/>
    </row>
    <row r="909" spans="1:18">
      <c r="A909" s="1130"/>
      <c r="B909" s="1130"/>
      <c r="C909" s="1130"/>
      <c r="D909" s="1130"/>
      <c r="E909" s="1130"/>
      <c r="F909" s="1130"/>
      <c r="G909" s="1130"/>
      <c r="H909" s="1130"/>
      <c r="I909" s="1130"/>
      <c r="J909" s="1130"/>
      <c r="K909" s="1130"/>
      <c r="L909" s="1130"/>
      <c r="M909" s="1130"/>
      <c r="N909" s="1130"/>
      <c r="O909" s="1130"/>
      <c r="P909" s="1130"/>
      <c r="Q909" s="1130"/>
      <c r="R909" s="1130"/>
    </row>
    <row r="910" spans="1:18">
      <c r="A910" s="1130"/>
      <c r="B910" s="1130"/>
      <c r="C910" s="1130"/>
      <c r="D910" s="1130"/>
      <c r="E910" s="1130"/>
      <c r="F910" s="1130"/>
      <c r="G910" s="1130"/>
      <c r="H910" s="1130"/>
      <c r="I910" s="1130"/>
      <c r="J910" s="1130"/>
      <c r="K910" s="1130"/>
      <c r="L910" s="1130"/>
      <c r="M910" s="1130"/>
      <c r="N910" s="1130"/>
      <c r="O910" s="1130"/>
      <c r="P910" s="1130"/>
      <c r="Q910" s="1130"/>
      <c r="R910" s="1130"/>
    </row>
    <row r="911" spans="1:18">
      <c r="A911" s="1130"/>
      <c r="B911" s="1130"/>
      <c r="C911" s="1130"/>
      <c r="D911" s="1130"/>
      <c r="E911" s="1130"/>
      <c r="F911" s="1130"/>
      <c r="G911" s="1130"/>
      <c r="H911" s="1130"/>
      <c r="I911" s="1130"/>
      <c r="J911" s="1130"/>
      <c r="K911" s="1130"/>
      <c r="L911" s="1130"/>
      <c r="M911" s="1130"/>
      <c r="N911" s="1130"/>
      <c r="O911" s="1130"/>
      <c r="P911" s="1130"/>
      <c r="Q911" s="1130"/>
      <c r="R911" s="1130"/>
    </row>
    <row r="912" spans="1:18">
      <c r="A912" s="1130"/>
      <c r="B912" s="1130"/>
      <c r="C912" s="1130"/>
      <c r="D912" s="1130"/>
      <c r="E912" s="1130"/>
      <c r="F912" s="1130"/>
      <c r="G912" s="1130"/>
      <c r="H912" s="1130"/>
      <c r="I912" s="1130"/>
      <c r="J912" s="1130"/>
      <c r="K912" s="1130"/>
      <c r="L912" s="1130"/>
      <c r="M912" s="1130"/>
      <c r="N912" s="1130"/>
      <c r="O912" s="1130"/>
      <c r="P912" s="1130"/>
      <c r="Q912" s="1130"/>
      <c r="R912" s="1130"/>
    </row>
    <row r="913" spans="1:18">
      <c r="A913" s="1130"/>
      <c r="B913" s="1130"/>
      <c r="C913" s="1130"/>
      <c r="D913" s="1130"/>
      <c r="E913" s="1130"/>
      <c r="F913" s="1130"/>
      <c r="G913" s="1130"/>
      <c r="H913" s="1130"/>
      <c r="I913" s="1130"/>
      <c r="J913" s="1130"/>
      <c r="K913" s="1130"/>
      <c r="L913" s="1130"/>
      <c r="M913" s="1130"/>
      <c r="N913" s="1130"/>
      <c r="O913" s="1130"/>
      <c r="P913" s="1130"/>
      <c r="Q913" s="1130"/>
      <c r="R913" s="1130"/>
    </row>
    <row r="914" spans="1:18">
      <c r="A914" s="1130"/>
      <c r="B914" s="1130"/>
      <c r="C914" s="1130"/>
      <c r="D914" s="1130"/>
      <c r="E914" s="1130"/>
      <c r="F914" s="1130"/>
      <c r="G914" s="1130"/>
      <c r="H914" s="1130"/>
      <c r="I914" s="1130"/>
      <c r="J914" s="1130"/>
      <c r="K914" s="1130"/>
      <c r="L914" s="1130"/>
      <c r="M914" s="1130"/>
      <c r="N914" s="1130"/>
      <c r="O914" s="1130"/>
      <c r="P914" s="1130"/>
      <c r="Q914" s="1130"/>
      <c r="R914" s="1130"/>
    </row>
    <row r="915" spans="1:18">
      <c r="A915" s="1130"/>
      <c r="B915" s="1130"/>
      <c r="C915" s="1130"/>
      <c r="D915" s="1130"/>
      <c r="E915" s="1130"/>
      <c r="F915" s="1130"/>
      <c r="G915" s="1130"/>
      <c r="H915" s="1130"/>
      <c r="I915" s="1130"/>
      <c r="J915" s="1130"/>
      <c r="K915" s="1130"/>
      <c r="L915" s="1130"/>
      <c r="M915" s="1130"/>
      <c r="N915" s="1130"/>
      <c r="O915" s="1130"/>
      <c r="P915" s="1130"/>
      <c r="Q915" s="1130"/>
      <c r="R915" s="1130"/>
    </row>
    <row r="916" spans="1:18">
      <c r="A916" s="1130"/>
      <c r="B916" s="1130"/>
      <c r="C916" s="1130"/>
      <c r="D916" s="1130"/>
      <c r="E916" s="1130"/>
      <c r="F916" s="1130"/>
      <c r="G916" s="1130"/>
      <c r="H916" s="1130"/>
      <c r="I916" s="1130"/>
      <c r="J916" s="1130"/>
      <c r="K916" s="1130"/>
      <c r="L916" s="1130"/>
      <c r="M916" s="1130"/>
      <c r="N916" s="1130"/>
      <c r="O916" s="1130"/>
      <c r="P916" s="1130"/>
      <c r="Q916" s="1130"/>
      <c r="R916" s="1130"/>
    </row>
    <row r="917" spans="1:18">
      <c r="A917" s="1130"/>
      <c r="B917" s="1130"/>
      <c r="C917" s="1130"/>
      <c r="D917" s="1130"/>
      <c r="E917" s="1130"/>
      <c r="F917" s="1130"/>
      <c r="G917" s="1130"/>
      <c r="H917" s="1130"/>
      <c r="I917" s="1130"/>
      <c r="J917" s="1130"/>
      <c r="K917" s="1130"/>
      <c r="L917" s="1130"/>
      <c r="M917" s="1130"/>
      <c r="N917" s="1130"/>
      <c r="O917" s="1130"/>
      <c r="P917" s="1130"/>
      <c r="Q917" s="1130"/>
      <c r="R917" s="1130"/>
    </row>
    <row r="918" spans="1:18">
      <c r="A918" s="1130"/>
      <c r="B918" s="1130"/>
      <c r="C918" s="1130"/>
      <c r="D918" s="1130"/>
      <c r="E918" s="1130"/>
      <c r="F918" s="1130"/>
      <c r="G918" s="1130"/>
      <c r="H918" s="1130"/>
      <c r="I918" s="1130"/>
      <c r="J918" s="1130"/>
      <c r="K918" s="1130"/>
      <c r="L918" s="1130"/>
      <c r="M918" s="1130"/>
      <c r="N918" s="1130"/>
      <c r="O918" s="1130"/>
      <c r="P918" s="1130"/>
      <c r="Q918" s="1130"/>
      <c r="R918" s="1130"/>
    </row>
    <row r="919" spans="1:18">
      <c r="A919" s="1130"/>
      <c r="B919" s="1130"/>
      <c r="C919" s="1130"/>
      <c r="D919" s="1130"/>
      <c r="E919" s="1130"/>
      <c r="F919" s="1130"/>
      <c r="G919" s="1130"/>
      <c r="H919" s="1130"/>
      <c r="I919" s="1130"/>
      <c r="J919" s="1130"/>
      <c r="K919" s="1130"/>
      <c r="L919" s="1130"/>
      <c r="M919" s="1130"/>
      <c r="N919" s="1130"/>
      <c r="O919" s="1130"/>
      <c r="P919" s="1130"/>
      <c r="Q919" s="1130"/>
      <c r="R919" s="1130"/>
    </row>
    <row r="920" spans="1:18">
      <c r="A920" s="1130"/>
      <c r="B920" s="1130"/>
      <c r="C920" s="1130"/>
      <c r="D920" s="1130"/>
      <c r="E920" s="1130"/>
      <c r="F920" s="1130"/>
      <c r="G920" s="1130"/>
      <c r="H920" s="1130"/>
      <c r="I920" s="1130"/>
      <c r="J920" s="1130"/>
      <c r="K920" s="1130"/>
      <c r="L920" s="1130"/>
      <c r="M920" s="1130"/>
      <c r="N920" s="1130"/>
      <c r="O920" s="1130"/>
      <c r="P920" s="1130"/>
      <c r="Q920" s="1130"/>
      <c r="R920" s="1130"/>
    </row>
    <row r="921" spans="1:18">
      <c r="A921" s="1130"/>
      <c r="B921" s="1130"/>
      <c r="C921" s="1130"/>
      <c r="D921" s="1130"/>
      <c r="E921" s="1130"/>
      <c r="F921" s="1130"/>
      <c r="G921" s="1130"/>
      <c r="H921" s="1130"/>
      <c r="I921" s="1130"/>
      <c r="J921" s="1130"/>
      <c r="K921" s="1130"/>
      <c r="L921" s="1130"/>
      <c r="M921" s="1130"/>
      <c r="N921" s="1130"/>
      <c r="O921" s="1130"/>
      <c r="P921" s="1130"/>
      <c r="Q921" s="1130"/>
      <c r="R921" s="1130"/>
    </row>
    <row r="922" spans="1:18">
      <c r="A922" s="1130"/>
      <c r="B922" s="1130"/>
      <c r="C922" s="1130"/>
      <c r="D922" s="1130"/>
      <c r="E922" s="1130"/>
      <c r="F922" s="1130"/>
      <c r="G922" s="1130"/>
      <c r="H922" s="1130"/>
      <c r="I922" s="1130"/>
      <c r="J922" s="1130"/>
      <c r="K922" s="1130"/>
      <c r="L922" s="1130"/>
      <c r="M922" s="1130"/>
      <c r="N922" s="1130"/>
      <c r="O922" s="1130"/>
      <c r="P922" s="1130"/>
      <c r="Q922" s="1130"/>
      <c r="R922" s="1130"/>
    </row>
    <row r="923" spans="1:18">
      <c r="A923" s="1130"/>
      <c r="B923" s="1130"/>
      <c r="C923" s="1130"/>
      <c r="D923" s="1130"/>
      <c r="E923" s="1130"/>
      <c r="F923" s="1130"/>
      <c r="G923" s="1130"/>
      <c r="H923" s="1130"/>
      <c r="I923" s="1130"/>
      <c r="J923" s="1130"/>
      <c r="K923" s="1130"/>
      <c r="L923" s="1130"/>
      <c r="M923" s="1130"/>
      <c r="N923" s="1130"/>
      <c r="O923" s="1130"/>
      <c r="P923" s="1130"/>
      <c r="Q923" s="1130"/>
      <c r="R923" s="1130"/>
    </row>
    <row r="924" spans="1:18">
      <c r="A924" s="1130"/>
      <c r="B924" s="1130"/>
      <c r="C924" s="1130"/>
      <c r="D924" s="1130"/>
      <c r="E924" s="1130"/>
      <c r="F924" s="1130"/>
      <c r="G924" s="1130"/>
      <c r="H924" s="1130"/>
      <c r="I924" s="1130"/>
      <c r="J924" s="1130"/>
      <c r="K924" s="1130"/>
      <c r="L924" s="1130"/>
      <c r="M924" s="1130"/>
      <c r="N924" s="1130"/>
      <c r="O924" s="1130"/>
      <c r="P924" s="1130"/>
      <c r="Q924" s="1130"/>
      <c r="R924" s="1130"/>
    </row>
    <row r="925" spans="1:18">
      <c r="A925" s="1130"/>
      <c r="B925" s="1130"/>
      <c r="C925" s="1130"/>
      <c r="D925" s="1130"/>
      <c r="E925" s="1130"/>
      <c r="F925" s="1130"/>
      <c r="G925" s="1130"/>
      <c r="H925" s="1130"/>
      <c r="I925" s="1130"/>
      <c r="J925" s="1130"/>
      <c r="K925" s="1130"/>
      <c r="L925" s="1130"/>
      <c r="M925" s="1130"/>
      <c r="N925" s="1130"/>
      <c r="O925" s="1130"/>
      <c r="P925" s="1130"/>
      <c r="Q925" s="1130"/>
      <c r="R925" s="1130"/>
    </row>
    <row r="926" spans="1:18">
      <c r="A926" s="1130"/>
      <c r="B926" s="1130"/>
      <c r="C926" s="1130"/>
      <c r="D926" s="1130"/>
      <c r="E926" s="1130"/>
      <c r="F926" s="1130"/>
      <c r="G926" s="1130"/>
      <c r="H926" s="1130"/>
      <c r="I926" s="1130"/>
      <c r="J926" s="1130"/>
      <c r="K926" s="1130"/>
      <c r="L926" s="1130"/>
      <c r="M926" s="1130"/>
      <c r="N926" s="1130"/>
      <c r="O926" s="1130"/>
      <c r="P926" s="1130"/>
      <c r="Q926" s="1130"/>
      <c r="R926" s="1130"/>
    </row>
    <row r="927" spans="1:18">
      <c r="A927" s="1130"/>
      <c r="B927" s="1130"/>
      <c r="C927" s="1130"/>
      <c r="D927" s="1130"/>
      <c r="E927" s="1130"/>
      <c r="F927" s="1130"/>
      <c r="G927" s="1130"/>
      <c r="H927" s="1130"/>
      <c r="I927" s="1130"/>
      <c r="J927" s="1130"/>
      <c r="K927" s="1130"/>
      <c r="L927" s="1130"/>
      <c r="M927" s="1130"/>
      <c r="N927" s="1130"/>
      <c r="O927" s="1130"/>
      <c r="P927" s="1130"/>
      <c r="Q927" s="1130"/>
      <c r="R927" s="1130"/>
    </row>
    <row r="928" spans="1:18">
      <c r="A928" s="1130"/>
      <c r="B928" s="1130"/>
      <c r="C928" s="1130"/>
      <c r="D928" s="1130"/>
      <c r="E928" s="1130"/>
      <c r="F928" s="1130"/>
      <c r="G928" s="1130"/>
      <c r="H928" s="1130"/>
      <c r="I928" s="1130"/>
      <c r="J928" s="1130"/>
      <c r="K928" s="1130"/>
      <c r="L928" s="1130"/>
      <c r="M928" s="1130"/>
      <c r="N928" s="1130"/>
      <c r="O928" s="1130"/>
      <c r="P928" s="1130"/>
      <c r="Q928" s="1130"/>
      <c r="R928" s="1130"/>
    </row>
    <row r="929" spans="1:18">
      <c r="A929" s="1130"/>
      <c r="B929" s="1130"/>
      <c r="C929" s="1130"/>
      <c r="D929" s="1130"/>
      <c r="E929" s="1130"/>
      <c r="F929" s="1130"/>
      <c r="G929" s="1130"/>
      <c r="H929" s="1130"/>
      <c r="I929" s="1130"/>
      <c r="J929" s="1130"/>
      <c r="K929" s="1130"/>
      <c r="L929" s="1130"/>
      <c r="M929" s="1130"/>
      <c r="N929" s="1130"/>
      <c r="O929" s="1130"/>
      <c r="P929" s="1130"/>
      <c r="Q929" s="1130"/>
      <c r="R929" s="1130"/>
    </row>
    <row r="930" spans="1:18">
      <c r="A930" s="1130"/>
      <c r="B930" s="1130"/>
      <c r="C930" s="1130"/>
      <c r="D930" s="1130"/>
      <c r="E930" s="1130"/>
      <c r="F930" s="1130"/>
      <c r="G930" s="1130"/>
      <c r="H930" s="1130"/>
      <c r="I930" s="1130"/>
      <c r="J930" s="1130"/>
      <c r="K930" s="1130"/>
      <c r="L930" s="1130"/>
      <c r="M930" s="1130"/>
      <c r="N930" s="1130"/>
      <c r="O930" s="1130"/>
      <c r="P930" s="1130"/>
      <c r="Q930" s="1130"/>
      <c r="R930" s="1130"/>
    </row>
    <row r="931" spans="1:18">
      <c r="A931" s="1130"/>
      <c r="B931" s="1130"/>
      <c r="C931" s="1130"/>
      <c r="D931" s="1130"/>
      <c r="E931" s="1130"/>
      <c r="F931" s="1130"/>
      <c r="G931" s="1130"/>
      <c r="H931" s="1130"/>
      <c r="I931" s="1130"/>
      <c r="J931" s="1130"/>
      <c r="K931" s="1130"/>
      <c r="L931" s="1130"/>
      <c r="M931" s="1130"/>
      <c r="N931" s="1130"/>
      <c r="O931" s="1130"/>
      <c r="P931" s="1130"/>
      <c r="Q931" s="1130"/>
      <c r="R931" s="1130"/>
    </row>
    <row r="932" spans="1:18">
      <c r="A932" s="1130"/>
      <c r="B932" s="1130"/>
      <c r="C932" s="1130"/>
      <c r="D932" s="1130"/>
      <c r="E932" s="1130"/>
      <c r="F932" s="1130"/>
      <c r="G932" s="1130"/>
      <c r="H932" s="1130"/>
      <c r="I932" s="1130"/>
      <c r="J932" s="1130"/>
      <c r="K932" s="1130"/>
      <c r="L932" s="1130"/>
      <c r="M932" s="1130"/>
      <c r="N932" s="1130"/>
      <c r="O932" s="1130"/>
      <c r="P932" s="1130"/>
      <c r="Q932" s="1130"/>
      <c r="R932" s="1130"/>
    </row>
    <row r="933" spans="1:18">
      <c r="A933" s="1130"/>
      <c r="B933" s="1130"/>
      <c r="C933" s="1130"/>
      <c r="D933" s="1130"/>
      <c r="E933" s="1130"/>
      <c r="F933" s="1130"/>
      <c r="G933" s="1130"/>
      <c r="H933" s="1130"/>
      <c r="I933" s="1130"/>
      <c r="J933" s="1130"/>
      <c r="K933" s="1130"/>
      <c r="L933" s="1130"/>
      <c r="M933" s="1130"/>
      <c r="N933" s="1130"/>
      <c r="O933" s="1130"/>
      <c r="P933" s="1130"/>
      <c r="Q933" s="1130"/>
      <c r="R933" s="1130"/>
    </row>
    <row r="934" spans="1:18">
      <c r="A934" s="1130"/>
      <c r="B934" s="1130"/>
      <c r="C934" s="1130"/>
      <c r="D934" s="1130"/>
      <c r="E934" s="1130"/>
      <c r="F934" s="1130"/>
      <c r="G934" s="1130"/>
      <c r="H934" s="1130"/>
      <c r="I934" s="1130"/>
      <c r="J934" s="1130"/>
      <c r="K934" s="1130"/>
      <c r="L934" s="1130"/>
      <c r="M934" s="1130"/>
      <c r="N934" s="1130"/>
      <c r="O934" s="1130"/>
      <c r="P934" s="1130"/>
      <c r="Q934" s="1130"/>
      <c r="R934" s="1130"/>
    </row>
    <row r="935" spans="1:18">
      <c r="A935" s="1130"/>
      <c r="B935" s="1130"/>
      <c r="C935" s="1130"/>
      <c r="D935" s="1130"/>
      <c r="E935" s="1130"/>
      <c r="F935" s="1130"/>
      <c r="G935" s="1130"/>
      <c r="H935" s="1130"/>
      <c r="I935" s="1130"/>
      <c r="J935" s="1130"/>
      <c r="K935" s="1130"/>
      <c r="L935" s="1130"/>
      <c r="M935" s="1130"/>
      <c r="N935" s="1130"/>
      <c r="O935" s="1130"/>
      <c r="P935" s="1130"/>
      <c r="Q935" s="1130"/>
      <c r="R935" s="1130"/>
    </row>
    <row r="936" spans="1:18">
      <c r="A936" s="1130"/>
      <c r="B936" s="1130"/>
      <c r="C936" s="1130"/>
      <c r="D936" s="1130"/>
      <c r="E936" s="1130"/>
      <c r="F936" s="1130"/>
      <c r="G936" s="1130"/>
      <c r="H936" s="1130"/>
      <c r="I936" s="1130"/>
      <c r="J936" s="1130"/>
      <c r="K936" s="1130"/>
      <c r="L936" s="1130"/>
      <c r="M936" s="1130"/>
      <c r="N936" s="1130"/>
      <c r="O936" s="1130"/>
      <c r="P936" s="1130"/>
      <c r="Q936" s="1130"/>
      <c r="R936" s="1130"/>
    </row>
    <row r="937" spans="1:18">
      <c r="A937" s="1130"/>
      <c r="B937" s="1130"/>
      <c r="C937" s="1130"/>
      <c r="D937" s="1130"/>
      <c r="E937" s="1130"/>
      <c r="F937" s="1130"/>
      <c r="G937" s="1130"/>
      <c r="H937" s="1130"/>
      <c r="I937" s="1130"/>
      <c r="J937" s="1130"/>
      <c r="K937" s="1130"/>
      <c r="L937" s="1130"/>
      <c r="M937" s="1130"/>
      <c r="N937" s="1130"/>
      <c r="O937" s="1130"/>
      <c r="P937" s="1130"/>
      <c r="Q937" s="1130"/>
      <c r="R937" s="1130"/>
    </row>
    <row r="938" spans="1:18">
      <c r="A938" s="1130"/>
      <c r="B938" s="1130"/>
      <c r="C938" s="1130"/>
      <c r="D938" s="1130"/>
      <c r="E938" s="1130"/>
      <c r="F938" s="1130"/>
      <c r="G938" s="1130"/>
      <c r="H938" s="1130"/>
      <c r="I938" s="1130"/>
      <c r="J938" s="1130"/>
      <c r="K938" s="1130"/>
      <c r="L938" s="1130"/>
      <c r="M938" s="1130"/>
      <c r="N938" s="1130"/>
      <c r="O938" s="1130"/>
      <c r="P938" s="1130"/>
      <c r="Q938" s="1130"/>
      <c r="R938" s="1130"/>
    </row>
    <row r="939" spans="1:18">
      <c r="A939" s="1130"/>
      <c r="B939" s="1130"/>
      <c r="C939" s="1130"/>
      <c r="D939" s="1130"/>
      <c r="E939" s="1130"/>
      <c r="F939" s="1130"/>
      <c r="G939" s="1130"/>
      <c r="H939" s="1130"/>
      <c r="I939" s="1130"/>
      <c r="J939" s="1130"/>
      <c r="K939" s="1130"/>
      <c r="L939" s="1130"/>
      <c r="M939" s="1130"/>
      <c r="N939" s="1130"/>
      <c r="O939" s="1130"/>
      <c r="P939" s="1130"/>
      <c r="Q939" s="1130"/>
      <c r="R939" s="1130"/>
    </row>
    <row r="940" spans="1:18">
      <c r="A940" s="1130"/>
      <c r="B940" s="1130"/>
      <c r="C940" s="1130"/>
      <c r="D940" s="1130"/>
      <c r="E940" s="1130"/>
      <c r="F940" s="1130"/>
      <c r="G940" s="1130"/>
      <c r="H940" s="1130"/>
      <c r="I940" s="1130"/>
      <c r="J940" s="1130"/>
      <c r="K940" s="1130"/>
      <c r="L940" s="1130"/>
      <c r="M940" s="1130"/>
      <c r="N940" s="1130"/>
      <c r="O940" s="1130"/>
      <c r="P940" s="1130"/>
      <c r="Q940" s="1130"/>
      <c r="R940" s="1130"/>
    </row>
    <row r="941" spans="1:18">
      <c r="A941" s="1130"/>
      <c r="B941" s="1130"/>
      <c r="C941" s="1130"/>
      <c r="D941" s="1130"/>
      <c r="E941" s="1130"/>
      <c r="F941" s="1130"/>
      <c r="G941" s="1130"/>
      <c r="H941" s="1130"/>
      <c r="I941" s="1130"/>
      <c r="J941" s="1130"/>
      <c r="K941" s="1130"/>
      <c r="L941" s="1130"/>
      <c r="M941" s="1130"/>
      <c r="N941" s="1130"/>
      <c r="O941" s="1130"/>
      <c r="P941" s="1130"/>
      <c r="Q941" s="1130"/>
      <c r="R941" s="1130"/>
    </row>
    <row r="942" spans="1:18">
      <c r="A942" s="1130"/>
      <c r="B942" s="1130"/>
      <c r="C942" s="1130"/>
      <c r="D942" s="1130"/>
      <c r="E942" s="1130"/>
      <c r="F942" s="1130"/>
      <c r="G942" s="1130"/>
      <c r="H942" s="1130"/>
      <c r="I942" s="1130"/>
      <c r="J942" s="1130"/>
      <c r="K942" s="1130"/>
      <c r="L942" s="1130"/>
      <c r="M942" s="1130"/>
      <c r="N942" s="1130"/>
      <c r="O942" s="1130"/>
      <c r="P942" s="1130"/>
      <c r="Q942" s="1130"/>
      <c r="R942" s="1130"/>
    </row>
    <row r="943" spans="1:18">
      <c r="A943" s="1130"/>
      <c r="B943" s="1130"/>
      <c r="C943" s="1130"/>
      <c r="D943" s="1130"/>
      <c r="E943" s="1130"/>
      <c r="F943" s="1130"/>
      <c r="G943" s="1130"/>
      <c r="H943" s="1130"/>
      <c r="I943" s="1130"/>
      <c r="J943" s="1130"/>
      <c r="K943" s="1130"/>
      <c r="L943" s="1130"/>
      <c r="M943" s="1130"/>
      <c r="N943" s="1130"/>
      <c r="O943" s="1130"/>
      <c r="P943" s="1130"/>
      <c r="Q943" s="1130"/>
      <c r="R943" s="1130"/>
    </row>
    <row r="944" spans="1:18">
      <c r="A944" s="1130"/>
      <c r="B944" s="1130"/>
      <c r="C944" s="1130"/>
      <c r="D944" s="1130"/>
      <c r="E944" s="1130"/>
      <c r="F944" s="1130"/>
      <c r="G944" s="1130"/>
      <c r="H944" s="1130"/>
      <c r="I944" s="1130"/>
      <c r="J944" s="1130"/>
      <c r="K944" s="1130"/>
      <c r="L944" s="1130"/>
      <c r="M944" s="1130"/>
      <c r="N944" s="1130"/>
      <c r="O944" s="1130"/>
      <c r="P944" s="1130"/>
      <c r="Q944" s="1130"/>
      <c r="R944" s="1130"/>
    </row>
    <row r="945" spans="1:18">
      <c r="A945" s="1130"/>
      <c r="B945" s="1130"/>
      <c r="C945" s="1130"/>
      <c r="D945" s="1130"/>
      <c r="E945" s="1130"/>
      <c r="F945" s="1130"/>
      <c r="G945" s="1130"/>
      <c r="H945" s="1130"/>
      <c r="I945" s="1130"/>
      <c r="J945" s="1130"/>
      <c r="K945" s="1130"/>
      <c r="L945" s="1130"/>
      <c r="M945" s="1130"/>
      <c r="N945" s="1130"/>
      <c r="O945" s="1130"/>
      <c r="P945" s="1130"/>
      <c r="Q945" s="1130"/>
      <c r="R945" s="1130"/>
    </row>
    <row r="946" spans="1:18">
      <c r="A946" s="1130"/>
      <c r="B946" s="1130"/>
      <c r="C946" s="1130"/>
      <c r="D946" s="1130"/>
      <c r="E946" s="1130"/>
      <c r="F946" s="1130"/>
      <c r="G946" s="1130"/>
      <c r="H946" s="1130"/>
      <c r="I946" s="1130"/>
      <c r="J946" s="1130"/>
      <c r="K946" s="1130"/>
      <c r="L946" s="1130"/>
      <c r="M946" s="1130"/>
      <c r="N946" s="1130"/>
      <c r="O946" s="1130"/>
      <c r="P946" s="1130"/>
      <c r="Q946" s="1130"/>
      <c r="R946" s="1130"/>
    </row>
    <row r="947" spans="1:18">
      <c r="A947" s="1130"/>
      <c r="B947" s="1130"/>
      <c r="C947" s="1130"/>
      <c r="D947" s="1130"/>
      <c r="E947" s="1130"/>
      <c r="F947" s="1130"/>
      <c r="G947" s="1130"/>
      <c r="H947" s="1130"/>
      <c r="I947" s="1130"/>
      <c r="J947" s="1130"/>
      <c r="K947" s="1130"/>
      <c r="L947" s="1130"/>
      <c r="M947" s="1130"/>
      <c r="N947" s="1130"/>
      <c r="O947" s="1130"/>
      <c r="P947" s="1130"/>
      <c r="Q947" s="1130"/>
      <c r="R947" s="1130"/>
    </row>
    <row r="948" spans="1:18">
      <c r="A948" s="1130"/>
      <c r="B948" s="1130"/>
      <c r="C948" s="1130"/>
      <c r="D948" s="1130"/>
      <c r="E948" s="1130"/>
      <c r="F948" s="1130"/>
      <c r="G948" s="1130"/>
      <c r="H948" s="1130"/>
      <c r="I948" s="1130"/>
      <c r="J948" s="1130"/>
      <c r="K948" s="1130"/>
      <c r="L948" s="1130"/>
      <c r="M948" s="1130"/>
      <c r="N948" s="1130"/>
      <c r="O948" s="1130"/>
      <c r="P948" s="1130"/>
      <c r="Q948" s="1130"/>
      <c r="R948" s="1130"/>
    </row>
    <row r="949" spans="1:18">
      <c r="A949" s="1130"/>
      <c r="B949" s="1130"/>
      <c r="C949" s="1130"/>
      <c r="D949" s="1130"/>
      <c r="E949" s="1130"/>
      <c r="F949" s="1130"/>
      <c r="G949" s="1130"/>
      <c r="H949" s="1130"/>
      <c r="I949" s="1130"/>
      <c r="J949" s="1130"/>
      <c r="K949" s="1130"/>
      <c r="L949" s="1130"/>
      <c r="M949" s="1130"/>
      <c r="N949" s="1130"/>
      <c r="O949" s="1130"/>
      <c r="P949" s="1130"/>
      <c r="Q949" s="1130"/>
      <c r="R949" s="1130"/>
    </row>
    <row r="950" spans="1:18">
      <c r="A950" s="1130"/>
      <c r="B950" s="1130"/>
      <c r="C950" s="1130"/>
      <c r="D950" s="1130"/>
      <c r="E950" s="1130"/>
      <c r="F950" s="1130"/>
      <c r="G950" s="1130"/>
      <c r="H950" s="1130"/>
      <c r="I950" s="1130"/>
      <c r="J950" s="1130"/>
      <c r="K950" s="1130"/>
      <c r="L950" s="1130"/>
      <c r="M950" s="1130"/>
      <c r="N950" s="1130"/>
      <c r="O950" s="1130"/>
      <c r="P950" s="1130"/>
      <c r="Q950" s="1130"/>
      <c r="R950" s="1130"/>
    </row>
    <row r="951" spans="1:18">
      <c r="A951" s="1130"/>
      <c r="B951" s="1130"/>
      <c r="C951" s="1130"/>
      <c r="D951" s="1130"/>
      <c r="E951" s="1130"/>
      <c r="F951" s="1130"/>
      <c r="G951" s="1130"/>
      <c r="H951" s="1130"/>
      <c r="I951" s="1130"/>
      <c r="J951" s="1130"/>
      <c r="K951" s="1130"/>
      <c r="L951" s="1130"/>
      <c r="M951" s="1130"/>
      <c r="N951" s="1130"/>
      <c r="O951" s="1130"/>
      <c r="P951" s="1130"/>
      <c r="Q951" s="1130"/>
      <c r="R951" s="1130"/>
    </row>
    <row r="952" spans="1:18">
      <c r="A952" s="1130"/>
      <c r="B952" s="1130"/>
      <c r="C952" s="1130"/>
      <c r="D952" s="1130"/>
      <c r="E952" s="1130"/>
      <c r="F952" s="1130"/>
      <c r="G952" s="1130"/>
      <c r="H952" s="1130"/>
      <c r="I952" s="1130"/>
      <c r="J952" s="1130"/>
      <c r="K952" s="1130"/>
      <c r="L952" s="1130"/>
      <c r="M952" s="1130"/>
      <c r="N952" s="1130"/>
      <c r="O952" s="1130"/>
      <c r="P952" s="1130"/>
      <c r="Q952" s="1130"/>
      <c r="R952" s="1130"/>
    </row>
    <row r="953" spans="1:18">
      <c r="A953" s="1130"/>
      <c r="B953" s="1130"/>
      <c r="C953" s="1130"/>
      <c r="D953" s="1130"/>
      <c r="E953" s="1130"/>
      <c r="F953" s="1130"/>
      <c r="G953" s="1130"/>
      <c r="H953" s="1130"/>
      <c r="I953" s="1130"/>
      <c r="J953" s="1130"/>
      <c r="K953" s="1130"/>
      <c r="L953" s="1130"/>
      <c r="M953" s="1130"/>
      <c r="N953" s="1130"/>
      <c r="O953" s="1130"/>
      <c r="P953" s="1130"/>
      <c r="Q953" s="1130"/>
      <c r="R953" s="1130"/>
    </row>
    <row r="954" spans="1:18">
      <c r="A954" s="1130"/>
      <c r="B954" s="1130"/>
      <c r="C954" s="1130"/>
      <c r="D954" s="1130"/>
      <c r="E954" s="1130"/>
      <c r="F954" s="1130"/>
      <c r="G954" s="1130"/>
      <c r="H954" s="1130"/>
      <c r="I954" s="1130"/>
      <c r="J954" s="1130"/>
      <c r="K954" s="1130"/>
      <c r="L954" s="1130"/>
      <c r="M954" s="1130"/>
      <c r="N954" s="1130"/>
      <c r="O954" s="1130"/>
      <c r="P954" s="1130"/>
      <c r="Q954" s="1130"/>
      <c r="R954" s="1130"/>
    </row>
    <row r="955" spans="1:18">
      <c r="A955" s="1130"/>
      <c r="B955" s="1130"/>
      <c r="C955" s="1130"/>
      <c r="D955" s="1130"/>
      <c r="E955" s="1130"/>
      <c r="F955" s="1130"/>
      <c r="G955" s="1130"/>
      <c r="H955" s="1130"/>
      <c r="I955" s="1130"/>
      <c r="J955" s="1130"/>
      <c r="K955" s="1130"/>
      <c r="L955" s="1130"/>
      <c r="M955" s="1130"/>
      <c r="N955" s="1130"/>
      <c r="O955" s="1130"/>
      <c r="P955" s="1130"/>
      <c r="Q955" s="1130"/>
      <c r="R955" s="1130"/>
    </row>
    <row r="956" spans="1:18">
      <c r="A956" s="1130"/>
      <c r="B956" s="1130"/>
      <c r="C956" s="1130"/>
      <c r="D956" s="1130"/>
      <c r="E956" s="1130"/>
      <c r="F956" s="1130"/>
      <c r="G956" s="1130"/>
      <c r="H956" s="1130"/>
      <c r="I956" s="1130"/>
      <c r="J956" s="1130"/>
      <c r="K956" s="1130"/>
      <c r="L956" s="1130"/>
      <c r="M956" s="1130"/>
      <c r="N956" s="1130"/>
      <c r="O956" s="1130"/>
      <c r="P956" s="1130"/>
      <c r="Q956" s="1130"/>
      <c r="R956" s="1130"/>
    </row>
    <row r="957" spans="1:18">
      <c r="A957" s="1130"/>
      <c r="B957" s="1130"/>
      <c r="C957" s="1130"/>
      <c r="D957" s="1130"/>
      <c r="E957" s="1130"/>
      <c r="F957" s="1130"/>
      <c r="G957" s="1130"/>
      <c r="H957" s="1130"/>
      <c r="I957" s="1130"/>
      <c r="J957" s="1130"/>
      <c r="K957" s="1130"/>
      <c r="L957" s="1130"/>
      <c r="M957" s="1130"/>
      <c r="N957" s="1130"/>
      <c r="O957" s="1130"/>
      <c r="P957" s="1130"/>
      <c r="Q957" s="1130"/>
      <c r="R957" s="1130"/>
    </row>
    <row r="958" spans="1:18">
      <c r="A958" s="1130"/>
      <c r="B958" s="1130"/>
      <c r="C958" s="1130"/>
      <c r="D958" s="1130"/>
      <c r="E958" s="1130"/>
      <c r="F958" s="1130"/>
      <c r="G958" s="1130"/>
      <c r="H958" s="1130"/>
      <c r="I958" s="1130"/>
      <c r="J958" s="1130"/>
      <c r="K958" s="1130"/>
      <c r="L958" s="1130"/>
      <c r="M958" s="1130"/>
      <c r="N958" s="1130"/>
      <c r="O958" s="1130"/>
      <c r="P958" s="1130"/>
      <c r="Q958" s="1130"/>
      <c r="R958" s="1130"/>
    </row>
    <row r="959" spans="1:18">
      <c r="A959" s="1130"/>
      <c r="B959" s="1130"/>
      <c r="C959" s="1130"/>
      <c r="D959" s="1130"/>
      <c r="E959" s="1130"/>
      <c r="F959" s="1130"/>
      <c r="G959" s="1130"/>
      <c r="H959" s="1130"/>
      <c r="I959" s="1130"/>
      <c r="J959" s="1130"/>
      <c r="K959" s="1130"/>
      <c r="L959" s="1130"/>
      <c r="M959" s="1130"/>
      <c r="N959" s="1130"/>
      <c r="O959" s="1130"/>
      <c r="P959" s="1130"/>
      <c r="Q959" s="1130"/>
      <c r="R959" s="1130"/>
    </row>
    <row r="960" spans="1:18">
      <c r="A960" s="1130"/>
      <c r="B960" s="1130"/>
      <c r="C960" s="1130"/>
      <c r="D960" s="1130"/>
      <c r="E960" s="1130"/>
      <c r="F960" s="1130"/>
      <c r="G960" s="1130"/>
      <c r="H960" s="1130"/>
      <c r="I960" s="1130"/>
      <c r="J960" s="1130"/>
      <c r="K960" s="1130"/>
      <c r="L960" s="1130"/>
      <c r="M960" s="1130"/>
      <c r="N960" s="1130"/>
      <c r="O960" s="1130"/>
      <c r="P960" s="1130"/>
      <c r="Q960" s="1130"/>
      <c r="R960" s="1130"/>
    </row>
    <row r="961" spans="1:18">
      <c r="A961" s="1130"/>
      <c r="B961" s="1130"/>
      <c r="C961" s="1130"/>
      <c r="D961" s="1130"/>
      <c r="E961" s="1130"/>
      <c r="F961" s="1130"/>
      <c r="G961" s="1130"/>
      <c r="H961" s="1130"/>
      <c r="I961" s="1130"/>
      <c r="J961" s="1130"/>
      <c r="K961" s="1130"/>
      <c r="L961" s="1130"/>
      <c r="M961" s="1130"/>
      <c r="N961" s="1130"/>
      <c r="O961" s="1130"/>
      <c r="P961" s="1130"/>
      <c r="Q961" s="1130"/>
      <c r="R961" s="1130"/>
    </row>
    <row r="962" spans="1:18">
      <c r="A962" s="1130"/>
      <c r="B962" s="1130"/>
      <c r="C962" s="1130"/>
      <c r="D962" s="1130"/>
      <c r="E962" s="1130"/>
      <c r="F962" s="1130"/>
      <c r="G962" s="1130"/>
      <c r="H962" s="1130"/>
      <c r="I962" s="1130"/>
      <c r="J962" s="1130"/>
      <c r="K962" s="1130"/>
      <c r="L962" s="1130"/>
      <c r="M962" s="1130"/>
      <c r="N962" s="1130"/>
      <c r="O962" s="1130"/>
      <c r="P962" s="1130"/>
      <c r="Q962" s="1130"/>
      <c r="R962" s="1130"/>
    </row>
    <row r="963" spans="1:18">
      <c r="A963" s="1130"/>
      <c r="B963" s="1130"/>
      <c r="C963" s="1130"/>
      <c r="D963" s="1130"/>
      <c r="E963" s="1130"/>
      <c r="F963" s="1130"/>
      <c r="G963" s="1130"/>
      <c r="H963" s="1130"/>
      <c r="I963" s="1130"/>
      <c r="J963" s="1130"/>
      <c r="K963" s="1130"/>
      <c r="L963" s="1130"/>
      <c r="M963" s="1130"/>
      <c r="N963" s="1130"/>
      <c r="O963" s="1130"/>
      <c r="P963" s="1130"/>
      <c r="Q963" s="1130"/>
      <c r="R963" s="1130"/>
    </row>
    <row r="964" spans="1:18">
      <c r="A964" s="1130"/>
      <c r="B964" s="1130"/>
      <c r="C964" s="1130"/>
      <c r="D964" s="1130"/>
      <c r="E964" s="1130"/>
      <c r="F964" s="1130"/>
      <c r="G964" s="1130"/>
      <c r="H964" s="1130"/>
      <c r="I964" s="1130"/>
      <c r="J964" s="1130"/>
      <c r="K964" s="1130"/>
      <c r="L964" s="1130"/>
      <c r="M964" s="1130"/>
      <c r="N964" s="1130"/>
      <c r="O964" s="1130"/>
      <c r="P964" s="1130"/>
      <c r="Q964" s="1130"/>
      <c r="R964" s="1130"/>
    </row>
    <row r="965" spans="1:18">
      <c r="A965" s="1130"/>
      <c r="B965" s="1130"/>
      <c r="C965" s="1130"/>
      <c r="D965" s="1130"/>
      <c r="E965" s="1130"/>
      <c r="F965" s="1130"/>
      <c r="G965" s="1130"/>
      <c r="H965" s="1130"/>
      <c r="I965" s="1130"/>
      <c r="J965" s="1130"/>
      <c r="K965" s="1130"/>
      <c r="L965" s="1130"/>
      <c r="M965" s="1130"/>
      <c r="N965" s="1130"/>
      <c r="O965" s="1130"/>
      <c r="P965" s="1130"/>
      <c r="Q965" s="1130"/>
      <c r="R965" s="1130"/>
    </row>
    <row r="966" spans="1:18">
      <c r="A966" s="1130"/>
      <c r="B966" s="1130"/>
      <c r="C966" s="1130"/>
      <c r="D966" s="1130"/>
      <c r="E966" s="1130"/>
      <c r="F966" s="1130"/>
      <c r="G966" s="1130"/>
      <c r="H966" s="1130"/>
      <c r="I966" s="1130"/>
      <c r="J966" s="1130"/>
      <c r="K966" s="1130"/>
      <c r="L966" s="1130"/>
      <c r="M966" s="1130"/>
      <c r="N966" s="1130"/>
      <c r="O966" s="1130"/>
      <c r="P966" s="1130"/>
      <c r="Q966" s="1130"/>
      <c r="R966" s="1130"/>
    </row>
    <row r="967" spans="1:18">
      <c r="A967" s="1130"/>
      <c r="B967" s="1130"/>
      <c r="C967" s="1130"/>
      <c r="D967" s="1130"/>
      <c r="E967" s="1130"/>
      <c r="F967" s="1130"/>
      <c r="G967" s="1130"/>
      <c r="H967" s="1130"/>
      <c r="I967" s="1130"/>
      <c r="J967" s="1130"/>
      <c r="K967" s="1130"/>
      <c r="L967" s="1130"/>
      <c r="M967" s="1130"/>
      <c r="N967" s="1130"/>
      <c r="O967" s="1130"/>
      <c r="P967" s="1130"/>
      <c r="Q967" s="1130"/>
      <c r="R967" s="1130"/>
    </row>
    <row r="968" spans="1:18">
      <c r="A968" s="1130"/>
      <c r="B968" s="1130"/>
      <c r="C968" s="1130"/>
      <c r="D968" s="1130"/>
      <c r="E968" s="1130"/>
      <c r="F968" s="1130"/>
      <c r="G968" s="1130"/>
      <c r="H968" s="1130"/>
      <c r="I968" s="1130"/>
      <c r="J968" s="1130"/>
      <c r="K968" s="1130"/>
      <c r="L968" s="1130"/>
      <c r="M968" s="1130"/>
      <c r="N968" s="1130"/>
      <c r="O968" s="1130"/>
      <c r="P968" s="1130"/>
      <c r="Q968" s="1130"/>
      <c r="R968" s="1130"/>
    </row>
    <row r="969" spans="1:18">
      <c r="A969" s="1130"/>
      <c r="B969" s="1130"/>
      <c r="C969" s="1130"/>
      <c r="D969" s="1130"/>
      <c r="E969" s="1130"/>
      <c r="F969" s="1130"/>
      <c r="G969" s="1130"/>
      <c r="H969" s="1130"/>
      <c r="I969" s="1130"/>
      <c r="J969" s="1130"/>
      <c r="K969" s="1130"/>
      <c r="L969" s="1130"/>
      <c r="M969" s="1130"/>
      <c r="N969" s="1130"/>
      <c r="O969" s="1130"/>
      <c r="P969" s="1130"/>
      <c r="Q969" s="1130"/>
      <c r="R969" s="1130"/>
    </row>
    <row r="970" spans="1:18">
      <c r="A970" s="1130"/>
      <c r="B970" s="1130"/>
      <c r="C970" s="1130"/>
      <c r="D970" s="1130"/>
      <c r="E970" s="1130"/>
      <c r="F970" s="1130"/>
      <c r="G970" s="1130"/>
      <c r="H970" s="1130"/>
      <c r="I970" s="1130"/>
      <c r="J970" s="1130"/>
      <c r="K970" s="1130"/>
      <c r="L970" s="1130"/>
      <c r="M970" s="1130"/>
      <c r="N970" s="1130"/>
      <c r="O970" s="1130"/>
      <c r="P970" s="1130"/>
      <c r="Q970" s="1130"/>
      <c r="R970" s="1130"/>
    </row>
    <row r="971" spans="1:18">
      <c r="A971" s="1130"/>
      <c r="B971" s="1130"/>
      <c r="C971" s="1130"/>
      <c r="D971" s="1130"/>
      <c r="E971" s="1130"/>
      <c r="F971" s="1130"/>
      <c r="G971" s="1130"/>
      <c r="H971" s="1130"/>
      <c r="I971" s="1130"/>
      <c r="J971" s="1130"/>
      <c r="K971" s="1130"/>
      <c r="L971" s="1130"/>
      <c r="M971" s="1130"/>
      <c r="N971" s="1130"/>
      <c r="O971" s="1130"/>
      <c r="P971" s="1130"/>
      <c r="Q971" s="1130"/>
      <c r="R971" s="1130"/>
    </row>
    <row r="972" spans="1:18">
      <c r="A972" s="1130"/>
      <c r="B972" s="1130"/>
      <c r="C972" s="1130"/>
      <c r="D972" s="1130"/>
      <c r="E972" s="1130"/>
      <c r="F972" s="1130"/>
      <c r="G972" s="1130"/>
      <c r="H972" s="1130"/>
      <c r="I972" s="1130"/>
      <c r="J972" s="1130"/>
      <c r="K972" s="1130"/>
      <c r="L972" s="1130"/>
      <c r="M972" s="1130"/>
      <c r="N972" s="1130"/>
      <c r="O972" s="1130"/>
      <c r="P972" s="1130"/>
      <c r="Q972" s="1130"/>
      <c r="R972" s="1130"/>
    </row>
    <row r="973" spans="1:18">
      <c r="A973" s="1130"/>
      <c r="B973" s="1130"/>
      <c r="C973" s="1130"/>
      <c r="D973" s="1130"/>
      <c r="E973" s="1130"/>
      <c r="F973" s="1130"/>
      <c r="G973" s="1130"/>
      <c r="H973" s="1130"/>
      <c r="I973" s="1130"/>
      <c r="J973" s="1130"/>
      <c r="K973" s="1130"/>
      <c r="L973" s="1130"/>
      <c r="M973" s="1130"/>
      <c r="N973" s="1130"/>
      <c r="O973" s="1130"/>
      <c r="P973" s="1130"/>
      <c r="Q973" s="1130"/>
      <c r="R973" s="1130"/>
    </row>
    <row r="974" spans="1:18">
      <c r="A974" s="1130"/>
      <c r="B974" s="1130"/>
      <c r="C974" s="1130"/>
      <c r="D974" s="1130"/>
      <c r="E974" s="1130"/>
      <c r="F974" s="1130"/>
      <c r="G974" s="1130"/>
      <c r="H974" s="1130"/>
      <c r="I974" s="1130"/>
      <c r="J974" s="1130"/>
      <c r="K974" s="1130"/>
      <c r="L974" s="1130"/>
      <c r="M974" s="1130"/>
      <c r="N974" s="1130"/>
      <c r="O974" s="1130"/>
      <c r="P974" s="1130"/>
      <c r="Q974" s="1130"/>
      <c r="R974" s="1130"/>
    </row>
    <row r="975" spans="1:18">
      <c r="A975" s="1130"/>
      <c r="B975" s="1130"/>
      <c r="C975" s="1130"/>
      <c r="D975" s="1130"/>
      <c r="E975" s="1130"/>
      <c r="F975" s="1130"/>
      <c r="G975" s="1130"/>
      <c r="H975" s="1130"/>
      <c r="I975" s="1130"/>
      <c r="J975" s="1130"/>
      <c r="K975" s="1130"/>
      <c r="L975" s="1130"/>
      <c r="M975" s="1130"/>
      <c r="N975" s="1130"/>
      <c r="O975" s="1130"/>
      <c r="P975" s="1130"/>
      <c r="Q975" s="1130"/>
      <c r="R975" s="1130"/>
    </row>
    <row r="976" spans="1:18">
      <c r="A976" s="1130"/>
      <c r="B976" s="1130"/>
      <c r="C976" s="1130"/>
      <c r="D976" s="1130"/>
      <c r="E976" s="1130"/>
      <c r="F976" s="1130"/>
      <c r="G976" s="1130"/>
      <c r="H976" s="1130"/>
      <c r="I976" s="1130"/>
      <c r="J976" s="1130"/>
      <c r="K976" s="1130"/>
      <c r="L976" s="1130"/>
      <c r="M976" s="1130"/>
      <c r="N976" s="1130"/>
      <c r="O976" s="1130"/>
      <c r="P976" s="1130"/>
      <c r="Q976" s="1130"/>
      <c r="R976" s="1130"/>
    </row>
    <row r="977" spans="1:18">
      <c r="A977" s="1130"/>
      <c r="B977" s="1130"/>
      <c r="C977" s="1130"/>
      <c r="D977" s="1130"/>
      <c r="E977" s="1130"/>
      <c r="F977" s="1130"/>
      <c r="G977" s="1130"/>
      <c r="H977" s="1130"/>
      <c r="I977" s="1130"/>
      <c r="J977" s="1130"/>
      <c r="K977" s="1130"/>
      <c r="L977" s="1130"/>
      <c r="M977" s="1130"/>
      <c r="N977" s="1130"/>
      <c r="O977" s="1130"/>
      <c r="P977" s="1130"/>
      <c r="Q977" s="1130"/>
      <c r="R977" s="1130"/>
    </row>
    <row r="978" spans="1:18">
      <c r="A978" s="1130"/>
      <c r="B978" s="1130"/>
      <c r="C978" s="1130"/>
      <c r="D978" s="1130"/>
      <c r="E978" s="1130"/>
      <c r="F978" s="1130"/>
      <c r="G978" s="1130"/>
      <c r="H978" s="1130"/>
      <c r="I978" s="1130"/>
      <c r="J978" s="1130"/>
      <c r="K978" s="1130"/>
      <c r="L978" s="1130"/>
      <c r="M978" s="1130"/>
      <c r="N978" s="1130"/>
      <c r="O978" s="1130"/>
      <c r="P978" s="1130"/>
      <c r="Q978" s="1130"/>
      <c r="R978" s="1130"/>
    </row>
    <row r="979" spans="1:18">
      <c r="A979" s="1130"/>
      <c r="B979" s="1130"/>
      <c r="C979" s="1130"/>
      <c r="D979" s="1130"/>
      <c r="E979" s="1130"/>
      <c r="F979" s="1130"/>
      <c r="G979" s="1130"/>
      <c r="H979" s="1130"/>
      <c r="I979" s="1130"/>
      <c r="J979" s="1130"/>
      <c r="K979" s="1130"/>
      <c r="L979" s="1130"/>
      <c r="M979" s="1130"/>
      <c r="N979" s="1130"/>
      <c r="O979" s="1130"/>
      <c r="P979" s="1130"/>
      <c r="Q979" s="1130"/>
      <c r="R979" s="1130"/>
    </row>
    <row r="980" spans="1:18">
      <c r="A980" s="1130"/>
      <c r="B980" s="1130"/>
      <c r="C980" s="1130"/>
      <c r="D980" s="1130"/>
      <c r="E980" s="1130"/>
      <c r="F980" s="1130"/>
      <c r="G980" s="1130"/>
      <c r="H980" s="1130"/>
      <c r="I980" s="1130"/>
      <c r="J980" s="1130"/>
      <c r="K980" s="1130"/>
      <c r="L980" s="1130"/>
      <c r="M980" s="1130"/>
      <c r="N980" s="1130"/>
      <c r="O980" s="1130"/>
      <c r="P980" s="1130"/>
      <c r="Q980" s="1130"/>
      <c r="R980" s="1130"/>
    </row>
    <row r="981" spans="1:18">
      <c r="A981" s="1130"/>
      <c r="B981" s="1130"/>
      <c r="C981" s="1130"/>
      <c r="D981" s="1130"/>
      <c r="E981" s="1130"/>
      <c r="F981" s="1130"/>
      <c r="G981" s="1130"/>
      <c r="H981" s="1130"/>
      <c r="I981" s="1130"/>
      <c r="J981" s="1130"/>
      <c r="K981" s="1130"/>
      <c r="L981" s="1130"/>
      <c r="M981" s="1130"/>
      <c r="N981" s="1130"/>
      <c r="O981" s="1130"/>
      <c r="P981" s="1130"/>
      <c r="Q981" s="1130"/>
      <c r="R981" s="1130"/>
    </row>
    <row r="982" spans="1:18">
      <c r="A982" s="1130"/>
      <c r="B982" s="1130"/>
      <c r="C982" s="1130"/>
      <c r="D982" s="1130"/>
      <c r="E982" s="1130"/>
      <c r="F982" s="1130"/>
      <c r="G982" s="1130"/>
      <c r="H982" s="1130"/>
      <c r="I982" s="1130"/>
      <c r="J982" s="1130"/>
      <c r="K982" s="1130"/>
      <c r="L982" s="1130"/>
      <c r="M982" s="1130"/>
      <c r="N982" s="1130"/>
      <c r="O982" s="1130"/>
      <c r="P982" s="1130"/>
      <c r="Q982" s="1130"/>
      <c r="R982" s="1130"/>
    </row>
    <row r="983" spans="1:18">
      <c r="A983" s="1130"/>
      <c r="B983" s="1130"/>
      <c r="C983" s="1130"/>
      <c r="D983" s="1130"/>
      <c r="E983" s="1130"/>
      <c r="F983" s="1130"/>
      <c r="G983" s="1130"/>
      <c r="H983" s="1130"/>
      <c r="I983" s="1130"/>
      <c r="J983" s="1130"/>
      <c r="K983" s="1130"/>
      <c r="L983" s="1130"/>
      <c r="M983" s="1130"/>
      <c r="N983" s="1130"/>
      <c r="O983" s="1130"/>
      <c r="P983" s="1130"/>
      <c r="Q983" s="1130"/>
      <c r="R983" s="1130"/>
    </row>
    <row r="984" spans="1:18">
      <c r="A984" s="1130"/>
      <c r="B984" s="1130"/>
      <c r="C984" s="1130"/>
      <c r="D984" s="1130"/>
      <c r="E984" s="1130"/>
      <c r="F984" s="1130"/>
      <c r="G984" s="1130"/>
      <c r="H984" s="1130"/>
      <c r="I984" s="1130"/>
      <c r="J984" s="1130"/>
      <c r="K984" s="1130"/>
      <c r="L984" s="1130"/>
      <c r="M984" s="1130"/>
      <c r="N984" s="1130"/>
      <c r="O984" s="1130"/>
      <c r="P984" s="1130"/>
      <c r="Q984" s="1130"/>
      <c r="R984" s="1130"/>
    </row>
    <row r="985" spans="1:18">
      <c r="A985" s="1130"/>
      <c r="B985" s="1130"/>
      <c r="C985" s="1130"/>
      <c r="D985" s="1130"/>
      <c r="E985" s="1130"/>
      <c r="F985" s="1130"/>
      <c r="G985" s="1130"/>
      <c r="H985" s="1130"/>
      <c r="I985" s="1130"/>
      <c r="J985" s="1130"/>
      <c r="K985" s="1130"/>
      <c r="L985" s="1130"/>
      <c r="M985" s="1130"/>
      <c r="N985" s="1130"/>
      <c r="O985" s="1130"/>
      <c r="P985" s="1130"/>
      <c r="Q985" s="1130"/>
      <c r="R985" s="1130"/>
    </row>
    <row r="986" spans="1:18">
      <c r="A986" s="1130"/>
      <c r="B986" s="1130"/>
      <c r="C986" s="1130"/>
      <c r="D986" s="1130"/>
      <c r="E986" s="1130"/>
      <c r="F986" s="1130"/>
      <c r="G986" s="1130"/>
      <c r="H986" s="1130"/>
      <c r="I986" s="1130"/>
      <c r="J986" s="1130"/>
      <c r="K986" s="1130"/>
      <c r="L986" s="1130"/>
      <c r="M986" s="1130"/>
      <c r="N986" s="1130"/>
      <c r="O986" s="1130"/>
      <c r="P986" s="1130"/>
      <c r="Q986" s="1130"/>
      <c r="R986" s="1130"/>
    </row>
    <row r="987" spans="1:18">
      <c r="A987" s="1130"/>
      <c r="B987" s="1130"/>
      <c r="C987" s="1130"/>
      <c r="D987" s="1130"/>
      <c r="E987" s="1130"/>
      <c r="F987" s="1130"/>
      <c r="G987" s="1130"/>
      <c r="H987" s="1130"/>
      <c r="I987" s="1130"/>
      <c r="J987" s="1130"/>
      <c r="K987" s="1130"/>
      <c r="L987" s="1130"/>
      <c r="M987" s="1130"/>
      <c r="N987" s="1130"/>
      <c r="O987" s="1130"/>
      <c r="P987" s="1130"/>
      <c r="Q987" s="1130"/>
      <c r="R987" s="1130"/>
    </row>
    <row r="988" spans="1:18">
      <c r="A988" s="1130"/>
      <c r="B988" s="1130"/>
      <c r="C988" s="1130"/>
      <c r="D988" s="1130"/>
      <c r="E988" s="1130"/>
      <c r="F988" s="1130"/>
      <c r="G988" s="1130"/>
      <c r="H988" s="1130"/>
      <c r="I988" s="1130"/>
      <c r="J988" s="1130"/>
      <c r="K988" s="1130"/>
      <c r="L988" s="1130"/>
      <c r="M988" s="1130"/>
      <c r="N988" s="1130"/>
      <c r="O988" s="1130"/>
      <c r="P988" s="1130"/>
      <c r="Q988" s="1130"/>
      <c r="R988" s="1130"/>
    </row>
    <row r="989" spans="1:18">
      <c r="A989" s="1130"/>
      <c r="B989" s="1130"/>
      <c r="C989" s="1130"/>
      <c r="D989" s="1130"/>
      <c r="E989" s="1130"/>
      <c r="F989" s="1130"/>
      <c r="G989" s="1130"/>
      <c r="H989" s="1130"/>
      <c r="I989" s="1130"/>
      <c r="J989" s="1130"/>
      <c r="K989" s="1130"/>
      <c r="L989" s="1130"/>
      <c r="M989" s="1130"/>
      <c r="N989" s="1130"/>
      <c r="O989" s="1130"/>
      <c r="P989" s="1130"/>
      <c r="Q989" s="1130"/>
      <c r="R989" s="1130"/>
    </row>
    <row r="990" spans="1:18">
      <c r="A990" s="1130"/>
      <c r="B990" s="1130"/>
      <c r="C990" s="1130"/>
      <c r="D990" s="1130"/>
      <c r="E990" s="1130"/>
      <c r="F990" s="1130"/>
      <c r="G990" s="1130"/>
      <c r="H990" s="1130"/>
      <c r="I990" s="1130"/>
      <c r="J990" s="1130"/>
      <c r="K990" s="1130"/>
      <c r="L990" s="1130"/>
      <c r="M990" s="1130"/>
      <c r="N990" s="1130"/>
      <c r="O990" s="1130"/>
      <c r="P990" s="1130"/>
      <c r="Q990" s="1130"/>
      <c r="R990" s="1130"/>
    </row>
    <row r="991" spans="1:18">
      <c r="A991" s="1130"/>
      <c r="B991" s="1130"/>
      <c r="C991" s="1130"/>
      <c r="D991" s="1130"/>
      <c r="E991" s="1130"/>
      <c r="F991" s="1130"/>
      <c r="G991" s="1130"/>
      <c r="H991" s="1130"/>
      <c r="I991" s="1130"/>
      <c r="J991" s="1130"/>
      <c r="K991" s="1130"/>
      <c r="L991" s="1130"/>
      <c r="M991" s="1130"/>
      <c r="N991" s="1130"/>
      <c r="O991" s="1130"/>
      <c r="P991" s="1130"/>
      <c r="Q991" s="1130"/>
      <c r="R991" s="1130"/>
    </row>
    <row r="992" spans="1:18">
      <c r="A992" s="1130"/>
      <c r="B992" s="1130"/>
      <c r="C992" s="1130"/>
      <c r="D992" s="1130"/>
      <c r="E992" s="1130"/>
      <c r="F992" s="1130"/>
      <c r="G992" s="1130"/>
      <c r="H992" s="1130"/>
      <c r="I992" s="1130"/>
      <c r="J992" s="1130"/>
      <c r="K992" s="1130"/>
      <c r="L992" s="1130"/>
      <c r="M992" s="1130"/>
      <c r="N992" s="1130"/>
      <c r="O992" s="1130"/>
      <c r="P992" s="1130"/>
      <c r="Q992" s="1130"/>
      <c r="R992" s="1130"/>
    </row>
    <row r="993" spans="1:18">
      <c r="A993" s="1130"/>
      <c r="B993" s="1130"/>
      <c r="C993" s="1130"/>
      <c r="D993" s="1130"/>
      <c r="E993" s="1130"/>
      <c r="F993" s="1130"/>
      <c r="G993" s="1130"/>
      <c r="H993" s="1130"/>
      <c r="I993" s="1130"/>
      <c r="J993" s="1130"/>
      <c r="K993" s="1130"/>
      <c r="L993" s="1130"/>
      <c r="M993" s="1130"/>
      <c r="N993" s="1130"/>
      <c r="O993" s="1130"/>
      <c r="P993" s="1130"/>
      <c r="Q993" s="1130"/>
      <c r="R993" s="1130"/>
    </row>
    <row r="994" spans="1:18">
      <c r="A994" s="1130"/>
      <c r="B994" s="1130"/>
      <c r="C994" s="1130"/>
      <c r="D994" s="1130"/>
      <c r="E994" s="1130"/>
      <c r="F994" s="1130"/>
      <c r="G994" s="1130"/>
      <c r="H994" s="1130"/>
      <c r="I994" s="1130"/>
      <c r="J994" s="1130"/>
      <c r="K994" s="1130"/>
      <c r="L994" s="1130"/>
      <c r="M994" s="1130"/>
      <c r="N994" s="1130"/>
      <c r="O994" s="1130"/>
      <c r="P994" s="1130"/>
      <c r="Q994" s="1130"/>
      <c r="R994" s="1130"/>
    </row>
    <row r="995" spans="1:18">
      <c r="A995" s="1130"/>
      <c r="B995" s="1130"/>
      <c r="C995" s="1130"/>
      <c r="D995" s="1130"/>
      <c r="E995" s="1130"/>
      <c r="F995" s="1130"/>
      <c r="G995" s="1130"/>
      <c r="H995" s="1130"/>
      <c r="I995" s="1130"/>
      <c r="J995" s="1130"/>
      <c r="K995" s="1130"/>
      <c r="L995" s="1130"/>
      <c r="M995" s="1130"/>
      <c r="N995" s="1130"/>
      <c r="O995" s="1130"/>
      <c r="P995" s="1130"/>
      <c r="Q995" s="1130"/>
      <c r="R995" s="1130"/>
    </row>
    <row r="996" spans="1:18">
      <c r="A996" s="1130"/>
      <c r="B996" s="1130"/>
      <c r="C996" s="1130"/>
      <c r="D996" s="1130"/>
      <c r="E996" s="1130"/>
      <c r="F996" s="1130"/>
      <c r="G996" s="1130"/>
      <c r="H996" s="1130"/>
      <c r="I996" s="1130"/>
      <c r="J996" s="1130"/>
      <c r="K996" s="1130"/>
      <c r="L996" s="1130"/>
      <c r="M996" s="1130"/>
      <c r="N996" s="1130"/>
      <c r="O996" s="1130"/>
      <c r="P996" s="1130"/>
      <c r="Q996" s="1130"/>
      <c r="R996" s="1130"/>
    </row>
    <row r="997" spans="1:18">
      <c r="A997" s="1130"/>
      <c r="B997" s="1130"/>
      <c r="C997" s="1130"/>
      <c r="D997" s="1130"/>
      <c r="E997" s="1130"/>
      <c r="F997" s="1130"/>
      <c r="G997" s="1130"/>
      <c r="H997" s="1130"/>
      <c r="I997" s="1130"/>
      <c r="J997" s="1130"/>
      <c r="K997" s="1130"/>
      <c r="L997" s="1130"/>
      <c r="M997" s="1130"/>
      <c r="N997" s="1130"/>
      <c r="O997" s="1130"/>
      <c r="P997" s="1130"/>
      <c r="Q997" s="1130"/>
      <c r="R997" s="1130"/>
    </row>
    <row r="998" spans="1:18">
      <c r="A998" s="1130"/>
      <c r="B998" s="1130"/>
      <c r="C998" s="1130"/>
      <c r="D998" s="1130"/>
      <c r="E998" s="1130"/>
      <c r="F998" s="1130"/>
      <c r="G998" s="1130"/>
      <c r="H998" s="1130"/>
      <c r="I998" s="1130"/>
      <c r="J998" s="1130"/>
      <c r="K998" s="1130"/>
      <c r="L998" s="1130"/>
      <c r="M998" s="1130"/>
      <c r="N998" s="1130"/>
      <c r="O998" s="1130"/>
      <c r="P998" s="1130"/>
      <c r="Q998" s="1130"/>
      <c r="R998" s="1130"/>
    </row>
    <row r="999" spans="1:18">
      <c r="A999" s="1130"/>
      <c r="B999" s="1130"/>
      <c r="C999" s="1130"/>
      <c r="D999" s="1130"/>
      <c r="E999" s="1130"/>
      <c r="F999" s="1130"/>
      <c r="G999" s="1130"/>
      <c r="H999" s="1130"/>
      <c r="I999" s="1130"/>
      <c r="J999" s="1130"/>
      <c r="K999" s="1130"/>
      <c r="L999" s="1130"/>
      <c r="M999" s="1130"/>
      <c r="N999" s="1130"/>
      <c r="O999" s="1130"/>
      <c r="P999" s="1130"/>
      <c r="Q999" s="1130"/>
      <c r="R999" s="1130"/>
    </row>
    <row r="1000" spans="1:18">
      <c r="A1000" s="1130"/>
      <c r="B1000" s="1130"/>
      <c r="C1000" s="1130"/>
      <c r="D1000" s="1130"/>
      <c r="E1000" s="1130"/>
      <c r="F1000" s="1130"/>
      <c r="G1000" s="1130"/>
      <c r="H1000" s="1130"/>
      <c r="I1000" s="1130"/>
      <c r="J1000" s="1130"/>
      <c r="K1000" s="1130"/>
      <c r="L1000" s="1130"/>
      <c r="M1000" s="1130"/>
      <c r="N1000" s="1130"/>
      <c r="O1000" s="1130"/>
      <c r="P1000" s="1130"/>
      <c r="Q1000" s="1130"/>
      <c r="R1000" s="1130"/>
    </row>
    <row r="1001" spans="1:18">
      <c r="A1001" s="1130"/>
      <c r="B1001" s="1130"/>
      <c r="C1001" s="1130"/>
      <c r="D1001" s="1130"/>
      <c r="E1001" s="1130"/>
      <c r="F1001" s="1130"/>
      <c r="G1001" s="1130"/>
      <c r="H1001" s="1130"/>
      <c r="I1001" s="1130"/>
      <c r="J1001" s="1130"/>
      <c r="K1001" s="1130"/>
      <c r="L1001" s="1130"/>
      <c r="M1001" s="1130"/>
      <c r="N1001" s="1130"/>
      <c r="O1001" s="1130"/>
      <c r="P1001" s="1130"/>
      <c r="Q1001" s="1130"/>
      <c r="R1001" s="1130"/>
    </row>
    <row r="1002" spans="1:18">
      <c r="A1002" s="1130"/>
      <c r="B1002" s="1130"/>
      <c r="C1002" s="1130"/>
      <c r="D1002" s="1130"/>
      <c r="E1002" s="1130"/>
      <c r="F1002" s="1130"/>
      <c r="G1002" s="1130"/>
      <c r="H1002" s="1130"/>
      <c r="I1002" s="1130"/>
      <c r="J1002" s="1130"/>
      <c r="K1002" s="1130"/>
      <c r="L1002" s="1130"/>
      <c r="M1002" s="1130"/>
      <c r="N1002" s="1130"/>
      <c r="O1002" s="1130"/>
      <c r="P1002" s="1130"/>
      <c r="Q1002" s="1130"/>
      <c r="R1002" s="1130"/>
    </row>
    <row r="1003" spans="1:18">
      <c r="A1003" s="1130"/>
      <c r="B1003" s="1130"/>
      <c r="C1003" s="1130"/>
      <c r="D1003" s="1130"/>
      <c r="E1003" s="1130"/>
      <c r="F1003" s="1130"/>
      <c r="G1003" s="1130"/>
      <c r="H1003" s="1130"/>
      <c r="I1003" s="1130"/>
      <c r="J1003" s="1130"/>
      <c r="K1003" s="1130"/>
      <c r="L1003" s="1130"/>
      <c r="M1003" s="1130"/>
      <c r="N1003" s="1130"/>
      <c r="O1003" s="1130"/>
      <c r="P1003" s="1130"/>
      <c r="Q1003" s="1130"/>
      <c r="R1003" s="1130"/>
    </row>
    <row r="1004" spans="1:18">
      <c r="A1004" s="1130"/>
      <c r="B1004" s="1130"/>
      <c r="C1004" s="1130"/>
      <c r="D1004" s="1130"/>
      <c r="E1004" s="1130"/>
      <c r="F1004" s="1130"/>
      <c r="G1004" s="1130"/>
      <c r="H1004" s="1130"/>
      <c r="I1004" s="1130"/>
      <c r="J1004" s="1130"/>
      <c r="K1004" s="1130"/>
      <c r="L1004" s="1130"/>
      <c r="M1004" s="1130"/>
      <c r="N1004" s="1130"/>
      <c r="O1004" s="1130"/>
      <c r="P1004" s="1130"/>
      <c r="Q1004" s="1130"/>
      <c r="R1004" s="1130"/>
    </row>
    <row r="1005" spans="1:18">
      <c r="A1005" s="1130"/>
      <c r="B1005" s="1130"/>
      <c r="C1005" s="1130"/>
      <c r="D1005" s="1130"/>
      <c r="E1005" s="1130"/>
      <c r="F1005" s="1130"/>
      <c r="G1005" s="1130"/>
      <c r="H1005" s="1130"/>
      <c r="I1005" s="1130"/>
      <c r="J1005" s="1130"/>
      <c r="K1005" s="1130"/>
      <c r="L1005" s="1130"/>
      <c r="M1005" s="1130"/>
      <c r="N1005" s="1130"/>
      <c r="O1005" s="1130"/>
      <c r="P1005" s="1130"/>
      <c r="Q1005" s="1130"/>
      <c r="R1005" s="1130"/>
    </row>
    <row r="1006" spans="1:18">
      <c r="A1006" s="1130"/>
      <c r="B1006" s="1130"/>
      <c r="C1006" s="1130"/>
      <c r="D1006" s="1130"/>
      <c r="E1006" s="1130"/>
      <c r="F1006" s="1130"/>
      <c r="G1006" s="1130"/>
      <c r="H1006" s="1130"/>
      <c r="I1006" s="1130"/>
      <c r="J1006" s="1130"/>
      <c r="K1006" s="1130"/>
      <c r="L1006" s="1130"/>
      <c r="M1006" s="1130"/>
      <c r="N1006" s="1130"/>
      <c r="O1006" s="1130"/>
      <c r="P1006" s="1130"/>
      <c r="Q1006" s="1130"/>
      <c r="R1006" s="1130"/>
    </row>
    <row r="1007" spans="1:18">
      <c r="A1007" s="1130"/>
      <c r="B1007" s="1130"/>
      <c r="C1007" s="1130"/>
      <c r="D1007" s="1130"/>
      <c r="E1007" s="1130"/>
      <c r="F1007" s="1130"/>
      <c r="G1007" s="1130"/>
      <c r="H1007" s="1130"/>
      <c r="I1007" s="1130"/>
      <c r="J1007" s="1130"/>
      <c r="K1007" s="1130"/>
      <c r="L1007" s="1130"/>
      <c r="M1007" s="1130"/>
      <c r="N1007" s="1130"/>
      <c r="O1007" s="1130"/>
      <c r="P1007" s="1130"/>
      <c r="Q1007" s="1130"/>
      <c r="R1007" s="1130"/>
    </row>
    <row r="1008" spans="1:18">
      <c r="A1008" s="1130"/>
      <c r="B1008" s="1130"/>
      <c r="C1008" s="1130"/>
      <c r="D1008" s="1130"/>
      <c r="E1008" s="1130"/>
      <c r="F1008" s="1130"/>
      <c r="G1008" s="1130"/>
      <c r="H1008" s="1130"/>
      <c r="I1008" s="1130"/>
      <c r="J1008" s="1130"/>
      <c r="K1008" s="1130"/>
      <c r="L1008" s="1130"/>
      <c r="M1008" s="1130"/>
      <c r="N1008" s="1130"/>
      <c r="O1008" s="1130"/>
      <c r="P1008" s="1130"/>
      <c r="Q1008" s="1130"/>
      <c r="R1008" s="1130"/>
    </row>
    <row r="1009" spans="1:18">
      <c r="A1009" s="1130"/>
      <c r="B1009" s="1130"/>
      <c r="C1009" s="1130"/>
      <c r="D1009" s="1130"/>
      <c r="E1009" s="1130"/>
      <c r="F1009" s="1130"/>
      <c r="G1009" s="1130"/>
      <c r="H1009" s="1130"/>
      <c r="I1009" s="1130"/>
      <c r="J1009" s="1130"/>
      <c r="K1009" s="1130"/>
      <c r="L1009" s="1130"/>
      <c r="M1009" s="1130"/>
      <c r="N1009" s="1130"/>
      <c r="O1009" s="1130"/>
      <c r="P1009" s="1130"/>
      <c r="Q1009" s="1130"/>
      <c r="R1009" s="1130"/>
    </row>
    <row r="1010" spans="1:18">
      <c r="A1010" s="1130"/>
      <c r="B1010" s="1130"/>
      <c r="C1010" s="1130"/>
      <c r="D1010" s="1130"/>
      <c r="E1010" s="1130"/>
      <c r="F1010" s="1130"/>
      <c r="G1010" s="1130"/>
      <c r="H1010" s="1130"/>
      <c r="I1010" s="1130"/>
      <c r="J1010" s="1130"/>
      <c r="K1010" s="1130"/>
      <c r="L1010" s="1130"/>
      <c r="M1010" s="1130"/>
      <c r="N1010" s="1130"/>
      <c r="O1010" s="1130"/>
      <c r="P1010" s="1130"/>
      <c r="Q1010" s="1130"/>
      <c r="R1010" s="1130"/>
    </row>
    <row r="1011" spans="1:18">
      <c r="A1011" s="1130"/>
      <c r="B1011" s="1130"/>
      <c r="C1011" s="1130"/>
      <c r="D1011" s="1130"/>
      <c r="E1011" s="1130"/>
      <c r="F1011" s="1130"/>
      <c r="G1011" s="1130"/>
      <c r="H1011" s="1130"/>
      <c r="I1011" s="1130"/>
      <c r="J1011" s="1130"/>
      <c r="K1011" s="1130"/>
      <c r="L1011" s="1130"/>
      <c r="M1011" s="1130"/>
      <c r="N1011" s="1130"/>
      <c r="O1011" s="1130"/>
      <c r="P1011" s="1130"/>
      <c r="Q1011" s="1130"/>
      <c r="R1011" s="1130"/>
    </row>
    <row r="1012" spans="1:18">
      <c r="A1012" s="1130"/>
      <c r="B1012" s="1130"/>
      <c r="C1012" s="1130"/>
      <c r="D1012" s="1130"/>
      <c r="E1012" s="1130"/>
      <c r="F1012" s="1130"/>
      <c r="G1012" s="1130"/>
      <c r="H1012" s="1130"/>
      <c r="I1012" s="1130"/>
      <c r="J1012" s="1130"/>
      <c r="K1012" s="1130"/>
      <c r="L1012" s="1130"/>
      <c r="M1012" s="1130"/>
      <c r="N1012" s="1130"/>
      <c r="O1012" s="1130"/>
      <c r="P1012" s="1130"/>
      <c r="Q1012" s="1130"/>
      <c r="R1012" s="1130"/>
    </row>
    <row r="1013" spans="1:18">
      <c r="A1013" s="1130"/>
      <c r="B1013" s="1130"/>
      <c r="C1013" s="1130"/>
      <c r="D1013" s="1130"/>
      <c r="E1013" s="1130"/>
      <c r="F1013" s="1130"/>
      <c r="G1013" s="1130"/>
      <c r="H1013" s="1130"/>
      <c r="I1013" s="1130"/>
      <c r="J1013" s="1130"/>
      <c r="K1013" s="1130"/>
      <c r="L1013" s="1130"/>
      <c r="M1013" s="1130"/>
      <c r="N1013" s="1130"/>
      <c r="O1013" s="1130"/>
      <c r="P1013" s="1130"/>
      <c r="Q1013" s="1130"/>
      <c r="R1013" s="1130"/>
    </row>
    <row r="1014" spans="1:18">
      <c r="A1014" s="1130"/>
      <c r="B1014" s="1130"/>
      <c r="C1014" s="1130"/>
      <c r="D1014" s="1130"/>
      <c r="E1014" s="1130"/>
      <c r="F1014" s="1130"/>
      <c r="G1014" s="1130"/>
      <c r="H1014" s="1130"/>
      <c r="I1014" s="1130"/>
      <c r="J1014" s="1130"/>
      <c r="K1014" s="1130"/>
      <c r="L1014" s="1130"/>
      <c r="M1014" s="1130"/>
      <c r="N1014" s="1130"/>
      <c r="O1014" s="1130"/>
      <c r="P1014" s="1130"/>
      <c r="Q1014" s="1130"/>
      <c r="R1014" s="1130"/>
    </row>
    <row r="1015" spans="1:18">
      <c r="A1015" s="1130"/>
      <c r="B1015" s="1130"/>
      <c r="C1015" s="1130"/>
      <c r="D1015" s="1130"/>
      <c r="E1015" s="1130"/>
      <c r="F1015" s="1130"/>
      <c r="G1015" s="1130"/>
      <c r="H1015" s="1130"/>
      <c r="I1015" s="1130"/>
      <c r="J1015" s="1130"/>
      <c r="K1015" s="1130"/>
      <c r="L1015" s="1130"/>
      <c r="M1015" s="1130"/>
      <c r="N1015" s="1130"/>
      <c r="O1015" s="1130"/>
      <c r="P1015" s="1130"/>
      <c r="Q1015" s="1130"/>
      <c r="R1015" s="1130"/>
    </row>
    <row r="1016" spans="1:18">
      <c r="A1016" s="1130"/>
      <c r="B1016" s="1130"/>
      <c r="C1016" s="1130"/>
      <c r="D1016" s="1130"/>
      <c r="E1016" s="1130"/>
      <c r="F1016" s="1130"/>
      <c r="G1016" s="1130"/>
      <c r="H1016" s="1130"/>
      <c r="I1016" s="1130"/>
      <c r="J1016" s="1130"/>
      <c r="K1016" s="1130"/>
      <c r="L1016" s="1130"/>
      <c r="M1016" s="1130"/>
      <c r="N1016" s="1130"/>
      <c r="O1016" s="1130"/>
      <c r="P1016" s="1130"/>
      <c r="Q1016" s="1130"/>
      <c r="R1016" s="1130"/>
    </row>
    <row r="1017" spans="1:18">
      <c r="A1017" s="1130"/>
      <c r="B1017" s="1130"/>
      <c r="C1017" s="1130"/>
      <c r="D1017" s="1130"/>
      <c r="E1017" s="1130"/>
      <c r="F1017" s="1130"/>
      <c r="G1017" s="1130"/>
      <c r="H1017" s="1130"/>
      <c r="I1017" s="1130"/>
      <c r="J1017" s="1130"/>
      <c r="K1017" s="1130"/>
      <c r="L1017" s="1130"/>
      <c r="M1017" s="1130"/>
      <c r="N1017" s="1130"/>
      <c r="O1017" s="1130"/>
      <c r="P1017" s="1130"/>
      <c r="Q1017" s="1130"/>
      <c r="R1017" s="1130"/>
    </row>
    <row r="1018" spans="1:18">
      <c r="A1018" s="1130"/>
      <c r="B1018" s="1130"/>
      <c r="C1018" s="1130"/>
      <c r="D1018" s="1130"/>
      <c r="E1018" s="1130"/>
      <c r="F1018" s="1130"/>
      <c r="G1018" s="1130"/>
      <c r="H1018" s="1130"/>
      <c r="I1018" s="1130"/>
      <c r="J1018" s="1130"/>
      <c r="K1018" s="1130"/>
      <c r="L1018" s="1130"/>
      <c r="M1018" s="1130"/>
      <c r="N1018" s="1130"/>
      <c r="O1018" s="1130"/>
      <c r="P1018" s="1130"/>
      <c r="Q1018" s="1130"/>
      <c r="R1018" s="1130"/>
    </row>
    <row r="1019" spans="1:18">
      <c r="A1019" s="1130"/>
      <c r="B1019" s="1130"/>
      <c r="C1019" s="1130"/>
      <c r="D1019" s="1130"/>
      <c r="E1019" s="1130"/>
      <c r="F1019" s="1130"/>
      <c r="G1019" s="1130"/>
      <c r="H1019" s="1130"/>
      <c r="I1019" s="1130"/>
      <c r="J1019" s="1130"/>
      <c r="K1019" s="1130"/>
      <c r="L1019" s="1130"/>
      <c r="M1019" s="1130"/>
      <c r="N1019" s="1130"/>
      <c r="O1019" s="1130"/>
      <c r="P1019" s="1130"/>
      <c r="Q1019" s="1130"/>
      <c r="R1019" s="1130"/>
    </row>
    <row r="1020" spans="1:18">
      <c r="A1020" s="1130"/>
      <c r="B1020" s="1130"/>
      <c r="C1020" s="1130"/>
      <c r="D1020" s="1130"/>
      <c r="E1020" s="1130"/>
      <c r="F1020" s="1130"/>
      <c r="G1020" s="1130"/>
      <c r="H1020" s="1130"/>
      <c r="I1020" s="1130"/>
      <c r="J1020" s="1130"/>
      <c r="K1020" s="1130"/>
      <c r="L1020" s="1130"/>
      <c r="M1020" s="1130"/>
      <c r="N1020" s="1130"/>
      <c r="O1020" s="1130"/>
      <c r="P1020" s="1130"/>
      <c r="Q1020" s="1130"/>
      <c r="R1020" s="1130"/>
    </row>
    <row r="1021" spans="1:18">
      <c r="A1021" s="1130"/>
      <c r="B1021" s="1130"/>
      <c r="C1021" s="1130"/>
      <c r="D1021" s="1130"/>
      <c r="E1021" s="1130"/>
      <c r="F1021" s="1130"/>
      <c r="G1021" s="1130"/>
      <c r="H1021" s="1130"/>
      <c r="I1021" s="1130"/>
      <c r="J1021" s="1130"/>
      <c r="K1021" s="1130"/>
      <c r="L1021" s="1130"/>
      <c r="M1021" s="1130"/>
      <c r="N1021" s="1130"/>
      <c r="O1021" s="1130"/>
      <c r="P1021" s="1130"/>
      <c r="Q1021" s="1130"/>
      <c r="R1021" s="1130"/>
    </row>
    <row r="1022" spans="1:18">
      <c r="A1022" s="1130"/>
      <c r="B1022" s="1130"/>
      <c r="C1022" s="1130"/>
      <c r="D1022" s="1130"/>
      <c r="E1022" s="1130"/>
      <c r="F1022" s="1130"/>
      <c r="G1022" s="1130"/>
      <c r="H1022" s="1130"/>
      <c r="I1022" s="1130"/>
      <c r="J1022" s="1130"/>
      <c r="K1022" s="1130"/>
      <c r="L1022" s="1130"/>
      <c r="M1022" s="1130"/>
      <c r="N1022" s="1130"/>
      <c r="O1022" s="1130"/>
      <c r="P1022" s="1130"/>
      <c r="Q1022" s="1130"/>
      <c r="R1022" s="1130"/>
    </row>
    <row r="1023" spans="1:18">
      <c r="A1023" s="1130"/>
      <c r="B1023" s="1130"/>
      <c r="C1023" s="1130"/>
      <c r="D1023" s="1130"/>
      <c r="E1023" s="1130"/>
      <c r="F1023" s="1130"/>
      <c r="G1023" s="1130"/>
      <c r="H1023" s="1130"/>
      <c r="I1023" s="1130"/>
      <c r="J1023" s="1130"/>
      <c r="K1023" s="1130"/>
      <c r="L1023" s="1130"/>
      <c r="M1023" s="1130"/>
      <c r="N1023" s="1130"/>
      <c r="O1023" s="1130"/>
      <c r="P1023" s="1130"/>
      <c r="Q1023" s="1130"/>
      <c r="R1023" s="1130"/>
    </row>
    <row r="1024" spans="1:18">
      <c r="A1024" s="1130"/>
      <c r="B1024" s="1130"/>
      <c r="C1024" s="1130"/>
      <c r="D1024" s="1130"/>
      <c r="E1024" s="1130"/>
      <c r="F1024" s="1130"/>
      <c r="G1024" s="1130"/>
      <c r="H1024" s="1130"/>
      <c r="I1024" s="1130"/>
      <c r="J1024" s="1130"/>
      <c r="K1024" s="1130"/>
      <c r="L1024" s="1130"/>
      <c r="M1024" s="1130"/>
      <c r="N1024" s="1130"/>
      <c r="O1024" s="1130"/>
      <c r="P1024" s="1130"/>
      <c r="Q1024" s="1130"/>
      <c r="R1024" s="1130"/>
    </row>
    <row r="1025" spans="1:18">
      <c r="A1025" s="1130"/>
      <c r="B1025" s="1130"/>
      <c r="C1025" s="1130"/>
      <c r="D1025" s="1130"/>
      <c r="E1025" s="1130"/>
      <c r="F1025" s="1130"/>
      <c r="G1025" s="1130"/>
      <c r="H1025" s="1130"/>
      <c r="I1025" s="1130"/>
      <c r="J1025" s="1130"/>
      <c r="K1025" s="1130"/>
      <c r="L1025" s="1130"/>
      <c r="M1025" s="1130"/>
      <c r="N1025" s="1130"/>
      <c r="O1025" s="1130"/>
      <c r="P1025" s="1130"/>
      <c r="Q1025" s="1130"/>
      <c r="R1025" s="1130"/>
    </row>
    <row r="1026" spans="1:18">
      <c r="A1026" s="1130"/>
      <c r="B1026" s="1130"/>
      <c r="C1026" s="1130"/>
      <c r="D1026" s="1130"/>
      <c r="E1026" s="1130"/>
      <c r="F1026" s="1130"/>
      <c r="G1026" s="1130"/>
      <c r="H1026" s="1130"/>
      <c r="I1026" s="1130"/>
      <c r="J1026" s="1130"/>
      <c r="K1026" s="1130"/>
      <c r="L1026" s="1130"/>
      <c r="M1026" s="1130"/>
      <c r="N1026" s="1130"/>
      <c r="O1026" s="1130"/>
      <c r="P1026" s="1130"/>
      <c r="Q1026" s="1130"/>
      <c r="R1026" s="1130"/>
    </row>
    <row r="1027" spans="1:18">
      <c r="A1027" s="1130"/>
      <c r="B1027" s="1130"/>
      <c r="C1027" s="1130"/>
      <c r="D1027" s="1130"/>
      <c r="E1027" s="1130"/>
      <c r="F1027" s="1130"/>
      <c r="G1027" s="1130"/>
      <c r="H1027" s="1130"/>
      <c r="I1027" s="1130"/>
      <c r="J1027" s="1130"/>
      <c r="K1027" s="1130"/>
      <c r="L1027" s="1130"/>
      <c r="M1027" s="1130"/>
      <c r="N1027" s="1130"/>
      <c r="O1027" s="1130"/>
      <c r="P1027" s="1130"/>
      <c r="Q1027" s="1130"/>
      <c r="R1027" s="1130"/>
    </row>
    <row r="1028" spans="1:18">
      <c r="A1028" s="1130"/>
      <c r="B1028" s="1130"/>
      <c r="C1028" s="1130"/>
      <c r="D1028" s="1130"/>
      <c r="E1028" s="1130"/>
      <c r="F1028" s="1130"/>
      <c r="G1028" s="1130"/>
      <c r="H1028" s="1130"/>
      <c r="I1028" s="1130"/>
      <c r="J1028" s="1130"/>
      <c r="K1028" s="1130"/>
      <c r="L1028" s="1130"/>
      <c r="M1028" s="1130"/>
      <c r="N1028" s="1130"/>
      <c r="O1028" s="1130"/>
      <c r="P1028" s="1130"/>
      <c r="Q1028" s="1130"/>
      <c r="R1028" s="1130"/>
    </row>
    <row r="1029" spans="1:18">
      <c r="A1029" s="1130"/>
      <c r="B1029" s="1130"/>
      <c r="C1029" s="1130"/>
      <c r="D1029" s="1130"/>
      <c r="E1029" s="1130"/>
      <c r="F1029" s="1130"/>
      <c r="G1029" s="1130"/>
      <c r="H1029" s="1130"/>
      <c r="I1029" s="1130"/>
      <c r="J1029" s="1130"/>
      <c r="K1029" s="1130"/>
      <c r="L1029" s="1130"/>
      <c r="M1029" s="1130"/>
      <c r="N1029" s="1130"/>
      <c r="O1029" s="1130"/>
      <c r="P1029" s="1130"/>
      <c r="Q1029" s="1130"/>
      <c r="R1029" s="1130"/>
    </row>
    <row r="1030" spans="1:18">
      <c r="A1030" s="1130"/>
      <c r="B1030" s="1130"/>
      <c r="C1030" s="1130"/>
      <c r="D1030" s="1130"/>
      <c r="E1030" s="1130"/>
      <c r="F1030" s="1130"/>
      <c r="G1030" s="1130"/>
      <c r="H1030" s="1130"/>
      <c r="I1030" s="1130"/>
      <c r="J1030" s="1130"/>
      <c r="K1030" s="1130"/>
      <c r="L1030" s="1130"/>
      <c r="M1030" s="1130"/>
      <c r="N1030" s="1130"/>
      <c r="O1030" s="1130"/>
      <c r="P1030" s="1130"/>
      <c r="Q1030" s="1130"/>
      <c r="R1030" s="1130"/>
    </row>
    <row r="1031" spans="1:18">
      <c r="A1031" s="1130"/>
      <c r="B1031" s="1130"/>
      <c r="C1031" s="1130"/>
      <c r="D1031" s="1130"/>
      <c r="E1031" s="1130"/>
      <c r="F1031" s="1130"/>
      <c r="G1031" s="1130"/>
      <c r="H1031" s="1130"/>
      <c r="I1031" s="1130"/>
      <c r="J1031" s="1130"/>
      <c r="K1031" s="1130"/>
      <c r="L1031" s="1130"/>
      <c r="M1031" s="1130"/>
      <c r="N1031" s="1130"/>
      <c r="O1031" s="1130"/>
      <c r="P1031" s="1130"/>
      <c r="Q1031" s="1130"/>
      <c r="R1031" s="1130"/>
    </row>
    <row r="1032" spans="1:18">
      <c r="A1032" s="1130"/>
      <c r="B1032" s="1130"/>
      <c r="C1032" s="1130"/>
      <c r="D1032" s="1130"/>
      <c r="E1032" s="1130"/>
      <c r="F1032" s="1130"/>
      <c r="G1032" s="1130"/>
      <c r="H1032" s="1130"/>
      <c r="I1032" s="1130"/>
      <c r="J1032" s="1130"/>
      <c r="K1032" s="1130"/>
      <c r="L1032" s="1130"/>
      <c r="M1032" s="1130"/>
      <c r="N1032" s="1130"/>
      <c r="O1032" s="1130"/>
      <c r="P1032" s="1130"/>
      <c r="Q1032" s="1130"/>
      <c r="R1032" s="1130"/>
    </row>
    <row r="1033" spans="1:18">
      <c r="A1033" s="1130"/>
      <c r="B1033" s="1130"/>
      <c r="C1033" s="1130"/>
      <c r="D1033" s="1130"/>
      <c r="E1033" s="1130"/>
      <c r="F1033" s="1130"/>
      <c r="G1033" s="1130"/>
      <c r="H1033" s="1130"/>
      <c r="I1033" s="1130"/>
      <c r="J1033" s="1130"/>
      <c r="K1033" s="1130"/>
      <c r="L1033" s="1130"/>
      <c r="M1033" s="1130"/>
      <c r="N1033" s="1130"/>
      <c r="O1033" s="1130"/>
      <c r="P1033" s="1130"/>
      <c r="Q1033" s="1130"/>
      <c r="R1033" s="1130"/>
    </row>
    <row r="1034" spans="1:18">
      <c r="A1034" s="1130"/>
      <c r="B1034" s="1130"/>
      <c r="C1034" s="1130"/>
      <c r="D1034" s="1130"/>
      <c r="E1034" s="1130"/>
      <c r="F1034" s="1130"/>
      <c r="G1034" s="1130"/>
      <c r="H1034" s="1130"/>
      <c r="I1034" s="1130"/>
      <c r="J1034" s="1130"/>
      <c r="K1034" s="1130"/>
      <c r="L1034" s="1130"/>
      <c r="M1034" s="1130"/>
      <c r="N1034" s="1130"/>
      <c r="O1034" s="1130"/>
      <c r="P1034" s="1130"/>
      <c r="Q1034" s="1130"/>
      <c r="R1034" s="1130"/>
    </row>
    <row r="1035" spans="1:18">
      <c r="A1035" s="1130"/>
      <c r="B1035" s="1130"/>
      <c r="C1035" s="1130"/>
      <c r="D1035" s="1130"/>
      <c r="E1035" s="1130"/>
      <c r="F1035" s="1130"/>
      <c r="G1035" s="1130"/>
      <c r="H1035" s="1130"/>
      <c r="I1035" s="1130"/>
      <c r="J1035" s="1130"/>
      <c r="K1035" s="1130"/>
      <c r="L1035" s="1130"/>
      <c r="M1035" s="1130"/>
      <c r="N1035" s="1130"/>
      <c r="O1035" s="1130"/>
      <c r="P1035" s="1130"/>
      <c r="Q1035" s="1130"/>
      <c r="R1035" s="1130"/>
    </row>
    <row r="1036" spans="1:18">
      <c r="A1036" s="1130"/>
      <c r="B1036" s="1130"/>
      <c r="C1036" s="1130"/>
      <c r="D1036" s="1130"/>
      <c r="E1036" s="1130"/>
      <c r="F1036" s="1130"/>
      <c r="G1036" s="1130"/>
      <c r="H1036" s="1130"/>
      <c r="I1036" s="1130"/>
      <c r="J1036" s="1130"/>
      <c r="K1036" s="1130"/>
      <c r="L1036" s="1130"/>
      <c r="M1036" s="1130"/>
      <c r="N1036" s="1130"/>
      <c r="O1036" s="1130"/>
      <c r="P1036" s="1130"/>
      <c r="Q1036" s="1130"/>
      <c r="R1036" s="1130"/>
    </row>
    <row r="1037" spans="1:18">
      <c r="A1037" s="1130"/>
      <c r="B1037" s="1130"/>
      <c r="C1037" s="1130"/>
      <c r="D1037" s="1130"/>
      <c r="E1037" s="1130"/>
      <c r="F1037" s="1130"/>
      <c r="G1037" s="1130"/>
      <c r="H1037" s="1130"/>
      <c r="I1037" s="1130"/>
      <c r="J1037" s="1130"/>
      <c r="K1037" s="1130"/>
      <c r="L1037" s="1130"/>
      <c r="M1037" s="1130"/>
      <c r="N1037" s="1130"/>
      <c r="O1037" s="1130"/>
      <c r="P1037" s="1130"/>
      <c r="Q1037" s="1130"/>
      <c r="R1037" s="1130"/>
    </row>
    <row r="1038" spans="1:18">
      <c r="A1038" s="1130"/>
      <c r="B1038" s="1130"/>
      <c r="C1038" s="1130"/>
      <c r="D1038" s="1130"/>
      <c r="E1038" s="1130"/>
      <c r="F1038" s="1130"/>
      <c r="G1038" s="1130"/>
      <c r="H1038" s="1130"/>
      <c r="I1038" s="1130"/>
      <c r="J1038" s="1130"/>
      <c r="K1038" s="1130"/>
      <c r="L1038" s="1130"/>
      <c r="M1038" s="1130"/>
      <c r="N1038" s="1130"/>
      <c r="O1038" s="1130"/>
      <c r="P1038" s="1130"/>
      <c r="Q1038" s="1130"/>
      <c r="R1038" s="1130"/>
    </row>
    <row r="1039" spans="1:18">
      <c r="A1039" s="1130"/>
      <c r="B1039" s="1130"/>
      <c r="C1039" s="1130"/>
      <c r="D1039" s="1130"/>
      <c r="E1039" s="1130"/>
      <c r="F1039" s="1130"/>
      <c r="G1039" s="1130"/>
      <c r="H1039" s="1130"/>
      <c r="I1039" s="1130"/>
      <c r="J1039" s="1130"/>
      <c r="K1039" s="1130"/>
      <c r="L1039" s="1130"/>
      <c r="M1039" s="1130"/>
      <c r="N1039" s="1130"/>
      <c r="O1039" s="1130"/>
      <c r="P1039" s="1130"/>
      <c r="Q1039" s="1130"/>
      <c r="R1039" s="1130"/>
    </row>
    <row r="1040" spans="1:18">
      <c r="A1040" s="1130"/>
      <c r="B1040" s="1130"/>
      <c r="C1040" s="1130"/>
      <c r="D1040" s="1130"/>
      <c r="E1040" s="1130"/>
      <c r="F1040" s="1130"/>
      <c r="G1040" s="1130"/>
      <c r="H1040" s="1130"/>
      <c r="I1040" s="1130"/>
      <c r="J1040" s="1130"/>
      <c r="K1040" s="1130"/>
      <c r="L1040" s="1130"/>
      <c r="M1040" s="1130"/>
      <c r="N1040" s="1130"/>
      <c r="O1040" s="1130"/>
      <c r="P1040" s="1130"/>
      <c r="Q1040" s="1130"/>
      <c r="R1040" s="1130"/>
    </row>
    <row r="1041" spans="1:18">
      <c r="A1041" s="1130"/>
      <c r="B1041" s="1130"/>
      <c r="C1041" s="1130"/>
      <c r="D1041" s="1130"/>
      <c r="E1041" s="1130"/>
      <c r="F1041" s="1130"/>
      <c r="G1041" s="1130"/>
      <c r="H1041" s="1130"/>
      <c r="I1041" s="1130"/>
      <c r="J1041" s="1130"/>
      <c r="K1041" s="1130"/>
      <c r="L1041" s="1130"/>
      <c r="M1041" s="1130"/>
      <c r="N1041" s="1130"/>
      <c r="O1041" s="1130"/>
      <c r="P1041" s="1130"/>
      <c r="Q1041" s="1130"/>
      <c r="R1041" s="1130"/>
    </row>
    <row r="1042" spans="1:18">
      <c r="A1042" s="1130"/>
      <c r="B1042" s="1130"/>
      <c r="C1042" s="1130"/>
      <c r="D1042" s="1130"/>
      <c r="E1042" s="1130"/>
      <c r="F1042" s="1130"/>
      <c r="G1042" s="1130"/>
      <c r="H1042" s="1130"/>
      <c r="I1042" s="1130"/>
      <c r="J1042" s="1130"/>
      <c r="K1042" s="1130"/>
      <c r="L1042" s="1130"/>
      <c r="M1042" s="1130"/>
      <c r="N1042" s="1130"/>
      <c r="O1042" s="1130"/>
      <c r="P1042" s="1130"/>
      <c r="Q1042" s="1130"/>
      <c r="R1042" s="1130"/>
    </row>
    <row r="1043" spans="1:18">
      <c r="A1043" s="1130"/>
      <c r="B1043" s="1130"/>
      <c r="C1043" s="1130"/>
      <c r="D1043" s="1130"/>
      <c r="E1043" s="1130"/>
      <c r="F1043" s="1130"/>
      <c r="G1043" s="1130"/>
      <c r="H1043" s="1130"/>
      <c r="I1043" s="1130"/>
      <c r="J1043" s="1130"/>
      <c r="K1043" s="1130"/>
      <c r="L1043" s="1130"/>
      <c r="M1043" s="1130"/>
      <c r="N1043" s="1130"/>
      <c r="O1043" s="1130"/>
      <c r="P1043" s="1130"/>
      <c r="Q1043" s="1130"/>
      <c r="R1043" s="1130"/>
    </row>
    <row r="1044" spans="1:18">
      <c r="A1044" s="1130"/>
      <c r="B1044" s="1130"/>
      <c r="C1044" s="1130"/>
      <c r="D1044" s="1130"/>
      <c r="E1044" s="1130"/>
      <c r="F1044" s="1130"/>
      <c r="G1044" s="1130"/>
      <c r="H1044" s="1130"/>
      <c r="I1044" s="1130"/>
      <c r="J1044" s="1130"/>
      <c r="K1044" s="1130"/>
      <c r="L1044" s="1130"/>
      <c r="M1044" s="1130"/>
      <c r="N1044" s="1130"/>
      <c r="O1044" s="1130"/>
      <c r="P1044" s="1130"/>
      <c r="Q1044" s="1130"/>
      <c r="R1044" s="1130"/>
    </row>
    <row r="1045" spans="1:18">
      <c r="A1045" s="1130"/>
      <c r="B1045" s="1130"/>
      <c r="C1045" s="1130"/>
      <c r="D1045" s="1130"/>
      <c r="E1045" s="1130"/>
      <c r="F1045" s="1130"/>
      <c r="G1045" s="1130"/>
      <c r="H1045" s="1130"/>
      <c r="I1045" s="1130"/>
      <c r="J1045" s="1130"/>
      <c r="K1045" s="1130"/>
      <c r="L1045" s="1130"/>
      <c r="M1045" s="1130"/>
      <c r="N1045" s="1130"/>
      <c r="O1045" s="1130"/>
      <c r="P1045" s="1130"/>
      <c r="Q1045" s="1130"/>
      <c r="R1045" s="1130"/>
    </row>
    <row r="1046" spans="1:18">
      <c r="A1046" s="1130"/>
      <c r="B1046" s="1130"/>
      <c r="C1046" s="1130"/>
      <c r="D1046" s="1130"/>
      <c r="E1046" s="1130"/>
      <c r="F1046" s="1130"/>
      <c r="G1046" s="1130"/>
      <c r="H1046" s="1130"/>
      <c r="I1046" s="1130"/>
      <c r="J1046" s="1130"/>
      <c r="K1046" s="1130"/>
      <c r="L1046" s="1130"/>
      <c r="M1046" s="1130"/>
      <c r="N1046" s="1130"/>
      <c r="O1046" s="1130"/>
      <c r="P1046" s="1130"/>
      <c r="Q1046" s="1130"/>
      <c r="R1046" s="1130"/>
    </row>
    <row r="1047" spans="1:18">
      <c r="A1047" s="1130"/>
      <c r="B1047" s="1130"/>
      <c r="C1047" s="1130"/>
      <c r="D1047" s="1130"/>
      <c r="E1047" s="1130"/>
      <c r="F1047" s="1130"/>
      <c r="G1047" s="1130"/>
      <c r="H1047" s="1130"/>
      <c r="I1047" s="1130"/>
      <c r="J1047" s="1130"/>
      <c r="K1047" s="1130"/>
      <c r="L1047" s="1130"/>
      <c r="M1047" s="1130"/>
      <c r="N1047" s="1130"/>
      <c r="O1047" s="1130"/>
      <c r="P1047" s="1130"/>
      <c r="Q1047" s="1130"/>
      <c r="R1047" s="1130"/>
    </row>
    <row r="1048" spans="1:18">
      <c r="A1048" s="1130"/>
      <c r="B1048" s="1130"/>
      <c r="C1048" s="1130"/>
      <c r="D1048" s="1130"/>
      <c r="E1048" s="1130"/>
      <c r="F1048" s="1130"/>
      <c r="G1048" s="1130"/>
      <c r="H1048" s="1130"/>
      <c r="I1048" s="1130"/>
      <c r="J1048" s="1130"/>
      <c r="K1048" s="1130"/>
      <c r="L1048" s="1130"/>
      <c r="M1048" s="1130"/>
      <c r="N1048" s="1130"/>
      <c r="O1048" s="1130"/>
      <c r="P1048" s="1130"/>
      <c r="Q1048" s="1130"/>
      <c r="R1048" s="1130"/>
    </row>
    <row r="1049" spans="1:18">
      <c r="A1049" s="1130"/>
      <c r="B1049" s="1130"/>
      <c r="C1049" s="1130"/>
      <c r="D1049" s="1130"/>
      <c r="E1049" s="1130"/>
      <c r="F1049" s="1130"/>
      <c r="G1049" s="1130"/>
      <c r="H1049" s="1130"/>
      <c r="I1049" s="1130"/>
      <c r="J1049" s="1130"/>
      <c r="K1049" s="1130"/>
      <c r="L1049" s="1130"/>
      <c r="M1049" s="1130"/>
      <c r="N1049" s="1130"/>
      <c r="O1049" s="1130"/>
      <c r="P1049" s="1130"/>
      <c r="Q1049" s="1130"/>
      <c r="R1049" s="1130"/>
    </row>
    <row r="1050" spans="1:18">
      <c r="A1050" s="1130"/>
      <c r="B1050" s="1130"/>
      <c r="C1050" s="1130"/>
      <c r="D1050" s="1130"/>
      <c r="E1050" s="1130"/>
      <c r="F1050" s="1130"/>
      <c r="G1050" s="1130"/>
      <c r="H1050" s="1130"/>
      <c r="I1050" s="1130"/>
      <c r="J1050" s="1130"/>
      <c r="K1050" s="1130"/>
      <c r="L1050" s="1130"/>
      <c r="M1050" s="1130"/>
      <c r="N1050" s="1130"/>
      <c r="O1050" s="1130"/>
      <c r="P1050" s="1130"/>
      <c r="Q1050" s="1130"/>
      <c r="R1050" s="1130"/>
    </row>
    <row r="1051" spans="1:18">
      <c r="A1051" s="1130"/>
      <c r="B1051" s="1130"/>
      <c r="C1051" s="1130"/>
      <c r="D1051" s="1130"/>
      <c r="E1051" s="1130"/>
      <c r="F1051" s="1130"/>
      <c r="G1051" s="1130"/>
      <c r="H1051" s="1130"/>
      <c r="I1051" s="1130"/>
      <c r="J1051" s="1130"/>
      <c r="K1051" s="1130"/>
      <c r="L1051" s="1130"/>
      <c r="M1051" s="1130"/>
      <c r="N1051" s="1130"/>
      <c r="O1051" s="1130"/>
      <c r="P1051" s="1130"/>
      <c r="Q1051" s="1130"/>
      <c r="R1051" s="1130"/>
    </row>
    <row r="1052" spans="1:18">
      <c r="A1052" s="1130"/>
      <c r="B1052" s="1130"/>
      <c r="C1052" s="1130"/>
      <c r="D1052" s="1130"/>
      <c r="E1052" s="1130"/>
      <c r="F1052" s="1130"/>
      <c r="G1052" s="1130"/>
      <c r="H1052" s="1130"/>
      <c r="I1052" s="1130"/>
      <c r="J1052" s="1130"/>
      <c r="K1052" s="1130"/>
      <c r="L1052" s="1130"/>
      <c r="M1052" s="1130"/>
      <c r="N1052" s="1130"/>
      <c r="O1052" s="1130"/>
      <c r="P1052" s="1130"/>
      <c r="Q1052" s="1130"/>
      <c r="R1052" s="1130"/>
    </row>
    <row r="1053" spans="1:18">
      <c r="A1053" s="1130"/>
      <c r="B1053" s="1130"/>
      <c r="C1053" s="1130"/>
      <c r="D1053" s="1130"/>
      <c r="E1053" s="1130"/>
      <c r="F1053" s="1130"/>
      <c r="G1053" s="1130"/>
      <c r="H1053" s="1130"/>
      <c r="I1053" s="1130"/>
      <c r="J1053" s="1130"/>
      <c r="K1053" s="1130"/>
      <c r="L1053" s="1130"/>
      <c r="M1053" s="1130"/>
      <c r="N1053" s="1130"/>
      <c r="O1053" s="1130"/>
      <c r="P1053" s="1130"/>
      <c r="Q1053" s="1130"/>
      <c r="R1053" s="1130"/>
    </row>
    <row r="1054" spans="1:18">
      <c r="A1054" s="1130"/>
      <c r="B1054" s="1130"/>
      <c r="C1054" s="1130"/>
      <c r="D1054" s="1130"/>
      <c r="E1054" s="1130"/>
      <c r="F1054" s="1130"/>
      <c r="G1054" s="1130"/>
      <c r="H1054" s="1130"/>
      <c r="I1054" s="1130"/>
      <c r="J1054" s="1130"/>
      <c r="K1054" s="1130"/>
      <c r="L1054" s="1130"/>
      <c r="M1054" s="1130"/>
      <c r="N1054" s="1130"/>
      <c r="O1054" s="1130"/>
      <c r="P1054" s="1130"/>
      <c r="Q1054" s="1130"/>
      <c r="R1054" s="1130"/>
    </row>
    <row r="1055" spans="1:18">
      <c r="A1055" s="1130"/>
      <c r="B1055" s="1130"/>
      <c r="C1055" s="1130"/>
      <c r="D1055" s="1130"/>
      <c r="E1055" s="1130"/>
      <c r="F1055" s="1130"/>
      <c r="G1055" s="1130"/>
      <c r="H1055" s="1130"/>
      <c r="I1055" s="1130"/>
      <c r="J1055" s="1130"/>
      <c r="K1055" s="1130"/>
      <c r="L1055" s="1130"/>
      <c r="M1055" s="1130"/>
      <c r="N1055" s="1130"/>
      <c r="O1055" s="1130"/>
      <c r="P1055" s="1130"/>
      <c r="Q1055" s="1130"/>
      <c r="R1055" s="1130"/>
    </row>
    <row r="1056" spans="1:18">
      <c r="A1056" s="1130"/>
      <c r="B1056" s="1130"/>
      <c r="C1056" s="1130"/>
      <c r="D1056" s="1130"/>
      <c r="E1056" s="1130"/>
      <c r="F1056" s="1130"/>
      <c r="G1056" s="1130"/>
      <c r="H1056" s="1130"/>
      <c r="I1056" s="1130"/>
      <c r="J1056" s="1130"/>
      <c r="K1056" s="1130"/>
      <c r="L1056" s="1130"/>
      <c r="M1056" s="1130"/>
      <c r="N1056" s="1130"/>
      <c r="O1056" s="1130"/>
      <c r="P1056" s="1130"/>
      <c r="Q1056" s="1130"/>
      <c r="R1056" s="1130"/>
    </row>
    <row r="1057" spans="1:18">
      <c r="A1057" s="1130"/>
      <c r="B1057" s="1130"/>
      <c r="C1057" s="1130"/>
      <c r="D1057" s="1130"/>
      <c r="E1057" s="1130"/>
      <c r="F1057" s="1130"/>
      <c r="G1057" s="1130"/>
      <c r="H1057" s="1130"/>
      <c r="I1057" s="1130"/>
      <c r="J1057" s="1130"/>
      <c r="K1057" s="1130"/>
      <c r="L1057" s="1130"/>
      <c r="M1057" s="1130"/>
      <c r="N1057" s="1130"/>
      <c r="O1057" s="1130"/>
      <c r="P1057" s="1130"/>
      <c r="Q1057" s="1130"/>
      <c r="R1057" s="1130"/>
    </row>
    <row r="1058" spans="1:18">
      <c r="A1058" s="1130"/>
      <c r="B1058" s="1130"/>
      <c r="C1058" s="1130"/>
      <c r="D1058" s="1130"/>
      <c r="E1058" s="1130"/>
      <c r="F1058" s="1130"/>
      <c r="G1058" s="1130"/>
      <c r="H1058" s="1130"/>
      <c r="I1058" s="1130"/>
      <c r="J1058" s="1130"/>
      <c r="K1058" s="1130"/>
      <c r="L1058" s="1130"/>
      <c r="M1058" s="1130"/>
      <c r="N1058" s="1130"/>
      <c r="O1058" s="1130"/>
      <c r="P1058" s="1130"/>
      <c r="Q1058" s="1130"/>
      <c r="R1058" s="1130"/>
    </row>
    <row r="1059" spans="1:18">
      <c r="A1059" s="1130"/>
      <c r="B1059" s="1130"/>
      <c r="C1059" s="1130"/>
      <c r="D1059" s="1130"/>
      <c r="E1059" s="1130"/>
      <c r="F1059" s="1130"/>
      <c r="G1059" s="1130"/>
      <c r="H1059" s="1130"/>
      <c r="I1059" s="1130"/>
      <c r="J1059" s="1130"/>
      <c r="K1059" s="1130"/>
      <c r="L1059" s="1130"/>
      <c r="M1059" s="1130"/>
      <c r="N1059" s="1130"/>
      <c r="O1059" s="1130"/>
      <c r="P1059" s="1130"/>
      <c r="Q1059" s="1130"/>
      <c r="R1059" s="1130"/>
    </row>
    <row r="1060" spans="1:18">
      <c r="A1060" s="1130"/>
      <c r="B1060" s="1130"/>
      <c r="C1060" s="1130"/>
      <c r="D1060" s="1130"/>
      <c r="E1060" s="1130"/>
      <c r="F1060" s="1130"/>
      <c r="G1060" s="1130"/>
      <c r="H1060" s="1130"/>
      <c r="I1060" s="1130"/>
      <c r="J1060" s="1130"/>
      <c r="K1060" s="1130"/>
      <c r="L1060" s="1130"/>
      <c r="M1060" s="1130"/>
      <c r="N1060" s="1130"/>
      <c r="O1060" s="1130"/>
      <c r="P1060" s="1130"/>
      <c r="Q1060" s="1130"/>
      <c r="R1060" s="1130"/>
    </row>
    <row r="1061" spans="1:18">
      <c r="A1061" s="1130"/>
      <c r="B1061" s="1130"/>
      <c r="C1061" s="1130"/>
      <c r="D1061" s="1130"/>
      <c r="E1061" s="1130"/>
      <c r="F1061" s="1130"/>
      <c r="G1061" s="1130"/>
      <c r="H1061" s="1130"/>
      <c r="I1061" s="1130"/>
      <c r="J1061" s="1130"/>
      <c r="K1061" s="1130"/>
      <c r="L1061" s="1130"/>
      <c r="M1061" s="1130"/>
      <c r="N1061" s="1130"/>
      <c r="O1061" s="1130"/>
      <c r="P1061" s="1130"/>
      <c r="Q1061" s="1130"/>
      <c r="R1061" s="1130"/>
    </row>
    <row r="1062" spans="1:18">
      <c r="A1062" s="1130"/>
      <c r="B1062" s="1130"/>
      <c r="C1062" s="1130"/>
      <c r="D1062" s="1130"/>
      <c r="E1062" s="1130"/>
      <c r="F1062" s="1130"/>
      <c r="G1062" s="1130"/>
      <c r="H1062" s="1130"/>
      <c r="I1062" s="1130"/>
      <c r="J1062" s="1130"/>
      <c r="K1062" s="1130"/>
      <c r="L1062" s="1130"/>
      <c r="M1062" s="1130"/>
      <c r="N1062" s="1130"/>
      <c r="O1062" s="1130"/>
      <c r="P1062" s="1130"/>
      <c r="Q1062" s="1130"/>
      <c r="R1062" s="1130"/>
    </row>
    <row r="1063" spans="1:18">
      <c r="A1063" s="1130"/>
      <c r="B1063" s="1130"/>
      <c r="C1063" s="1130"/>
      <c r="D1063" s="1130"/>
      <c r="E1063" s="1130"/>
      <c r="F1063" s="1130"/>
      <c r="G1063" s="1130"/>
      <c r="H1063" s="1130"/>
      <c r="I1063" s="1130"/>
      <c r="J1063" s="1130"/>
      <c r="K1063" s="1130"/>
      <c r="L1063" s="1130"/>
      <c r="M1063" s="1130"/>
      <c r="N1063" s="1130"/>
      <c r="O1063" s="1130"/>
      <c r="P1063" s="1130"/>
      <c r="Q1063" s="1130"/>
      <c r="R1063" s="1130"/>
    </row>
    <row r="1064" spans="1:18">
      <c r="A1064" s="1130"/>
      <c r="B1064" s="1130"/>
      <c r="C1064" s="1130"/>
      <c r="D1064" s="1130"/>
      <c r="E1064" s="1130"/>
      <c r="F1064" s="1130"/>
      <c r="G1064" s="1130"/>
      <c r="H1064" s="1130"/>
      <c r="I1064" s="1130"/>
      <c r="J1064" s="1130"/>
      <c r="K1064" s="1130"/>
      <c r="L1064" s="1130"/>
      <c r="M1064" s="1130"/>
      <c r="N1064" s="1130"/>
      <c r="O1064" s="1130"/>
      <c r="P1064" s="1130"/>
      <c r="Q1064" s="1130"/>
      <c r="R1064" s="1130"/>
    </row>
    <row r="1065" spans="1:18">
      <c r="A1065" s="1130"/>
      <c r="B1065" s="1130"/>
      <c r="C1065" s="1130"/>
      <c r="D1065" s="1130"/>
      <c r="E1065" s="1130"/>
      <c r="F1065" s="1130"/>
      <c r="G1065" s="1130"/>
      <c r="H1065" s="1130"/>
      <c r="I1065" s="1130"/>
      <c r="J1065" s="1130"/>
      <c r="K1065" s="1130"/>
      <c r="L1065" s="1130"/>
      <c r="M1065" s="1130"/>
      <c r="N1065" s="1130"/>
      <c r="O1065" s="1130"/>
      <c r="P1065" s="1130"/>
      <c r="Q1065" s="1130"/>
      <c r="R1065" s="1130"/>
    </row>
    <row r="1066" spans="1:18">
      <c r="A1066" s="1130"/>
      <c r="B1066" s="1130"/>
      <c r="C1066" s="1130"/>
      <c r="D1066" s="1130"/>
      <c r="E1066" s="1130"/>
      <c r="F1066" s="1130"/>
      <c r="G1066" s="1130"/>
      <c r="H1066" s="1130"/>
      <c r="I1066" s="1130"/>
      <c r="J1066" s="1130"/>
      <c r="K1066" s="1130"/>
      <c r="L1066" s="1130"/>
      <c r="M1066" s="1130"/>
      <c r="N1066" s="1130"/>
      <c r="O1066" s="1130"/>
      <c r="P1066" s="1130"/>
      <c r="Q1066" s="1130"/>
      <c r="R1066" s="1130"/>
    </row>
    <row r="1067" spans="1:18">
      <c r="A1067" s="1130"/>
      <c r="B1067" s="1130"/>
      <c r="C1067" s="1130"/>
      <c r="D1067" s="1130"/>
      <c r="E1067" s="1130"/>
      <c r="F1067" s="1130"/>
      <c r="G1067" s="1130"/>
      <c r="H1067" s="1130"/>
      <c r="I1067" s="1130"/>
      <c r="J1067" s="1130"/>
      <c r="K1067" s="1130"/>
      <c r="L1067" s="1130"/>
      <c r="M1067" s="1130"/>
      <c r="N1067" s="1130"/>
      <c r="O1067" s="1130"/>
      <c r="P1067" s="1130"/>
      <c r="Q1067" s="1130"/>
      <c r="R1067" s="1130"/>
    </row>
    <row r="1068" spans="1:18">
      <c r="A1068" s="1130"/>
      <c r="B1068" s="1130"/>
      <c r="C1068" s="1130"/>
      <c r="D1068" s="1130"/>
      <c r="E1068" s="1130"/>
      <c r="F1068" s="1130"/>
      <c r="G1068" s="1130"/>
      <c r="H1068" s="1130"/>
      <c r="I1068" s="1130"/>
      <c r="J1068" s="1130"/>
      <c r="K1068" s="1130"/>
      <c r="L1068" s="1130"/>
      <c r="M1068" s="1130"/>
      <c r="N1068" s="1130"/>
      <c r="O1068" s="1130"/>
      <c r="P1068" s="1130"/>
      <c r="Q1068" s="1130"/>
      <c r="R1068" s="1130"/>
    </row>
    <row r="1069" spans="1:18">
      <c r="A1069" s="1130"/>
      <c r="B1069" s="1130"/>
      <c r="C1069" s="1130"/>
      <c r="D1069" s="1130"/>
      <c r="E1069" s="1130"/>
      <c r="F1069" s="1130"/>
      <c r="G1069" s="1130"/>
      <c r="H1069" s="1130"/>
      <c r="I1069" s="1130"/>
      <c r="J1069" s="1130"/>
      <c r="K1069" s="1130"/>
      <c r="L1069" s="1130"/>
      <c r="M1069" s="1130"/>
      <c r="N1069" s="1130"/>
      <c r="O1069" s="1130"/>
      <c r="P1069" s="1130"/>
      <c r="Q1069" s="1130"/>
      <c r="R1069" s="1130"/>
    </row>
    <row r="1070" spans="1:18">
      <c r="A1070" s="1130"/>
      <c r="B1070" s="1130"/>
      <c r="C1070" s="1130"/>
      <c r="D1070" s="1130"/>
      <c r="E1070" s="1130"/>
      <c r="F1070" s="1130"/>
      <c r="G1070" s="1130"/>
      <c r="H1070" s="1130"/>
      <c r="I1070" s="1130"/>
      <c r="J1070" s="1130"/>
      <c r="K1070" s="1130"/>
      <c r="L1070" s="1130"/>
      <c r="M1070" s="1130"/>
      <c r="N1070" s="1130"/>
      <c r="O1070" s="1130"/>
      <c r="P1070" s="1130"/>
      <c r="Q1070" s="1130"/>
      <c r="R1070" s="1130"/>
    </row>
    <row r="1071" spans="1:18">
      <c r="A1071" s="1130"/>
      <c r="B1071" s="1130"/>
      <c r="C1071" s="1130"/>
      <c r="D1071" s="1130"/>
      <c r="E1071" s="1130"/>
      <c r="F1071" s="1130"/>
      <c r="G1071" s="1130"/>
      <c r="H1071" s="1130"/>
      <c r="I1071" s="1130"/>
      <c r="J1071" s="1130"/>
      <c r="K1071" s="1130"/>
      <c r="L1071" s="1130"/>
      <c r="M1071" s="1130"/>
      <c r="N1071" s="1130"/>
      <c r="O1071" s="1130"/>
      <c r="P1071" s="1130"/>
      <c r="Q1071" s="1130"/>
      <c r="R1071" s="1130"/>
    </row>
    <row r="1072" spans="1:18">
      <c r="A1072" s="1130"/>
      <c r="B1072" s="1130"/>
      <c r="C1072" s="1130"/>
      <c r="D1072" s="1130"/>
      <c r="E1072" s="1130"/>
      <c r="F1072" s="1130"/>
      <c r="G1072" s="1130"/>
      <c r="H1072" s="1130"/>
      <c r="I1072" s="1130"/>
      <c r="J1072" s="1130"/>
      <c r="K1072" s="1130"/>
      <c r="L1072" s="1130"/>
      <c r="M1072" s="1130"/>
      <c r="N1072" s="1130"/>
      <c r="O1072" s="1130"/>
      <c r="P1072" s="1130"/>
      <c r="Q1072" s="1130"/>
      <c r="R1072" s="1130"/>
    </row>
    <row r="1073" spans="1:18">
      <c r="A1073" s="1130"/>
      <c r="B1073" s="1130"/>
      <c r="C1073" s="1130"/>
      <c r="D1073" s="1130"/>
      <c r="E1073" s="1130"/>
      <c r="F1073" s="1130"/>
      <c r="G1073" s="1130"/>
      <c r="H1073" s="1130"/>
      <c r="I1073" s="1130"/>
      <c r="J1073" s="1130"/>
      <c r="K1073" s="1130"/>
      <c r="L1073" s="1130"/>
      <c r="M1073" s="1130"/>
      <c r="N1073" s="1130"/>
      <c r="O1073" s="1130"/>
      <c r="P1073" s="1130"/>
      <c r="Q1073" s="1130"/>
      <c r="R1073" s="1130"/>
    </row>
    <row r="1074" spans="1:18">
      <c r="A1074" s="1130"/>
      <c r="B1074" s="1130"/>
      <c r="C1074" s="1130"/>
      <c r="D1074" s="1130"/>
      <c r="E1074" s="1130"/>
      <c r="F1074" s="1130"/>
      <c r="G1074" s="1130"/>
      <c r="H1074" s="1130"/>
      <c r="I1074" s="1130"/>
      <c r="J1074" s="1130"/>
      <c r="K1074" s="1130"/>
      <c r="L1074" s="1130"/>
      <c r="M1074" s="1130"/>
      <c r="N1074" s="1130"/>
      <c r="O1074" s="1130"/>
      <c r="P1074" s="1130"/>
      <c r="Q1074" s="1130"/>
      <c r="R1074" s="1130"/>
    </row>
    <row r="1075" spans="1:18">
      <c r="A1075" s="1130"/>
      <c r="B1075" s="1130"/>
      <c r="C1075" s="1130"/>
      <c r="D1075" s="1130"/>
      <c r="E1075" s="1130"/>
      <c r="F1075" s="1130"/>
      <c r="G1075" s="1130"/>
      <c r="H1075" s="1130"/>
      <c r="I1075" s="1130"/>
      <c r="J1075" s="1130"/>
      <c r="K1075" s="1130"/>
      <c r="L1075" s="1130"/>
      <c r="M1075" s="1130"/>
      <c r="N1075" s="1130"/>
      <c r="O1075" s="1130"/>
      <c r="P1075" s="1130"/>
      <c r="Q1075" s="1130"/>
      <c r="R1075" s="1130"/>
    </row>
    <row r="1076" spans="1:18">
      <c r="A1076" s="1130"/>
      <c r="B1076" s="1130"/>
      <c r="C1076" s="1130"/>
      <c r="D1076" s="1130"/>
      <c r="E1076" s="1130"/>
      <c r="F1076" s="1130"/>
      <c r="G1076" s="1130"/>
      <c r="H1076" s="1130"/>
      <c r="I1076" s="1130"/>
      <c r="J1076" s="1130"/>
      <c r="K1076" s="1130"/>
      <c r="L1076" s="1130"/>
      <c r="M1076" s="1130"/>
      <c r="N1076" s="1130"/>
      <c r="O1076" s="1130"/>
      <c r="P1076" s="1130"/>
      <c r="Q1076" s="1130"/>
      <c r="R1076" s="1130"/>
    </row>
    <row r="1077" spans="1:18">
      <c r="A1077" s="1130"/>
      <c r="B1077" s="1130"/>
      <c r="C1077" s="1130"/>
      <c r="D1077" s="1130"/>
      <c r="E1077" s="1130"/>
      <c r="F1077" s="1130"/>
      <c r="G1077" s="1130"/>
      <c r="H1077" s="1130"/>
      <c r="I1077" s="1130"/>
      <c r="J1077" s="1130"/>
      <c r="K1077" s="1130"/>
      <c r="L1077" s="1130"/>
      <c r="M1077" s="1130"/>
      <c r="N1077" s="1130"/>
      <c r="O1077" s="1130"/>
      <c r="P1077" s="1130"/>
      <c r="Q1077" s="1130"/>
      <c r="R1077" s="1130"/>
    </row>
    <row r="1078" spans="1:18">
      <c r="A1078" s="1130"/>
      <c r="B1078" s="1130"/>
      <c r="C1078" s="1130"/>
      <c r="D1078" s="1130"/>
      <c r="E1078" s="1130"/>
      <c r="F1078" s="1130"/>
      <c r="G1078" s="1130"/>
      <c r="H1078" s="1130"/>
      <c r="I1078" s="1130"/>
      <c r="J1078" s="1130"/>
      <c r="K1078" s="1130"/>
      <c r="L1078" s="1130"/>
      <c r="M1078" s="1130"/>
      <c r="N1078" s="1130"/>
      <c r="O1078" s="1130"/>
      <c r="P1078" s="1130"/>
      <c r="Q1078" s="1130"/>
      <c r="R1078" s="1130"/>
    </row>
    <row r="1079" spans="1:18">
      <c r="A1079" s="1130"/>
      <c r="B1079" s="1130"/>
      <c r="C1079" s="1130"/>
      <c r="D1079" s="1130"/>
      <c r="E1079" s="1130"/>
      <c r="F1079" s="1130"/>
      <c r="G1079" s="1130"/>
      <c r="H1079" s="1130"/>
      <c r="I1079" s="1130"/>
      <c r="J1079" s="1130"/>
      <c r="K1079" s="1130"/>
      <c r="L1079" s="1130"/>
      <c r="M1079" s="1130"/>
      <c r="N1079" s="1130"/>
      <c r="O1079" s="1130"/>
      <c r="P1079" s="1130"/>
      <c r="Q1079" s="1130"/>
      <c r="R1079" s="1130"/>
    </row>
    <row r="1080" spans="1:18">
      <c r="A1080" s="1130"/>
      <c r="B1080" s="1130"/>
      <c r="C1080" s="1130"/>
      <c r="D1080" s="1130"/>
      <c r="E1080" s="1130"/>
      <c r="F1080" s="1130"/>
      <c r="G1080" s="1130"/>
      <c r="H1080" s="1130"/>
      <c r="I1080" s="1130"/>
      <c r="J1080" s="1130"/>
      <c r="K1080" s="1130"/>
      <c r="L1080" s="1130"/>
      <c r="M1080" s="1130"/>
      <c r="N1080" s="1130"/>
      <c r="O1080" s="1130"/>
      <c r="P1080" s="1130"/>
      <c r="Q1080" s="1130"/>
      <c r="R1080" s="1130"/>
    </row>
    <row r="1081" spans="1:18">
      <c r="A1081" s="1130"/>
      <c r="B1081" s="1130"/>
      <c r="C1081" s="1130"/>
      <c r="D1081" s="1130"/>
      <c r="E1081" s="1130"/>
      <c r="F1081" s="1130"/>
      <c r="G1081" s="1130"/>
      <c r="H1081" s="1130"/>
      <c r="I1081" s="1130"/>
      <c r="J1081" s="1130"/>
      <c r="K1081" s="1130"/>
      <c r="L1081" s="1130"/>
      <c r="M1081" s="1130"/>
      <c r="N1081" s="1130"/>
      <c r="O1081" s="1130"/>
      <c r="P1081" s="1130"/>
      <c r="Q1081" s="1130"/>
      <c r="R1081" s="1130"/>
    </row>
    <row r="1082" spans="1:18">
      <c r="A1082" s="1130"/>
      <c r="B1082" s="1130"/>
      <c r="C1082" s="1130"/>
      <c r="D1082" s="1130"/>
      <c r="E1082" s="1130"/>
      <c r="F1082" s="1130"/>
      <c r="G1082" s="1130"/>
      <c r="H1082" s="1130"/>
      <c r="I1082" s="1130"/>
      <c r="J1082" s="1130"/>
      <c r="K1082" s="1130"/>
      <c r="L1082" s="1130"/>
      <c r="M1082" s="1130"/>
      <c r="N1082" s="1130"/>
      <c r="O1082" s="1130"/>
      <c r="P1082" s="1130"/>
      <c r="Q1082" s="1130"/>
      <c r="R1082" s="1130"/>
    </row>
    <row r="1083" spans="1:18">
      <c r="A1083" s="1130"/>
      <c r="B1083" s="1130"/>
      <c r="C1083" s="1130"/>
      <c r="D1083" s="1130"/>
      <c r="E1083" s="1130"/>
      <c r="F1083" s="1130"/>
      <c r="G1083" s="1130"/>
      <c r="H1083" s="1130"/>
      <c r="I1083" s="1130"/>
      <c r="J1083" s="1130"/>
      <c r="K1083" s="1130"/>
      <c r="L1083" s="1130"/>
      <c r="M1083" s="1130"/>
      <c r="N1083" s="1130"/>
      <c r="O1083" s="1130"/>
      <c r="P1083" s="1130"/>
      <c r="Q1083" s="1130"/>
      <c r="R1083" s="1130"/>
    </row>
    <row r="1084" spans="1:18">
      <c r="A1084" s="1130"/>
      <c r="B1084" s="1130"/>
      <c r="C1084" s="1130"/>
      <c r="D1084" s="1130"/>
      <c r="E1084" s="1130"/>
      <c r="F1084" s="1130"/>
      <c r="G1084" s="1130"/>
      <c r="H1084" s="1130"/>
      <c r="I1084" s="1130"/>
      <c r="J1084" s="1130"/>
      <c r="K1084" s="1130"/>
      <c r="L1084" s="1130"/>
      <c r="M1084" s="1130"/>
      <c r="N1084" s="1130"/>
      <c r="O1084" s="1130"/>
      <c r="P1084" s="1130"/>
      <c r="Q1084" s="1130"/>
      <c r="R1084" s="1130"/>
    </row>
    <row r="1085" spans="1:18">
      <c r="A1085" s="1130"/>
      <c r="B1085" s="1130"/>
      <c r="C1085" s="1130"/>
      <c r="D1085" s="1130"/>
      <c r="E1085" s="1130"/>
      <c r="F1085" s="1130"/>
      <c r="G1085" s="1130"/>
      <c r="H1085" s="1130"/>
      <c r="I1085" s="1130"/>
      <c r="J1085" s="1130"/>
      <c r="K1085" s="1130"/>
      <c r="L1085" s="1130"/>
      <c r="M1085" s="1130"/>
      <c r="N1085" s="1130"/>
      <c r="O1085" s="1130"/>
      <c r="P1085" s="1130"/>
      <c r="Q1085" s="1130"/>
      <c r="R1085" s="1130"/>
    </row>
    <row r="1086" spans="1:18">
      <c r="A1086" s="1130"/>
      <c r="B1086" s="1130"/>
      <c r="C1086" s="1130"/>
      <c r="D1086" s="1130"/>
      <c r="E1086" s="1130"/>
      <c r="F1086" s="1130"/>
      <c r="G1086" s="1130"/>
      <c r="H1086" s="1130"/>
      <c r="I1086" s="1130"/>
      <c r="J1086" s="1130"/>
      <c r="K1086" s="1130"/>
      <c r="L1086" s="1130"/>
      <c r="M1086" s="1130"/>
      <c r="N1086" s="1130"/>
      <c r="O1086" s="1130"/>
      <c r="P1086" s="1130"/>
      <c r="Q1086" s="1130"/>
      <c r="R1086" s="1130"/>
    </row>
    <row r="1087" spans="1:18">
      <c r="A1087" s="1130"/>
      <c r="B1087" s="1130"/>
      <c r="C1087" s="1130"/>
      <c r="D1087" s="1130"/>
      <c r="E1087" s="1130"/>
      <c r="F1087" s="1130"/>
      <c r="G1087" s="1130"/>
      <c r="H1087" s="1130"/>
      <c r="I1087" s="1130"/>
      <c r="J1087" s="1130"/>
      <c r="K1087" s="1130"/>
      <c r="L1087" s="1130"/>
      <c r="M1087" s="1130"/>
      <c r="N1087" s="1130"/>
      <c r="O1087" s="1130"/>
      <c r="P1087" s="1130"/>
      <c r="Q1087" s="1130"/>
      <c r="R1087" s="1130"/>
    </row>
    <row r="1088" spans="1:18">
      <c r="A1088" s="1130"/>
      <c r="B1088" s="1130"/>
      <c r="C1088" s="1130"/>
      <c r="D1088" s="1130"/>
      <c r="E1088" s="1130"/>
      <c r="F1088" s="1130"/>
      <c r="G1088" s="1130"/>
      <c r="H1088" s="1130"/>
      <c r="I1088" s="1130"/>
      <c r="J1088" s="1130"/>
      <c r="K1088" s="1130"/>
      <c r="L1088" s="1130"/>
      <c r="M1088" s="1130"/>
      <c r="N1088" s="1130"/>
      <c r="O1088" s="1130"/>
      <c r="P1088" s="1130"/>
      <c r="Q1088" s="1130"/>
      <c r="R1088" s="1130"/>
    </row>
    <row r="1089" spans="1:18">
      <c r="A1089" s="1130"/>
      <c r="B1089" s="1130"/>
      <c r="C1089" s="1130"/>
      <c r="D1089" s="1130"/>
      <c r="E1089" s="1130"/>
      <c r="F1089" s="1130"/>
      <c r="G1089" s="1130"/>
      <c r="H1089" s="1130"/>
      <c r="I1089" s="1130"/>
      <c r="J1089" s="1130"/>
      <c r="K1089" s="1130"/>
      <c r="L1089" s="1130"/>
      <c r="M1089" s="1130"/>
      <c r="N1089" s="1130"/>
      <c r="O1089" s="1130"/>
      <c r="P1089" s="1130"/>
      <c r="Q1089" s="1130"/>
      <c r="R1089" s="1130"/>
    </row>
    <row r="1090" spans="1:18">
      <c r="A1090" s="1130"/>
      <c r="B1090" s="1130"/>
      <c r="C1090" s="1130"/>
      <c r="D1090" s="1130"/>
      <c r="E1090" s="1130"/>
      <c r="F1090" s="1130"/>
      <c r="G1090" s="1130"/>
      <c r="H1090" s="1130"/>
      <c r="I1090" s="1130"/>
      <c r="J1090" s="1130"/>
      <c r="K1090" s="1130"/>
      <c r="L1090" s="1130"/>
      <c r="M1090" s="1130"/>
      <c r="N1090" s="1130"/>
      <c r="O1090" s="1130"/>
      <c r="P1090" s="1130"/>
      <c r="Q1090" s="1130"/>
      <c r="R1090" s="1130"/>
    </row>
    <row r="1091" spans="1:18">
      <c r="A1091" s="1130"/>
      <c r="B1091" s="1130"/>
      <c r="C1091" s="1130"/>
      <c r="D1091" s="1130"/>
      <c r="E1091" s="1130"/>
      <c r="F1091" s="1130"/>
      <c r="G1091" s="1130"/>
      <c r="H1091" s="1130"/>
      <c r="I1091" s="1130"/>
      <c r="J1091" s="1130"/>
      <c r="K1091" s="1130"/>
      <c r="L1091" s="1130"/>
      <c r="M1091" s="1130"/>
      <c r="N1091" s="1130"/>
      <c r="O1091" s="1130"/>
      <c r="P1091" s="1130"/>
      <c r="Q1091" s="1130"/>
      <c r="R1091" s="1130"/>
    </row>
    <row r="1092" spans="1:18">
      <c r="A1092" s="1130"/>
      <c r="B1092" s="1130"/>
      <c r="C1092" s="1130"/>
      <c r="D1092" s="1130"/>
      <c r="E1092" s="1130"/>
      <c r="F1092" s="1130"/>
      <c r="G1092" s="1130"/>
      <c r="H1092" s="1130"/>
      <c r="I1092" s="1130"/>
      <c r="J1092" s="1130"/>
      <c r="K1092" s="1130"/>
      <c r="L1092" s="1130"/>
      <c r="M1092" s="1130"/>
      <c r="N1092" s="1130"/>
      <c r="O1092" s="1130"/>
      <c r="P1092" s="1130"/>
      <c r="Q1092" s="1130"/>
      <c r="R1092" s="1130"/>
    </row>
    <row r="1093" spans="1:18">
      <c r="A1093" s="1130"/>
      <c r="B1093" s="1130"/>
      <c r="C1093" s="1130"/>
      <c r="D1093" s="1130"/>
      <c r="E1093" s="1130"/>
      <c r="F1093" s="1130"/>
      <c r="G1093" s="1130"/>
      <c r="H1093" s="1130"/>
      <c r="I1093" s="1130"/>
      <c r="J1093" s="1130"/>
      <c r="K1093" s="1130"/>
      <c r="L1093" s="1130"/>
      <c r="M1093" s="1130"/>
      <c r="N1093" s="1130"/>
      <c r="O1093" s="1130"/>
      <c r="P1093" s="1130"/>
      <c r="Q1093" s="1130"/>
      <c r="R1093" s="1130"/>
    </row>
    <row r="1094" spans="1:18">
      <c r="A1094" s="1130"/>
      <c r="B1094" s="1130"/>
      <c r="C1094" s="1130"/>
      <c r="D1094" s="1130"/>
      <c r="E1094" s="1130"/>
      <c r="F1094" s="1130"/>
      <c r="G1094" s="1130"/>
      <c r="H1094" s="1130"/>
      <c r="I1094" s="1130"/>
      <c r="J1094" s="1130"/>
      <c r="K1094" s="1130"/>
      <c r="L1094" s="1130"/>
      <c r="M1094" s="1130"/>
      <c r="N1094" s="1130"/>
      <c r="O1094" s="1130"/>
      <c r="P1094" s="1130"/>
      <c r="Q1094" s="1130"/>
      <c r="R1094" s="1130"/>
    </row>
    <row r="1095" spans="1:18">
      <c r="A1095" s="1130"/>
      <c r="B1095" s="1130"/>
      <c r="C1095" s="1130"/>
      <c r="D1095" s="1130"/>
      <c r="E1095" s="1130"/>
      <c r="F1095" s="1130"/>
      <c r="G1095" s="1130"/>
      <c r="H1095" s="1130"/>
      <c r="I1095" s="1130"/>
      <c r="J1095" s="1130"/>
      <c r="K1095" s="1130"/>
      <c r="L1095" s="1130"/>
      <c r="M1095" s="1130"/>
      <c r="N1095" s="1130"/>
      <c r="O1095" s="1130"/>
      <c r="P1095" s="1130"/>
      <c r="Q1095" s="1130"/>
      <c r="R1095" s="1130"/>
    </row>
    <row r="1096" spans="1:18">
      <c r="A1096" s="1130"/>
      <c r="B1096" s="1130"/>
      <c r="C1096" s="1130"/>
      <c r="D1096" s="1130"/>
      <c r="E1096" s="1130"/>
      <c r="F1096" s="1130"/>
      <c r="G1096" s="1130"/>
      <c r="H1096" s="1130"/>
      <c r="I1096" s="1130"/>
      <c r="J1096" s="1130"/>
      <c r="K1096" s="1130"/>
      <c r="L1096" s="1130"/>
      <c r="M1096" s="1130"/>
      <c r="N1096" s="1130"/>
      <c r="O1096" s="1130"/>
      <c r="P1096" s="1130"/>
      <c r="Q1096" s="1130"/>
      <c r="R1096" s="1130"/>
    </row>
    <row r="1097" spans="1:18">
      <c r="A1097" s="1130"/>
      <c r="B1097" s="1130"/>
      <c r="C1097" s="1130"/>
      <c r="D1097" s="1130"/>
      <c r="E1097" s="1130"/>
      <c r="F1097" s="1130"/>
      <c r="G1097" s="1130"/>
      <c r="H1097" s="1130"/>
      <c r="I1097" s="1130"/>
      <c r="J1097" s="1130"/>
      <c r="K1097" s="1130"/>
      <c r="L1097" s="1130"/>
      <c r="M1097" s="1130"/>
      <c r="N1097" s="1130"/>
      <c r="O1097" s="1130"/>
      <c r="P1097" s="1130"/>
      <c r="Q1097" s="1130"/>
      <c r="R1097" s="1130"/>
    </row>
    <row r="1098" spans="1:18">
      <c r="A1098" s="1130"/>
      <c r="B1098" s="1130"/>
      <c r="C1098" s="1130"/>
      <c r="D1098" s="1130"/>
      <c r="E1098" s="1130"/>
      <c r="F1098" s="1130"/>
      <c r="G1098" s="1130"/>
      <c r="H1098" s="1130"/>
      <c r="I1098" s="1130"/>
      <c r="J1098" s="1130"/>
      <c r="K1098" s="1130"/>
      <c r="L1098" s="1130"/>
      <c r="M1098" s="1130"/>
      <c r="N1098" s="1130"/>
      <c r="O1098" s="1130"/>
      <c r="P1098" s="1130"/>
      <c r="Q1098" s="1130"/>
      <c r="R1098" s="1130"/>
    </row>
    <row r="1099" spans="1:18">
      <c r="A1099" s="1130"/>
      <c r="B1099" s="1130"/>
      <c r="C1099" s="1130"/>
      <c r="D1099" s="1130"/>
      <c r="E1099" s="1130"/>
      <c r="F1099" s="1130"/>
      <c r="G1099" s="1130"/>
      <c r="H1099" s="1130"/>
      <c r="I1099" s="1130"/>
      <c r="J1099" s="1130"/>
      <c r="K1099" s="1130"/>
      <c r="L1099" s="1130"/>
      <c r="M1099" s="1130"/>
      <c r="N1099" s="1130"/>
      <c r="O1099" s="1130"/>
      <c r="P1099" s="1130"/>
      <c r="Q1099" s="1130"/>
      <c r="R1099" s="1130"/>
    </row>
    <row r="1100" spans="1:18">
      <c r="A1100" s="1130"/>
      <c r="B1100" s="1130"/>
      <c r="C1100" s="1130"/>
      <c r="D1100" s="1130"/>
      <c r="E1100" s="1130"/>
      <c r="F1100" s="1130"/>
      <c r="G1100" s="1130"/>
      <c r="H1100" s="1130"/>
      <c r="I1100" s="1130"/>
      <c r="J1100" s="1130"/>
      <c r="K1100" s="1130"/>
      <c r="L1100" s="1130"/>
      <c r="M1100" s="1130"/>
      <c r="N1100" s="1130"/>
      <c r="O1100" s="1130"/>
      <c r="P1100" s="1130"/>
      <c r="Q1100" s="1130"/>
      <c r="R1100" s="1130"/>
    </row>
    <row r="1101" spans="1:18">
      <c r="A1101" s="1130"/>
      <c r="B1101" s="1130"/>
      <c r="C1101" s="1130"/>
      <c r="D1101" s="1130"/>
      <c r="E1101" s="1130"/>
      <c r="F1101" s="1130"/>
      <c r="G1101" s="1130"/>
      <c r="H1101" s="1130"/>
      <c r="I1101" s="1130"/>
      <c r="J1101" s="1130"/>
      <c r="K1101" s="1130"/>
      <c r="L1101" s="1130"/>
      <c r="M1101" s="1130"/>
      <c r="N1101" s="1130"/>
      <c r="O1101" s="1130"/>
      <c r="P1101" s="1130"/>
      <c r="Q1101" s="1130"/>
      <c r="R1101" s="1130"/>
    </row>
    <row r="1102" spans="1:18">
      <c r="A1102" s="1130"/>
      <c r="B1102" s="1130"/>
      <c r="C1102" s="1130"/>
      <c r="D1102" s="1130"/>
      <c r="E1102" s="1130"/>
      <c r="F1102" s="1130"/>
      <c r="G1102" s="1130"/>
      <c r="H1102" s="1130"/>
      <c r="I1102" s="1130"/>
      <c r="J1102" s="1130"/>
      <c r="K1102" s="1130"/>
      <c r="L1102" s="1130"/>
      <c r="M1102" s="1130"/>
      <c r="N1102" s="1130"/>
      <c r="O1102" s="1130"/>
      <c r="P1102" s="1130"/>
      <c r="Q1102" s="1130"/>
      <c r="R1102" s="1130"/>
    </row>
    <row r="1103" spans="1:18">
      <c r="A1103" s="1130"/>
      <c r="B1103" s="1130"/>
      <c r="C1103" s="1130"/>
      <c r="D1103" s="1130"/>
      <c r="E1103" s="1130"/>
      <c r="F1103" s="1130"/>
      <c r="G1103" s="1130"/>
      <c r="H1103" s="1130"/>
      <c r="I1103" s="1130"/>
      <c r="J1103" s="1130"/>
      <c r="K1103" s="1130"/>
      <c r="L1103" s="1130"/>
      <c r="M1103" s="1130"/>
      <c r="N1103" s="1130"/>
      <c r="O1103" s="1130"/>
      <c r="P1103" s="1130"/>
      <c r="Q1103" s="1130"/>
      <c r="R1103" s="1130"/>
    </row>
    <row r="1104" spans="1:18">
      <c r="A1104" s="1130"/>
      <c r="B1104" s="1130"/>
      <c r="C1104" s="1130"/>
      <c r="D1104" s="1130"/>
      <c r="E1104" s="1130"/>
      <c r="F1104" s="1130"/>
      <c r="G1104" s="1130"/>
      <c r="H1104" s="1130"/>
      <c r="I1104" s="1130"/>
      <c r="J1104" s="1130"/>
      <c r="K1104" s="1130"/>
      <c r="L1104" s="1130"/>
      <c r="M1104" s="1130"/>
      <c r="N1104" s="1130"/>
      <c r="O1104" s="1130"/>
      <c r="P1104" s="1130"/>
      <c r="Q1104" s="1130"/>
      <c r="R1104" s="1130"/>
    </row>
    <row r="1105" spans="1:18">
      <c r="A1105" s="1130"/>
      <c r="B1105" s="1130"/>
      <c r="C1105" s="1130"/>
      <c r="D1105" s="1130"/>
      <c r="E1105" s="1130"/>
      <c r="F1105" s="1130"/>
      <c r="G1105" s="1130"/>
      <c r="H1105" s="1130"/>
      <c r="I1105" s="1130"/>
      <c r="J1105" s="1130"/>
      <c r="K1105" s="1130"/>
      <c r="L1105" s="1130"/>
      <c r="M1105" s="1130"/>
      <c r="N1105" s="1130"/>
      <c r="O1105" s="1130"/>
      <c r="P1105" s="1130"/>
      <c r="Q1105" s="1130"/>
      <c r="R1105" s="1130"/>
    </row>
    <row r="1106" spans="1:18">
      <c r="A1106" s="1130"/>
      <c r="B1106" s="1130"/>
      <c r="C1106" s="1130"/>
      <c r="D1106" s="1130"/>
      <c r="E1106" s="1130"/>
      <c r="F1106" s="1130"/>
      <c r="G1106" s="1130"/>
      <c r="H1106" s="1130"/>
      <c r="I1106" s="1130"/>
      <c r="J1106" s="1130"/>
      <c r="K1106" s="1130"/>
      <c r="L1106" s="1130"/>
      <c r="M1106" s="1130"/>
      <c r="N1106" s="1130"/>
      <c r="O1106" s="1130"/>
      <c r="P1106" s="1130"/>
      <c r="Q1106" s="1130"/>
      <c r="R1106" s="1130"/>
    </row>
    <row r="1107" spans="1:18">
      <c r="A1107" s="1130"/>
      <c r="B1107" s="1130"/>
      <c r="C1107" s="1130"/>
      <c r="D1107" s="1130"/>
      <c r="E1107" s="1130"/>
      <c r="F1107" s="1130"/>
      <c r="G1107" s="1130"/>
      <c r="H1107" s="1130"/>
      <c r="I1107" s="1130"/>
      <c r="J1107" s="1130"/>
      <c r="K1107" s="1130"/>
      <c r="L1107" s="1130"/>
      <c r="M1107" s="1130"/>
      <c r="N1107" s="1130"/>
      <c r="O1107" s="1130"/>
      <c r="P1107" s="1130"/>
      <c r="Q1107" s="1130"/>
      <c r="R1107" s="1130"/>
    </row>
    <row r="1108" spans="1:18">
      <c r="A1108" s="1130"/>
      <c r="B1108" s="1130"/>
      <c r="C1108" s="1130"/>
      <c r="D1108" s="1130"/>
      <c r="E1108" s="1130"/>
      <c r="F1108" s="1130"/>
      <c r="G1108" s="1130"/>
      <c r="H1108" s="1130"/>
      <c r="I1108" s="1130"/>
      <c r="J1108" s="1130"/>
      <c r="K1108" s="1130"/>
      <c r="L1108" s="1130"/>
      <c r="M1108" s="1130"/>
      <c r="N1108" s="1130"/>
      <c r="O1108" s="1130"/>
      <c r="P1108" s="1130"/>
      <c r="Q1108" s="1130"/>
      <c r="R1108" s="1130"/>
    </row>
    <row r="1109" spans="1:18">
      <c r="A1109" s="1130"/>
      <c r="B1109" s="1130"/>
      <c r="C1109" s="1130"/>
      <c r="D1109" s="1130"/>
      <c r="E1109" s="1130"/>
      <c r="F1109" s="1130"/>
      <c r="G1109" s="1130"/>
      <c r="H1109" s="1130"/>
      <c r="I1109" s="1130"/>
      <c r="J1109" s="1130"/>
      <c r="K1109" s="1130"/>
      <c r="L1109" s="1130"/>
      <c r="M1109" s="1130"/>
      <c r="N1109" s="1130"/>
      <c r="O1109" s="1130"/>
      <c r="P1109" s="1130"/>
      <c r="Q1109" s="1130"/>
      <c r="R1109" s="1130"/>
    </row>
    <row r="1110" spans="1:18">
      <c r="A1110" s="1130"/>
      <c r="B1110" s="1130"/>
      <c r="C1110" s="1130"/>
      <c r="D1110" s="1130"/>
      <c r="E1110" s="1130"/>
      <c r="F1110" s="1130"/>
      <c r="G1110" s="1130"/>
      <c r="H1110" s="1130"/>
      <c r="I1110" s="1130"/>
      <c r="J1110" s="1130"/>
      <c r="K1110" s="1130"/>
      <c r="L1110" s="1130"/>
      <c r="M1110" s="1130"/>
      <c r="N1110" s="1130"/>
      <c r="O1110" s="1130"/>
      <c r="P1110" s="1130"/>
      <c r="Q1110" s="1130"/>
      <c r="R1110" s="1130"/>
    </row>
    <row r="1111" spans="1:18">
      <c r="A1111" s="1130"/>
      <c r="B1111" s="1130"/>
      <c r="C1111" s="1130"/>
      <c r="D1111" s="1130"/>
      <c r="E1111" s="1130"/>
      <c r="F1111" s="1130"/>
      <c r="G1111" s="1130"/>
      <c r="H1111" s="1130"/>
      <c r="I1111" s="1130"/>
      <c r="J1111" s="1130"/>
      <c r="K1111" s="1130"/>
      <c r="L1111" s="1130"/>
      <c r="M1111" s="1130"/>
      <c r="N1111" s="1130"/>
      <c r="O1111" s="1130"/>
      <c r="P1111" s="1130"/>
      <c r="Q1111" s="1130"/>
      <c r="R1111" s="1130"/>
    </row>
    <row r="1112" spans="1:18">
      <c r="A1112" s="1130"/>
      <c r="B1112" s="1130"/>
      <c r="C1112" s="1130"/>
      <c r="D1112" s="1130"/>
      <c r="E1112" s="1130"/>
      <c r="F1112" s="1130"/>
      <c r="G1112" s="1130"/>
      <c r="H1112" s="1130"/>
      <c r="I1112" s="1130"/>
      <c r="J1112" s="1130"/>
      <c r="K1112" s="1130"/>
      <c r="L1112" s="1130"/>
      <c r="M1112" s="1130"/>
      <c r="N1112" s="1130"/>
      <c r="O1112" s="1130"/>
      <c r="P1112" s="1130"/>
      <c r="Q1112" s="1130"/>
      <c r="R1112" s="1130"/>
    </row>
    <row r="1113" spans="1:18">
      <c r="A1113" s="1130"/>
      <c r="B1113" s="1130"/>
      <c r="C1113" s="1130"/>
      <c r="D1113" s="1130"/>
      <c r="E1113" s="1130"/>
      <c r="F1113" s="1130"/>
      <c r="G1113" s="1130"/>
      <c r="H1113" s="1130"/>
      <c r="I1113" s="1130"/>
      <c r="J1113" s="1130"/>
      <c r="K1113" s="1130"/>
      <c r="L1113" s="1130"/>
      <c r="M1113" s="1130"/>
      <c r="N1113" s="1130"/>
      <c r="O1113" s="1130"/>
      <c r="P1113" s="1130"/>
      <c r="Q1113" s="1130"/>
      <c r="R1113" s="1130"/>
    </row>
    <row r="1114" spans="1:18">
      <c r="A1114" s="1130"/>
      <c r="B1114" s="1130"/>
      <c r="C1114" s="1130"/>
      <c r="D1114" s="1130"/>
      <c r="E1114" s="1130"/>
      <c r="F1114" s="1130"/>
      <c r="G1114" s="1130"/>
      <c r="H1114" s="1130"/>
      <c r="I1114" s="1130"/>
      <c r="J1114" s="1130"/>
      <c r="K1114" s="1130"/>
      <c r="L1114" s="1130"/>
      <c r="M1114" s="1130"/>
      <c r="N1114" s="1130"/>
      <c r="O1114" s="1130"/>
      <c r="P1114" s="1130"/>
      <c r="Q1114" s="1130"/>
      <c r="R1114" s="1130"/>
    </row>
    <row r="1115" spans="1:18">
      <c r="A1115" s="1130"/>
      <c r="B1115" s="1130"/>
      <c r="C1115" s="1130"/>
      <c r="D1115" s="1130"/>
      <c r="E1115" s="1130"/>
      <c r="F1115" s="1130"/>
      <c r="G1115" s="1130"/>
      <c r="H1115" s="1130"/>
      <c r="I1115" s="1130"/>
      <c r="J1115" s="1130"/>
      <c r="K1115" s="1130"/>
      <c r="L1115" s="1130"/>
      <c r="M1115" s="1130"/>
      <c r="N1115" s="1130"/>
      <c r="O1115" s="1130"/>
      <c r="P1115" s="1130"/>
      <c r="Q1115" s="1130"/>
      <c r="R1115" s="1130"/>
    </row>
    <row r="1116" spans="1:18">
      <c r="A1116" s="1130"/>
      <c r="B1116" s="1130"/>
      <c r="C1116" s="1130"/>
      <c r="D1116" s="1130"/>
      <c r="E1116" s="1130"/>
      <c r="F1116" s="1130"/>
      <c r="G1116" s="1130"/>
      <c r="H1116" s="1130"/>
      <c r="I1116" s="1130"/>
      <c r="J1116" s="1130"/>
      <c r="K1116" s="1130"/>
      <c r="L1116" s="1130"/>
      <c r="M1116" s="1130"/>
      <c r="N1116" s="1130"/>
      <c r="O1116" s="1130"/>
      <c r="P1116" s="1130"/>
      <c r="Q1116" s="1130"/>
      <c r="R1116" s="1130"/>
    </row>
    <row r="1117" spans="1:18">
      <c r="A1117" s="1130"/>
      <c r="B1117" s="1130"/>
      <c r="C1117" s="1130"/>
      <c r="D1117" s="1130"/>
      <c r="E1117" s="1130"/>
      <c r="F1117" s="1130"/>
      <c r="G1117" s="1130"/>
      <c r="H1117" s="1130"/>
      <c r="I1117" s="1130"/>
      <c r="J1117" s="1130"/>
      <c r="K1117" s="1130"/>
      <c r="L1117" s="1130"/>
      <c r="M1117" s="1130"/>
      <c r="N1117" s="1130"/>
      <c r="O1117" s="1130"/>
      <c r="P1117" s="1130"/>
      <c r="Q1117" s="1130"/>
      <c r="R1117" s="1130"/>
    </row>
    <row r="1118" spans="1:18">
      <c r="A1118" s="1130"/>
      <c r="B1118" s="1130"/>
      <c r="C1118" s="1130"/>
      <c r="D1118" s="1130"/>
      <c r="E1118" s="1130"/>
      <c r="F1118" s="1130"/>
      <c r="G1118" s="1130"/>
      <c r="H1118" s="1130"/>
      <c r="I1118" s="1130"/>
      <c r="J1118" s="1130"/>
      <c r="K1118" s="1130"/>
      <c r="L1118" s="1130"/>
      <c r="M1118" s="1130"/>
      <c r="N1118" s="1130"/>
      <c r="O1118" s="1130"/>
      <c r="P1118" s="1130"/>
      <c r="Q1118" s="1130"/>
      <c r="R1118" s="1130"/>
    </row>
    <row r="1119" spans="1:18">
      <c r="A1119" s="1130"/>
      <c r="B1119" s="1130"/>
      <c r="C1119" s="1130"/>
      <c r="D1119" s="1130"/>
      <c r="E1119" s="1130"/>
      <c r="F1119" s="1130"/>
      <c r="G1119" s="1130"/>
      <c r="H1119" s="1130"/>
      <c r="I1119" s="1130"/>
      <c r="J1119" s="1130"/>
      <c r="K1119" s="1130"/>
      <c r="L1119" s="1130"/>
      <c r="M1119" s="1130"/>
      <c r="N1119" s="1130"/>
      <c r="O1119" s="1130"/>
      <c r="P1119" s="1130"/>
      <c r="Q1119" s="1130"/>
      <c r="R1119" s="1130"/>
    </row>
    <row r="1120" spans="1:18">
      <c r="A1120" s="1130"/>
      <c r="B1120" s="1130"/>
      <c r="C1120" s="1130"/>
      <c r="D1120" s="1130"/>
      <c r="E1120" s="1130"/>
      <c r="F1120" s="1130"/>
      <c r="G1120" s="1130"/>
      <c r="H1120" s="1130"/>
      <c r="I1120" s="1130"/>
      <c r="J1120" s="1130"/>
      <c r="K1120" s="1130"/>
      <c r="L1120" s="1130"/>
      <c r="M1120" s="1130"/>
      <c r="N1120" s="1130"/>
      <c r="O1120" s="1130"/>
      <c r="P1120" s="1130"/>
      <c r="Q1120" s="1130"/>
      <c r="R1120" s="1130"/>
    </row>
    <row r="1121" spans="1:18">
      <c r="A1121" s="1130"/>
      <c r="B1121" s="1130"/>
      <c r="C1121" s="1130"/>
      <c r="D1121" s="1130"/>
      <c r="E1121" s="1130"/>
      <c r="F1121" s="1130"/>
      <c r="G1121" s="1130"/>
      <c r="H1121" s="1130"/>
      <c r="I1121" s="1130"/>
      <c r="J1121" s="1130"/>
      <c r="K1121" s="1130"/>
      <c r="L1121" s="1130"/>
      <c r="M1121" s="1130"/>
      <c r="N1121" s="1130"/>
      <c r="O1121" s="1130"/>
      <c r="P1121" s="1130"/>
      <c r="Q1121" s="1130"/>
      <c r="R1121" s="1130"/>
    </row>
    <row r="1122" spans="1:18">
      <c r="A1122" s="1130"/>
      <c r="B1122" s="1130"/>
      <c r="C1122" s="1130"/>
      <c r="D1122" s="1130"/>
      <c r="E1122" s="1130"/>
      <c r="F1122" s="1130"/>
      <c r="G1122" s="1130"/>
      <c r="H1122" s="1130"/>
      <c r="I1122" s="1130"/>
      <c r="J1122" s="1130"/>
      <c r="K1122" s="1130"/>
      <c r="L1122" s="1130"/>
      <c r="M1122" s="1130"/>
      <c r="N1122" s="1130"/>
      <c r="O1122" s="1130"/>
      <c r="P1122" s="1130"/>
      <c r="Q1122" s="1130"/>
      <c r="R1122" s="1130"/>
    </row>
    <row r="1123" spans="1:18">
      <c r="A1123" s="1130"/>
      <c r="B1123" s="1130"/>
      <c r="C1123" s="1130"/>
      <c r="D1123" s="1130"/>
      <c r="E1123" s="1130"/>
      <c r="F1123" s="1130"/>
      <c r="G1123" s="1130"/>
      <c r="H1123" s="1130"/>
      <c r="I1123" s="1130"/>
      <c r="J1123" s="1130"/>
      <c r="K1123" s="1130"/>
      <c r="L1123" s="1130"/>
      <c r="M1123" s="1130"/>
      <c r="N1123" s="1130"/>
      <c r="O1123" s="1130"/>
      <c r="P1123" s="1130"/>
      <c r="Q1123" s="1130"/>
      <c r="R1123" s="1130"/>
    </row>
    <row r="1124" spans="1:18">
      <c r="A1124" s="1130"/>
      <c r="B1124" s="1130"/>
      <c r="C1124" s="1130"/>
      <c r="D1124" s="1130"/>
      <c r="E1124" s="1130"/>
      <c r="F1124" s="1130"/>
      <c r="G1124" s="1130"/>
      <c r="H1124" s="1130"/>
      <c r="I1124" s="1130"/>
      <c r="J1124" s="1130"/>
      <c r="K1124" s="1130"/>
      <c r="L1124" s="1130"/>
      <c r="M1124" s="1130"/>
      <c r="N1124" s="1130"/>
      <c r="O1124" s="1130"/>
      <c r="P1124" s="1130"/>
      <c r="Q1124" s="1130"/>
      <c r="R1124" s="1130"/>
    </row>
    <row r="1125" spans="1:18">
      <c r="A1125" s="1130"/>
      <c r="B1125" s="1130"/>
      <c r="C1125" s="1130"/>
      <c r="D1125" s="1130"/>
      <c r="E1125" s="1130"/>
      <c r="F1125" s="1130"/>
      <c r="G1125" s="1130"/>
      <c r="H1125" s="1130"/>
      <c r="I1125" s="1130"/>
      <c r="J1125" s="1130"/>
      <c r="K1125" s="1130"/>
      <c r="L1125" s="1130"/>
      <c r="M1125" s="1130"/>
      <c r="N1125" s="1130"/>
      <c r="O1125" s="1130"/>
      <c r="P1125" s="1130"/>
      <c r="Q1125" s="1130"/>
      <c r="R1125" s="1130"/>
    </row>
    <row r="1126" spans="1:18">
      <c r="A1126" s="1130"/>
      <c r="B1126" s="1130"/>
      <c r="C1126" s="1130"/>
      <c r="D1126" s="1130"/>
      <c r="E1126" s="1130"/>
      <c r="F1126" s="1130"/>
      <c r="G1126" s="1130"/>
      <c r="H1126" s="1130"/>
      <c r="I1126" s="1130"/>
      <c r="J1126" s="1130"/>
      <c r="K1126" s="1130"/>
      <c r="L1126" s="1130"/>
      <c r="M1126" s="1130"/>
      <c r="N1126" s="1130"/>
      <c r="O1126" s="1130"/>
      <c r="P1126" s="1130"/>
      <c r="Q1126" s="1130"/>
      <c r="R1126" s="1130"/>
    </row>
    <row r="1127" spans="1:18">
      <c r="A1127" s="1130"/>
      <c r="B1127" s="1130"/>
      <c r="C1127" s="1130"/>
      <c r="D1127" s="1130"/>
      <c r="E1127" s="1130"/>
      <c r="F1127" s="1130"/>
      <c r="G1127" s="1130"/>
      <c r="H1127" s="1130"/>
      <c r="I1127" s="1130"/>
      <c r="J1127" s="1130"/>
      <c r="K1127" s="1130"/>
      <c r="L1127" s="1130"/>
      <c r="M1127" s="1130"/>
      <c r="N1127" s="1130"/>
      <c r="O1127" s="1130"/>
      <c r="P1127" s="1130"/>
      <c r="Q1127" s="1130"/>
      <c r="R1127" s="1130"/>
    </row>
    <row r="1128" spans="1:18">
      <c r="A1128" s="1130"/>
      <c r="B1128" s="1130"/>
      <c r="C1128" s="1130"/>
      <c r="D1128" s="1130"/>
      <c r="E1128" s="1130"/>
      <c r="F1128" s="1130"/>
      <c r="G1128" s="1130"/>
      <c r="H1128" s="1130"/>
      <c r="I1128" s="1130"/>
      <c r="J1128" s="1130"/>
      <c r="K1128" s="1130"/>
      <c r="L1128" s="1130"/>
      <c r="M1128" s="1130"/>
      <c r="N1128" s="1130"/>
      <c r="O1128" s="1130"/>
      <c r="P1128" s="1130"/>
      <c r="Q1128" s="1130"/>
      <c r="R1128" s="1130"/>
    </row>
    <row r="1129" spans="1:18">
      <c r="A1129" s="1130"/>
      <c r="B1129" s="1130"/>
      <c r="C1129" s="1130"/>
      <c r="D1129" s="1130"/>
      <c r="E1129" s="1130"/>
      <c r="F1129" s="1130"/>
      <c r="G1129" s="1130"/>
      <c r="H1129" s="1130"/>
      <c r="I1129" s="1130"/>
      <c r="J1129" s="1130"/>
      <c r="K1129" s="1130"/>
      <c r="L1129" s="1130"/>
      <c r="M1129" s="1130"/>
      <c r="N1129" s="1130"/>
      <c r="O1129" s="1130"/>
      <c r="P1129" s="1130"/>
      <c r="Q1129" s="1130"/>
      <c r="R1129" s="1130"/>
    </row>
    <row r="1130" spans="1:18">
      <c r="A1130" s="1130"/>
      <c r="B1130" s="1130"/>
      <c r="C1130" s="1130"/>
      <c r="D1130" s="1130"/>
      <c r="E1130" s="1130"/>
      <c r="F1130" s="1130"/>
      <c r="G1130" s="1130"/>
      <c r="H1130" s="1130"/>
      <c r="I1130" s="1130"/>
      <c r="J1130" s="1130"/>
      <c r="K1130" s="1130"/>
      <c r="L1130" s="1130"/>
      <c r="M1130" s="1130"/>
      <c r="N1130" s="1130"/>
      <c r="O1130" s="1130"/>
      <c r="P1130" s="1130"/>
      <c r="Q1130" s="1130"/>
      <c r="R1130" s="1130"/>
    </row>
    <row r="1131" spans="1:18">
      <c r="A1131" s="1130"/>
      <c r="B1131" s="1130"/>
      <c r="C1131" s="1130"/>
      <c r="D1131" s="1130"/>
      <c r="E1131" s="1130"/>
      <c r="F1131" s="1130"/>
      <c r="G1131" s="1130"/>
      <c r="H1131" s="1130"/>
      <c r="I1131" s="1130"/>
      <c r="J1131" s="1130"/>
      <c r="K1131" s="1130"/>
      <c r="L1131" s="1130"/>
      <c r="M1131" s="1130"/>
      <c r="N1131" s="1130"/>
      <c r="O1131" s="1130"/>
      <c r="P1131" s="1130"/>
      <c r="Q1131" s="1130"/>
      <c r="R1131" s="1130"/>
    </row>
    <row r="1132" spans="1:18">
      <c r="A1132" s="1130"/>
      <c r="B1132" s="1130"/>
      <c r="C1132" s="1130"/>
      <c r="D1132" s="1130"/>
      <c r="E1132" s="1130"/>
      <c r="F1132" s="1130"/>
      <c r="G1132" s="1130"/>
      <c r="H1132" s="1130"/>
      <c r="I1132" s="1130"/>
      <c r="J1132" s="1130"/>
      <c r="K1132" s="1130"/>
      <c r="L1132" s="1130"/>
      <c r="M1132" s="1130"/>
      <c r="N1132" s="1130"/>
      <c r="O1132" s="1130"/>
      <c r="P1132" s="1130"/>
      <c r="Q1132" s="1130"/>
      <c r="R1132" s="1130"/>
    </row>
    <row r="1133" spans="1:18">
      <c r="A1133" s="1130"/>
      <c r="B1133" s="1130"/>
      <c r="C1133" s="1130"/>
      <c r="D1133" s="1130"/>
      <c r="E1133" s="1130"/>
      <c r="F1133" s="1130"/>
      <c r="G1133" s="1130"/>
      <c r="H1133" s="1130"/>
      <c r="I1133" s="1130"/>
      <c r="J1133" s="1130"/>
      <c r="K1133" s="1130"/>
      <c r="L1133" s="1130"/>
      <c r="M1133" s="1130"/>
      <c r="N1133" s="1130"/>
      <c r="O1133" s="1130"/>
      <c r="P1133" s="1130"/>
      <c r="Q1133" s="1130"/>
      <c r="R1133" s="1130"/>
    </row>
    <row r="1134" spans="1:18">
      <c r="A1134" s="1130"/>
      <c r="B1134" s="1130"/>
      <c r="C1134" s="1130"/>
      <c r="D1134" s="1130"/>
      <c r="E1134" s="1130"/>
      <c r="F1134" s="1130"/>
      <c r="G1134" s="1130"/>
      <c r="H1134" s="1130"/>
      <c r="I1134" s="1130"/>
      <c r="J1134" s="1130"/>
      <c r="K1134" s="1130"/>
      <c r="L1134" s="1130"/>
      <c r="M1134" s="1130"/>
      <c r="N1134" s="1130"/>
      <c r="O1134" s="1130"/>
      <c r="P1134" s="1130"/>
      <c r="Q1134" s="1130"/>
      <c r="R1134" s="1130"/>
    </row>
    <row r="1135" spans="1:18">
      <c r="A1135" s="1130"/>
      <c r="B1135" s="1130"/>
      <c r="C1135" s="1130"/>
      <c r="D1135" s="1130"/>
      <c r="E1135" s="1130"/>
      <c r="F1135" s="1130"/>
      <c r="G1135" s="1130"/>
      <c r="H1135" s="1130"/>
      <c r="I1135" s="1130"/>
      <c r="J1135" s="1130"/>
      <c r="K1135" s="1130"/>
      <c r="L1135" s="1130"/>
      <c r="M1135" s="1130"/>
      <c r="N1135" s="1130"/>
      <c r="O1135" s="1130"/>
      <c r="P1135" s="1130"/>
      <c r="Q1135" s="1130"/>
      <c r="R1135" s="1130"/>
    </row>
    <row r="1136" spans="1:18">
      <c r="A1136" s="1130"/>
      <c r="B1136" s="1130"/>
      <c r="C1136" s="1130"/>
      <c r="D1136" s="1130"/>
      <c r="E1136" s="1130"/>
      <c r="F1136" s="1130"/>
      <c r="G1136" s="1130"/>
      <c r="H1136" s="1130"/>
      <c r="I1136" s="1130"/>
      <c r="J1136" s="1130"/>
      <c r="K1136" s="1130"/>
      <c r="L1136" s="1130"/>
      <c r="M1136" s="1130"/>
      <c r="N1136" s="1130"/>
      <c r="O1136" s="1130"/>
      <c r="P1136" s="1130"/>
      <c r="Q1136" s="1130"/>
      <c r="R1136" s="1130"/>
    </row>
    <row r="1137" spans="1:18">
      <c r="A1137" s="1130"/>
      <c r="B1137" s="1130"/>
      <c r="C1137" s="1130"/>
      <c r="D1137" s="1130"/>
      <c r="E1137" s="1130"/>
      <c r="F1137" s="1130"/>
      <c r="G1137" s="1130"/>
      <c r="H1137" s="1130"/>
      <c r="I1137" s="1130"/>
      <c r="J1137" s="1130"/>
      <c r="K1137" s="1130"/>
      <c r="L1137" s="1130"/>
      <c r="M1137" s="1130"/>
      <c r="N1137" s="1130"/>
      <c r="O1137" s="1130"/>
      <c r="P1137" s="1130"/>
      <c r="Q1137" s="1130"/>
      <c r="R1137" s="1130"/>
    </row>
    <row r="1138" spans="1:18">
      <c r="A1138" s="1130"/>
      <c r="B1138" s="1130"/>
      <c r="C1138" s="1130"/>
      <c r="D1138" s="1130"/>
      <c r="E1138" s="1130"/>
      <c r="F1138" s="1130"/>
      <c r="G1138" s="1130"/>
      <c r="H1138" s="1130"/>
      <c r="I1138" s="1130"/>
      <c r="J1138" s="1130"/>
      <c r="K1138" s="1130"/>
      <c r="L1138" s="1130"/>
      <c r="M1138" s="1130"/>
      <c r="N1138" s="1130"/>
      <c r="O1138" s="1130"/>
      <c r="P1138" s="1130"/>
      <c r="Q1138" s="1130"/>
      <c r="R1138" s="1130"/>
    </row>
    <row r="1139" spans="1:18">
      <c r="A1139" s="1130"/>
      <c r="B1139" s="1130"/>
      <c r="C1139" s="1130"/>
      <c r="D1139" s="1130"/>
      <c r="E1139" s="1130"/>
      <c r="F1139" s="1130"/>
      <c r="G1139" s="1130"/>
      <c r="H1139" s="1130"/>
      <c r="I1139" s="1130"/>
      <c r="J1139" s="1130"/>
      <c r="K1139" s="1130"/>
      <c r="L1139" s="1130"/>
      <c r="M1139" s="1130"/>
      <c r="N1139" s="1130"/>
      <c r="O1139" s="1130"/>
      <c r="P1139" s="1130"/>
      <c r="Q1139" s="1130"/>
      <c r="R1139" s="1130"/>
    </row>
    <row r="1140" spans="1:18">
      <c r="A1140" s="1130"/>
      <c r="B1140" s="1130"/>
      <c r="C1140" s="1130"/>
      <c r="D1140" s="1130"/>
      <c r="E1140" s="1130"/>
      <c r="F1140" s="1130"/>
      <c r="G1140" s="1130"/>
      <c r="H1140" s="1130"/>
      <c r="I1140" s="1130"/>
      <c r="J1140" s="1130"/>
      <c r="K1140" s="1130"/>
      <c r="L1140" s="1130"/>
      <c r="M1140" s="1130"/>
      <c r="N1140" s="1130"/>
      <c r="O1140" s="1130"/>
      <c r="P1140" s="1130"/>
      <c r="Q1140" s="1130"/>
      <c r="R1140" s="1130"/>
    </row>
    <row r="1141" spans="1:18">
      <c r="A1141" s="1130"/>
      <c r="B1141" s="1130"/>
      <c r="C1141" s="1130"/>
      <c r="D1141" s="1130"/>
      <c r="E1141" s="1130"/>
      <c r="F1141" s="1130"/>
      <c r="G1141" s="1130"/>
      <c r="H1141" s="1130"/>
      <c r="I1141" s="1130"/>
      <c r="J1141" s="1130"/>
      <c r="K1141" s="1130"/>
      <c r="L1141" s="1130"/>
      <c r="M1141" s="1130"/>
      <c r="N1141" s="1130"/>
      <c r="O1141" s="1130"/>
      <c r="P1141" s="1130"/>
      <c r="Q1141" s="1130"/>
      <c r="R1141" s="1130"/>
    </row>
    <row r="1142" spans="1:18">
      <c r="A1142" s="1130"/>
      <c r="B1142" s="1130"/>
      <c r="C1142" s="1130"/>
      <c r="D1142" s="1130"/>
      <c r="E1142" s="1130"/>
      <c r="F1142" s="1130"/>
      <c r="G1142" s="1130"/>
      <c r="H1142" s="1130"/>
      <c r="I1142" s="1130"/>
      <c r="J1142" s="1130"/>
      <c r="K1142" s="1130"/>
      <c r="L1142" s="1130"/>
      <c r="M1142" s="1130"/>
      <c r="N1142" s="1130"/>
      <c r="O1142" s="1130"/>
      <c r="P1142" s="1130"/>
      <c r="Q1142" s="1130"/>
      <c r="R1142" s="1130"/>
    </row>
    <row r="1143" spans="1:18">
      <c r="A1143" s="1130"/>
      <c r="B1143" s="1130"/>
      <c r="C1143" s="1130"/>
      <c r="D1143" s="1130"/>
      <c r="E1143" s="1130"/>
      <c r="F1143" s="1130"/>
      <c r="G1143" s="1130"/>
      <c r="H1143" s="1130"/>
      <c r="I1143" s="1130"/>
      <c r="J1143" s="1130"/>
      <c r="K1143" s="1130"/>
      <c r="L1143" s="1130"/>
      <c r="M1143" s="1130"/>
      <c r="N1143" s="1130"/>
      <c r="O1143" s="1130"/>
      <c r="P1143" s="1130"/>
      <c r="Q1143" s="1130"/>
      <c r="R1143" s="1130"/>
    </row>
    <row r="1144" spans="1:18">
      <c r="A1144" s="1130"/>
      <c r="B1144" s="1130"/>
      <c r="C1144" s="1130"/>
      <c r="D1144" s="1130"/>
      <c r="E1144" s="1130"/>
      <c r="F1144" s="1130"/>
      <c r="G1144" s="1130"/>
      <c r="H1144" s="1130"/>
      <c r="I1144" s="1130"/>
      <c r="J1144" s="1130"/>
      <c r="K1144" s="1130"/>
      <c r="L1144" s="1130"/>
      <c r="M1144" s="1130"/>
      <c r="N1144" s="1130"/>
      <c r="O1144" s="1130"/>
      <c r="P1144" s="1130"/>
      <c r="Q1144" s="1130"/>
      <c r="R1144" s="1130"/>
    </row>
    <row r="1145" spans="1:18">
      <c r="A1145" s="1130"/>
      <c r="B1145" s="1130"/>
      <c r="C1145" s="1130"/>
      <c r="D1145" s="1130"/>
      <c r="E1145" s="1130"/>
      <c r="F1145" s="1130"/>
      <c r="G1145" s="1130"/>
      <c r="H1145" s="1130"/>
      <c r="I1145" s="1130"/>
      <c r="J1145" s="1130"/>
      <c r="K1145" s="1130"/>
      <c r="L1145" s="1130"/>
      <c r="M1145" s="1130"/>
      <c r="N1145" s="1130"/>
      <c r="O1145" s="1130"/>
      <c r="P1145" s="1130"/>
      <c r="Q1145" s="1130"/>
      <c r="R1145" s="1130"/>
    </row>
    <row r="1146" spans="1:18">
      <c r="A1146" s="1130"/>
      <c r="B1146" s="1130"/>
      <c r="C1146" s="1130"/>
      <c r="D1146" s="1130"/>
      <c r="E1146" s="1130"/>
      <c r="F1146" s="1130"/>
      <c r="G1146" s="1130"/>
      <c r="H1146" s="1130"/>
      <c r="I1146" s="1130"/>
      <c r="J1146" s="1130"/>
      <c r="K1146" s="1130"/>
      <c r="L1146" s="1130"/>
      <c r="M1146" s="1130"/>
      <c r="N1146" s="1130"/>
      <c r="O1146" s="1130"/>
      <c r="P1146" s="1130"/>
      <c r="Q1146" s="1130"/>
      <c r="R1146" s="1130"/>
    </row>
    <row r="1147" spans="1:18">
      <c r="A1147" s="1130"/>
      <c r="B1147" s="1130"/>
      <c r="C1147" s="1130"/>
      <c r="D1147" s="1130"/>
      <c r="E1147" s="1130"/>
      <c r="F1147" s="1130"/>
      <c r="G1147" s="1130"/>
      <c r="H1147" s="1130"/>
      <c r="I1147" s="1130"/>
      <c r="J1147" s="1130"/>
      <c r="K1147" s="1130"/>
      <c r="L1147" s="1130"/>
      <c r="M1147" s="1130"/>
      <c r="N1147" s="1130"/>
      <c r="O1147" s="1130"/>
      <c r="P1147" s="1130"/>
      <c r="Q1147" s="1130"/>
      <c r="R1147" s="1130"/>
    </row>
    <row r="1148" spans="1:18">
      <c r="A1148" s="1130"/>
      <c r="B1148" s="1130"/>
      <c r="C1148" s="1130"/>
      <c r="D1148" s="1130"/>
      <c r="E1148" s="1130"/>
      <c r="F1148" s="1130"/>
      <c r="G1148" s="1130"/>
      <c r="H1148" s="1130"/>
      <c r="I1148" s="1130"/>
      <c r="J1148" s="1130"/>
      <c r="K1148" s="1130"/>
      <c r="L1148" s="1130"/>
      <c r="M1148" s="1130"/>
      <c r="N1148" s="1130"/>
      <c r="O1148" s="1130"/>
      <c r="P1148" s="1130"/>
      <c r="Q1148" s="1130"/>
      <c r="R1148" s="1130"/>
    </row>
    <row r="1149" spans="1:18">
      <c r="A1149" s="1130"/>
      <c r="B1149" s="1130"/>
      <c r="C1149" s="1130"/>
      <c r="D1149" s="1130"/>
      <c r="E1149" s="1130"/>
      <c r="F1149" s="1130"/>
      <c r="G1149" s="1130"/>
      <c r="H1149" s="1130"/>
      <c r="I1149" s="1130"/>
      <c r="J1149" s="1130"/>
      <c r="K1149" s="1130"/>
      <c r="L1149" s="1130"/>
      <c r="M1149" s="1130"/>
      <c r="N1149" s="1130"/>
      <c r="O1149" s="1130"/>
      <c r="P1149" s="1130"/>
      <c r="Q1149" s="1130"/>
      <c r="R1149" s="1130"/>
    </row>
    <row r="1150" spans="1:18">
      <c r="A1150" s="1130"/>
      <c r="B1150" s="1130"/>
      <c r="C1150" s="1130"/>
      <c r="D1150" s="1130"/>
      <c r="E1150" s="1130"/>
      <c r="F1150" s="1130"/>
      <c r="G1150" s="1130"/>
      <c r="H1150" s="1130"/>
      <c r="I1150" s="1130"/>
      <c r="J1150" s="1130"/>
      <c r="K1150" s="1130"/>
      <c r="L1150" s="1130"/>
      <c r="M1150" s="1130"/>
      <c r="N1150" s="1130"/>
      <c r="O1150" s="1130"/>
      <c r="P1150" s="1130"/>
      <c r="Q1150" s="1130"/>
      <c r="R1150" s="1130"/>
    </row>
    <row r="1151" spans="1:18">
      <c r="A1151" s="1130"/>
      <c r="B1151" s="1130"/>
      <c r="C1151" s="1130"/>
      <c r="D1151" s="1130"/>
      <c r="E1151" s="1130"/>
      <c r="F1151" s="1130"/>
      <c r="G1151" s="1130"/>
      <c r="H1151" s="1130"/>
      <c r="I1151" s="1130"/>
      <c r="J1151" s="1130"/>
      <c r="K1151" s="1130"/>
      <c r="L1151" s="1130"/>
      <c r="M1151" s="1130"/>
      <c r="N1151" s="1130"/>
      <c r="O1151" s="1130"/>
      <c r="P1151" s="1130"/>
      <c r="Q1151" s="1130"/>
      <c r="R1151" s="1130"/>
    </row>
    <row r="1152" spans="1:18">
      <c r="A1152" s="1130"/>
      <c r="B1152" s="1130"/>
      <c r="C1152" s="1130"/>
      <c r="D1152" s="1130"/>
      <c r="E1152" s="1130"/>
      <c r="F1152" s="1130"/>
      <c r="G1152" s="1130"/>
      <c r="H1152" s="1130"/>
      <c r="I1152" s="1130"/>
      <c r="J1152" s="1130"/>
      <c r="K1152" s="1130"/>
      <c r="L1152" s="1130"/>
      <c r="M1152" s="1130"/>
      <c r="N1152" s="1130"/>
      <c r="O1152" s="1130"/>
      <c r="P1152" s="1130"/>
      <c r="Q1152" s="1130"/>
      <c r="R1152" s="1130"/>
    </row>
    <row r="1153" spans="1:18">
      <c r="A1153" s="1130"/>
      <c r="B1153" s="1130"/>
      <c r="C1153" s="1130"/>
      <c r="D1153" s="1130"/>
      <c r="E1153" s="1130"/>
      <c r="F1153" s="1130"/>
      <c r="G1153" s="1130"/>
      <c r="H1153" s="1130"/>
      <c r="I1153" s="1130"/>
      <c r="J1153" s="1130"/>
      <c r="K1153" s="1130"/>
      <c r="L1153" s="1130"/>
      <c r="M1153" s="1130"/>
      <c r="N1153" s="1130"/>
      <c r="O1153" s="1130"/>
      <c r="P1153" s="1130"/>
      <c r="Q1153" s="1130"/>
      <c r="R1153" s="1130"/>
    </row>
    <row r="1154" spans="1:18">
      <c r="A1154" s="1130"/>
      <c r="B1154" s="1130"/>
      <c r="C1154" s="1130"/>
      <c r="D1154" s="1130"/>
      <c r="E1154" s="1130"/>
      <c r="F1154" s="1130"/>
      <c r="G1154" s="1130"/>
      <c r="H1154" s="1130"/>
      <c r="I1154" s="1130"/>
      <c r="J1154" s="1130"/>
      <c r="K1154" s="1130"/>
      <c r="L1154" s="1130"/>
      <c r="M1154" s="1130"/>
      <c r="N1154" s="1130"/>
      <c r="O1154" s="1130"/>
      <c r="P1154" s="1130"/>
      <c r="Q1154" s="1130"/>
      <c r="R1154" s="1130"/>
    </row>
    <row r="1155" spans="1:18">
      <c r="A1155" s="1130"/>
      <c r="B1155" s="1130"/>
      <c r="C1155" s="1130"/>
      <c r="D1155" s="1130"/>
      <c r="E1155" s="1130"/>
      <c r="F1155" s="1130"/>
      <c r="G1155" s="1130"/>
      <c r="H1155" s="1130"/>
      <c r="I1155" s="1130"/>
      <c r="J1155" s="1130"/>
      <c r="K1155" s="1130"/>
      <c r="L1155" s="1130"/>
      <c r="M1155" s="1130"/>
      <c r="N1155" s="1130"/>
      <c r="O1155" s="1130"/>
      <c r="P1155" s="1130"/>
      <c r="Q1155" s="1130"/>
      <c r="R1155" s="1130"/>
    </row>
    <row r="1156" spans="1:18">
      <c r="A1156" s="1130"/>
      <c r="B1156" s="1130"/>
      <c r="C1156" s="1130"/>
      <c r="D1156" s="1130"/>
      <c r="E1156" s="1130"/>
      <c r="F1156" s="1130"/>
      <c r="G1156" s="1130"/>
      <c r="H1156" s="1130"/>
      <c r="I1156" s="1130"/>
      <c r="J1156" s="1130"/>
      <c r="K1156" s="1130"/>
      <c r="L1156" s="1130"/>
      <c r="M1156" s="1130"/>
      <c r="N1156" s="1130"/>
      <c r="O1156" s="1130"/>
      <c r="P1156" s="1130"/>
      <c r="Q1156" s="1130"/>
      <c r="R1156" s="1130"/>
    </row>
    <row r="1157" spans="1:18">
      <c r="A1157" s="1130"/>
      <c r="B1157" s="1130"/>
      <c r="C1157" s="1130"/>
      <c r="D1157" s="1130"/>
      <c r="E1157" s="1130"/>
      <c r="F1157" s="1130"/>
      <c r="G1157" s="1130"/>
      <c r="H1157" s="1130"/>
      <c r="I1157" s="1130"/>
      <c r="J1157" s="1130"/>
      <c r="K1157" s="1130"/>
      <c r="L1157" s="1130"/>
      <c r="M1157" s="1130"/>
      <c r="N1157" s="1130"/>
      <c r="O1157" s="1130"/>
      <c r="P1157" s="1130"/>
      <c r="Q1157" s="1130"/>
      <c r="R1157" s="1130"/>
    </row>
    <row r="1158" spans="1:18">
      <c r="A1158" s="1130"/>
      <c r="B1158" s="1130"/>
      <c r="C1158" s="1130"/>
      <c r="D1158" s="1130"/>
      <c r="E1158" s="1130"/>
      <c r="F1158" s="1130"/>
      <c r="G1158" s="1130"/>
      <c r="H1158" s="1130"/>
      <c r="I1158" s="1130"/>
      <c r="J1158" s="1130"/>
      <c r="K1158" s="1130"/>
      <c r="L1158" s="1130"/>
      <c r="M1158" s="1130"/>
      <c r="N1158" s="1130"/>
      <c r="O1158" s="1130"/>
      <c r="P1158" s="1130"/>
      <c r="Q1158" s="1130"/>
      <c r="R1158" s="1130"/>
    </row>
    <row r="1159" spans="1:18">
      <c r="A1159" s="1130"/>
      <c r="B1159" s="1130"/>
      <c r="C1159" s="1130"/>
      <c r="D1159" s="1130"/>
      <c r="E1159" s="1130"/>
      <c r="F1159" s="1130"/>
      <c r="G1159" s="1130"/>
      <c r="H1159" s="1130"/>
      <c r="I1159" s="1130"/>
      <c r="J1159" s="1130"/>
      <c r="K1159" s="1130"/>
      <c r="L1159" s="1130"/>
      <c r="M1159" s="1130"/>
      <c r="N1159" s="1130"/>
      <c r="O1159" s="1130"/>
      <c r="P1159" s="1130"/>
      <c r="Q1159" s="1130"/>
      <c r="R1159" s="1130"/>
    </row>
    <row r="1160" spans="1:18">
      <c r="A1160" s="1130"/>
      <c r="B1160" s="1130"/>
      <c r="C1160" s="1130"/>
      <c r="D1160" s="1130"/>
      <c r="E1160" s="1130"/>
      <c r="F1160" s="1130"/>
      <c r="G1160" s="1130"/>
      <c r="H1160" s="1130"/>
      <c r="I1160" s="1130"/>
      <c r="J1160" s="1130"/>
      <c r="K1160" s="1130"/>
      <c r="L1160" s="1130"/>
      <c r="M1160" s="1130"/>
      <c r="N1160" s="1130"/>
      <c r="O1160" s="1130"/>
      <c r="P1160" s="1130"/>
      <c r="Q1160" s="1130"/>
      <c r="R1160" s="1130"/>
    </row>
    <row r="1161" spans="1:18">
      <c r="A1161" s="1130"/>
      <c r="B1161" s="1130"/>
      <c r="C1161" s="1130"/>
      <c r="D1161" s="1130"/>
      <c r="E1161" s="1130"/>
      <c r="F1161" s="1130"/>
      <c r="G1161" s="1130"/>
      <c r="H1161" s="1130"/>
      <c r="I1161" s="1130"/>
      <c r="J1161" s="1130"/>
      <c r="K1161" s="1130"/>
      <c r="L1161" s="1130"/>
      <c r="M1161" s="1130"/>
      <c r="N1161" s="1130"/>
      <c r="O1161" s="1130"/>
      <c r="P1161" s="1130"/>
      <c r="Q1161" s="1130"/>
      <c r="R1161" s="1130"/>
    </row>
    <row r="1162" spans="1:18">
      <c r="A1162" s="1130"/>
      <c r="B1162" s="1130"/>
      <c r="C1162" s="1130"/>
      <c r="D1162" s="1130"/>
      <c r="E1162" s="1130"/>
      <c r="F1162" s="1130"/>
      <c r="G1162" s="1130"/>
      <c r="H1162" s="1130"/>
      <c r="I1162" s="1130"/>
      <c r="J1162" s="1130"/>
      <c r="K1162" s="1130"/>
      <c r="L1162" s="1130"/>
      <c r="M1162" s="1130"/>
      <c r="N1162" s="1130"/>
      <c r="O1162" s="1130"/>
      <c r="P1162" s="1130"/>
      <c r="Q1162" s="1130"/>
      <c r="R1162" s="1130"/>
    </row>
    <row r="1163" spans="1:18">
      <c r="A1163" s="1130"/>
      <c r="B1163" s="1130"/>
      <c r="C1163" s="1130"/>
      <c r="D1163" s="1130"/>
      <c r="E1163" s="1130"/>
      <c r="F1163" s="1130"/>
      <c r="G1163" s="1130"/>
      <c r="H1163" s="1130"/>
      <c r="I1163" s="1130"/>
      <c r="J1163" s="1130"/>
      <c r="K1163" s="1130"/>
      <c r="L1163" s="1130"/>
      <c r="M1163" s="1130"/>
      <c r="N1163" s="1130"/>
      <c r="O1163" s="1130"/>
      <c r="P1163" s="1130"/>
      <c r="Q1163" s="1130"/>
      <c r="R1163" s="1130"/>
    </row>
    <row r="1164" spans="1:18">
      <c r="A1164" s="1130"/>
      <c r="B1164" s="1130"/>
      <c r="C1164" s="1130"/>
      <c r="D1164" s="1130"/>
      <c r="E1164" s="1130"/>
      <c r="F1164" s="1130"/>
      <c r="G1164" s="1130"/>
      <c r="H1164" s="1130"/>
      <c r="I1164" s="1130"/>
      <c r="J1164" s="1130"/>
      <c r="K1164" s="1130"/>
      <c r="L1164" s="1130"/>
      <c r="M1164" s="1130"/>
      <c r="N1164" s="1130"/>
      <c r="O1164" s="1130"/>
      <c r="P1164" s="1130"/>
      <c r="Q1164" s="1130"/>
      <c r="R1164" s="1130"/>
    </row>
    <row r="1165" spans="1:18">
      <c r="A1165" s="1130"/>
      <c r="B1165" s="1130"/>
      <c r="C1165" s="1130"/>
      <c r="D1165" s="1130"/>
      <c r="E1165" s="1130"/>
      <c r="F1165" s="1130"/>
      <c r="G1165" s="1130"/>
      <c r="H1165" s="1130"/>
      <c r="I1165" s="1130"/>
      <c r="J1165" s="1130"/>
      <c r="K1165" s="1130"/>
      <c r="L1165" s="1130"/>
      <c r="M1165" s="1130"/>
      <c r="N1165" s="1130"/>
      <c r="O1165" s="1130"/>
      <c r="P1165" s="1130"/>
      <c r="Q1165" s="1130"/>
      <c r="R1165" s="1130"/>
    </row>
    <row r="1166" spans="1:18">
      <c r="A1166" s="1130"/>
      <c r="B1166" s="1130"/>
      <c r="C1166" s="1130"/>
      <c r="D1166" s="1130"/>
      <c r="E1166" s="1130"/>
      <c r="F1166" s="1130"/>
      <c r="G1166" s="1130"/>
      <c r="H1166" s="1130"/>
      <c r="I1166" s="1130"/>
      <c r="J1166" s="1130"/>
      <c r="K1166" s="1130"/>
      <c r="L1166" s="1130"/>
      <c r="M1166" s="1130"/>
      <c r="N1166" s="1130"/>
      <c r="O1166" s="1130"/>
      <c r="P1166" s="1130"/>
      <c r="Q1166" s="1130"/>
      <c r="R1166" s="1130"/>
    </row>
    <row r="1167" spans="1:18">
      <c r="A1167" s="1130"/>
      <c r="B1167" s="1130"/>
      <c r="C1167" s="1130"/>
      <c r="D1167" s="1130"/>
      <c r="E1167" s="1130"/>
      <c r="F1167" s="1130"/>
      <c r="G1167" s="1130"/>
      <c r="H1167" s="1130"/>
      <c r="I1167" s="1130"/>
      <c r="J1167" s="1130"/>
      <c r="K1167" s="1130"/>
      <c r="L1167" s="1130"/>
      <c r="M1167" s="1130"/>
      <c r="N1167" s="1130"/>
      <c r="O1167" s="1130"/>
      <c r="P1167" s="1130"/>
      <c r="Q1167" s="1130"/>
      <c r="R1167" s="1130"/>
    </row>
    <row r="1168" spans="1:18">
      <c r="A1168" s="1130"/>
      <c r="B1168" s="1130"/>
      <c r="C1168" s="1130"/>
      <c r="D1168" s="1130"/>
      <c r="E1168" s="1130"/>
      <c r="F1168" s="1130"/>
      <c r="G1168" s="1130"/>
      <c r="H1168" s="1130"/>
      <c r="I1168" s="1130"/>
      <c r="J1168" s="1130"/>
      <c r="K1168" s="1130"/>
      <c r="L1168" s="1130"/>
      <c r="M1168" s="1130"/>
      <c r="N1168" s="1130"/>
      <c r="O1168" s="1130"/>
      <c r="P1168" s="1130"/>
      <c r="Q1168" s="1130"/>
      <c r="R1168" s="1130"/>
    </row>
    <row r="1169" spans="1:18">
      <c r="A1169" s="1130"/>
      <c r="B1169" s="1130"/>
      <c r="C1169" s="1130"/>
      <c r="D1169" s="1130"/>
      <c r="E1169" s="1130"/>
      <c r="F1169" s="1130"/>
      <c r="G1169" s="1130"/>
      <c r="H1169" s="1130"/>
      <c r="I1169" s="1130"/>
      <c r="J1169" s="1130"/>
      <c r="K1169" s="1130"/>
      <c r="L1169" s="1130"/>
      <c r="M1169" s="1130"/>
      <c r="N1169" s="1130"/>
      <c r="O1169" s="1130"/>
      <c r="P1169" s="1130"/>
      <c r="Q1169" s="1130"/>
      <c r="R1169" s="1130"/>
    </row>
    <row r="1170" spans="1:18">
      <c r="A1170" s="1130"/>
      <c r="B1170" s="1130"/>
      <c r="C1170" s="1130"/>
      <c r="D1170" s="1130"/>
      <c r="E1170" s="1130"/>
      <c r="F1170" s="1130"/>
      <c r="G1170" s="1130"/>
      <c r="H1170" s="1130"/>
      <c r="I1170" s="1130"/>
      <c r="J1170" s="1130"/>
      <c r="K1170" s="1130"/>
      <c r="L1170" s="1130"/>
      <c r="M1170" s="1130"/>
      <c r="N1170" s="1130"/>
      <c r="O1170" s="1130"/>
      <c r="P1170" s="1130"/>
      <c r="Q1170" s="1130"/>
      <c r="R1170" s="1130"/>
    </row>
    <row r="1171" spans="1:18">
      <c r="A1171" s="1130"/>
      <c r="B1171" s="1130"/>
      <c r="C1171" s="1130"/>
      <c r="D1171" s="1130"/>
      <c r="E1171" s="1130"/>
      <c r="F1171" s="1130"/>
      <c r="G1171" s="1130"/>
      <c r="H1171" s="1130"/>
      <c r="I1171" s="1130"/>
      <c r="J1171" s="1130"/>
      <c r="K1171" s="1130"/>
      <c r="L1171" s="1130"/>
      <c r="M1171" s="1130"/>
      <c r="N1171" s="1130"/>
      <c r="O1171" s="1130"/>
      <c r="P1171" s="1130"/>
      <c r="Q1171" s="1130"/>
      <c r="R1171" s="1130"/>
    </row>
    <row r="1172" spans="1:18">
      <c r="A1172" s="1130"/>
      <c r="B1172" s="1130"/>
      <c r="C1172" s="1130"/>
      <c r="D1172" s="1130"/>
      <c r="E1172" s="1130"/>
      <c r="F1172" s="1130"/>
      <c r="G1172" s="1130"/>
      <c r="H1172" s="1130"/>
      <c r="I1172" s="1130"/>
      <c r="J1172" s="1130"/>
      <c r="K1172" s="1130"/>
      <c r="L1172" s="1130"/>
      <c r="M1172" s="1130"/>
      <c r="N1172" s="1130"/>
      <c r="O1172" s="1130"/>
      <c r="P1172" s="1130"/>
      <c r="Q1172" s="1130"/>
      <c r="R1172" s="1130"/>
    </row>
    <row r="1173" spans="1:18">
      <c r="A1173" s="1130"/>
      <c r="B1173" s="1130"/>
      <c r="C1173" s="1130"/>
      <c r="D1173" s="1130"/>
      <c r="E1173" s="1130"/>
      <c r="F1173" s="1130"/>
      <c r="G1173" s="1130"/>
      <c r="H1173" s="1130"/>
      <c r="I1173" s="1130"/>
      <c r="J1173" s="1130"/>
      <c r="K1173" s="1130"/>
      <c r="L1173" s="1130"/>
      <c r="M1173" s="1130"/>
      <c r="N1173" s="1130"/>
      <c r="O1173" s="1130"/>
      <c r="P1173" s="1130"/>
      <c r="Q1173" s="1130"/>
      <c r="R1173" s="1130"/>
    </row>
    <row r="1174" spans="1:18">
      <c r="A1174" s="1130"/>
      <c r="B1174" s="1130"/>
      <c r="C1174" s="1130"/>
      <c r="D1174" s="1130"/>
      <c r="E1174" s="1130"/>
      <c r="F1174" s="1130"/>
      <c r="G1174" s="1130"/>
      <c r="H1174" s="1130"/>
      <c r="I1174" s="1130"/>
      <c r="J1174" s="1130"/>
      <c r="K1174" s="1130"/>
      <c r="L1174" s="1130"/>
      <c r="M1174" s="1130"/>
      <c r="N1174" s="1130"/>
      <c r="O1174" s="1130"/>
      <c r="P1174" s="1130"/>
      <c r="Q1174" s="1130"/>
      <c r="R1174" s="1130"/>
    </row>
    <row r="1175" spans="1:18">
      <c r="A1175" s="1130"/>
      <c r="B1175" s="1130"/>
      <c r="C1175" s="1130"/>
      <c r="D1175" s="1130"/>
      <c r="E1175" s="1130"/>
      <c r="F1175" s="1130"/>
      <c r="G1175" s="1130"/>
      <c r="H1175" s="1130"/>
      <c r="I1175" s="1130"/>
      <c r="J1175" s="1130"/>
      <c r="K1175" s="1130"/>
      <c r="L1175" s="1130"/>
      <c r="M1175" s="1130"/>
      <c r="N1175" s="1130"/>
      <c r="O1175" s="1130"/>
      <c r="P1175" s="1130"/>
      <c r="Q1175" s="1130"/>
      <c r="R1175" s="1130"/>
    </row>
    <row r="1176" spans="1:18">
      <c r="A1176" s="1130"/>
      <c r="B1176" s="1130"/>
      <c r="C1176" s="1130"/>
      <c r="D1176" s="1130"/>
      <c r="E1176" s="1130"/>
      <c r="F1176" s="1130"/>
      <c r="G1176" s="1130"/>
      <c r="H1176" s="1130"/>
      <c r="I1176" s="1130"/>
      <c r="J1176" s="1130"/>
      <c r="K1176" s="1130"/>
      <c r="L1176" s="1130"/>
      <c r="M1176" s="1130"/>
      <c r="N1176" s="1130"/>
      <c r="O1176" s="1130"/>
      <c r="P1176" s="1130"/>
      <c r="Q1176" s="1130"/>
      <c r="R1176" s="1130"/>
    </row>
    <row r="1177" spans="1:18">
      <c r="A1177" s="1130"/>
      <c r="B1177" s="1130"/>
      <c r="C1177" s="1130"/>
      <c r="D1177" s="1130"/>
      <c r="E1177" s="1130"/>
      <c r="F1177" s="1130"/>
      <c r="G1177" s="1130"/>
      <c r="H1177" s="1130"/>
      <c r="I1177" s="1130"/>
      <c r="J1177" s="1130"/>
      <c r="K1177" s="1130"/>
      <c r="L1177" s="1130"/>
      <c r="M1177" s="1130"/>
      <c r="N1177" s="1130"/>
      <c r="O1177" s="1130"/>
      <c r="P1177" s="1130"/>
      <c r="Q1177" s="1130"/>
      <c r="R1177" s="1130"/>
    </row>
    <row r="1178" spans="1:18">
      <c r="A1178" s="1130"/>
      <c r="B1178" s="1130"/>
      <c r="C1178" s="1130"/>
      <c r="D1178" s="1130"/>
      <c r="E1178" s="1130"/>
      <c r="F1178" s="1130"/>
      <c r="G1178" s="1130"/>
      <c r="H1178" s="1130"/>
      <c r="I1178" s="1130"/>
      <c r="J1178" s="1130"/>
      <c r="K1178" s="1130"/>
      <c r="L1178" s="1130"/>
      <c r="M1178" s="1130"/>
      <c r="N1178" s="1130"/>
      <c r="O1178" s="1130"/>
      <c r="P1178" s="1130"/>
      <c r="Q1178" s="1130"/>
      <c r="R1178" s="1130"/>
    </row>
    <row r="1179" spans="1:18">
      <c r="A1179" s="1130"/>
      <c r="B1179" s="1130"/>
      <c r="C1179" s="1130"/>
      <c r="D1179" s="1130"/>
      <c r="E1179" s="1130"/>
      <c r="F1179" s="1130"/>
      <c r="G1179" s="1130"/>
      <c r="H1179" s="1130"/>
      <c r="I1179" s="1130"/>
      <c r="J1179" s="1130"/>
      <c r="K1179" s="1130"/>
      <c r="L1179" s="1130"/>
      <c r="M1179" s="1130"/>
      <c r="N1179" s="1130"/>
      <c r="O1179" s="1130"/>
      <c r="P1179" s="1130"/>
      <c r="Q1179" s="1130"/>
      <c r="R1179" s="1130"/>
    </row>
    <row r="1180" spans="1:18">
      <c r="A1180" s="1130"/>
      <c r="B1180" s="1130"/>
      <c r="C1180" s="1130"/>
      <c r="D1180" s="1130"/>
      <c r="E1180" s="1130"/>
      <c r="F1180" s="1130"/>
      <c r="G1180" s="1130"/>
      <c r="H1180" s="1130"/>
      <c r="I1180" s="1130"/>
      <c r="J1180" s="1130"/>
      <c r="K1180" s="1130"/>
      <c r="L1180" s="1130"/>
      <c r="M1180" s="1130"/>
      <c r="N1180" s="1130"/>
      <c r="O1180" s="1130"/>
      <c r="P1180" s="1130"/>
      <c r="Q1180" s="1130"/>
      <c r="R1180" s="1130"/>
    </row>
    <row r="1181" spans="1:18">
      <c r="A1181" s="1130"/>
      <c r="B1181" s="1130"/>
      <c r="C1181" s="1130"/>
      <c r="D1181" s="1130"/>
      <c r="E1181" s="1130"/>
      <c r="F1181" s="1130"/>
      <c r="G1181" s="1130"/>
      <c r="H1181" s="1130"/>
      <c r="I1181" s="1130"/>
      <c r="J1181" s="1130"/>
      <c r="K1181" s="1130"/>
      <c r="L1181" s="1130"/>
      <c r="M1181" s="1130"/>
      <c r="N1181" s="1130"/>
      <c r="O1181" s="1130"/>
      <c r="P1181" s="1130"/>
      <c r="Q1181" s="1130"/>
      <c r="R1181" s="1130"/>
    </row>
    <row r="1182" spans="1:18">
      <c r="A1182" s="1130"/>
      <c r="B1182" s="1130"/>
      <c r="C1182" s="1130"/>
      <c r="D1182" s="1130"/>
      <c r="E1182" s="1130"/>
      <c r="F1182" s="1130"/>
      <c r="G1182" s="1130"/>
      <c r="H1182" s="1130"/>
      <c r="I1182" s="1130"/>
      <c r="J1182" s="1130"/>
      <c r="K1182" s="1130"/>
      <c r="L1182" s="1130"/>
      <c r="M1182" s="1130"/>
      <c r="N1182" s="1130"/>
      <c r="O1182" s="1130"/>
      <c r="P1182" s="1130"/>
      <c r="Q1182" s="1130"/>
      <c r="R1182" s="1130"/>
    </row>
    <row r="1183" spans="1:18">
      <c r="A1183" s="1130"/>
      <c r="B1183" s="1130"/>
      <c r="C1183" s="1130"/>
      <c r="D1183" s="1130"/>
      <c r="E1183" s="1130"/>
      <c r="F1183" s="1130"/>
      <c r="G1183" s="1130"/>
      <c r="H1183" s="1130"/>
      <c r="I1183" s="1130"/>
      <c r="J1183" s="1130"/>
      <c r="K1183" s="1130"/>
      <c r="L1183" s="1130"/>
      <c r="M1183" s="1130"/>
      <c r="N1183" s="1130"/>
      <c r="O1183" s="1130"/>
      <c r="P1183" s="1130"/>
      <c r="Q1183" s="1130"/>
      <c r="R1183" s="1130"/>
    </row>
    <row r="1184" spans="1:18">
      <c r="A1184" s="1130"/>
      <c r="B1184" s="1130"/>
      <c r="C1184" s="1130"/>
      <c r="D1184" s="1130"/>
      <c r="E1184" s="1130"/>
      <c r="F1184" s="1130"/>
      <c r="G1184" s="1130"/>
      <c r="H1184" s="1130"/>
      <c r="I1184" s="1130"/>
      <c r="J1184" s="1130"/>
      <c r="K1184" s="1130"/>
      <c r="L1184" s="1130"/>
      <c r="M1184" s="1130"/>
      <c r="N1184" s="1130"/>
      <c r="O1184" s="1130"/>
      <c r="P1184" s="1130"/>
      <c r="Q1184" s="1130"/>
      <c r="R1184" s="1130"/>
    </row>
    <row r="1185" spans="1:18">
      <c r="A1185" s="1130"/>
      <c r="B1185" s="1130"/>
      <c r="C1185" s="1130"/>
      <c r="D1185" s="1130"/>
      <c r="E1185" s="1130"/>
      <c r="F1185" s="1130"/>
      <c r="G1185" s="1130"/>
      <c r="H1185" s="1130"/>
      <c r="I1185" s="1130"/>
      <c r="J1185" s="1130"/>
      <c r="K1185" s="1130"/>
      <c r="L1185" s="1130"/>
      <c r="M1185" s="1130"/>
      <c r="N1185" s="1130"/>
      <c r="O1185" s="1130"/>
      <c r="P1185" s="1130"/>
      <c r="Q1185" s="1130"/>
      <c r="R1185" s="1130"/>
    </row>
    <row r="1186" spans="1:18">
      <c r="A1186" s="1130"/>
      <c r="B1186" s="1130"/>
      <c r="C1186" s="1130"/>
      <c r="D1186" s="1130"/>
      <c r="E1186" s="1130"/>
      <c r="F1186" s="1130"/>
      <c r="G1186" s="1130"/>
      <c r="H1186" s="1130"/>
      <c r="I1186" s="1130"/>
      <c r="J1186" s="1130"/>
      <c r="K1186" s="1130"/>
      <c r="L1186" s="1130"/>
      <c r="M1186" s="1130"/>
      <c r="N1186" s="1130"/>
      <c r="O1186" s="1130"/>
      <c r="P1186" s="1130"/>
      <c r="Q1186" s="1130"/>
      <c r="R1186" s="1130"/>
    </row>
    <row r="1187" spans="1:18">
      <c r="A1187" s="1130"/>
      <c r="B1187" s="1130"/>
      <c r="C1187" s="1130"/>
      <c r="D1187" s="1130"/>
      <c r="E1187" s="1130"/>
      <c r="F1187" s="1130"/>
      <c r="G1187" s="1130"/>
      <c r="H1187" s="1130"/>
      <c r="I1187" s="1130"/>
      <c r="J1187" s="1130"/>
      <c r="K1187" s="1130"/>
      <c r="L1187" s="1130"/>
      <c r="M1187" s="1130"/>
      <c r="N1187" s="1130"/>
      <c r="O1187" s="1130"/>
      <c r="P1187" s="1130"/>
      <c r="Q1187" s="1130"/>
      <c r="R1187" s="1130"/>
    </row>
    <row r="1188" spans="1:18">
      <c r="A1188" s="1130"/>
      <c r="B1188" s="1130"/>
      <c r="C1188" s="1130"/>
      <c r="D1188" s="1130"/>
      <c r="E1188" s="1130"/>
      <c r="F1188" s="1130"/>
      <c r="G1188" s="1130"/>
      <c r="H1188" s="1130"/>
      <c r="I1188" s="1130"/>
      <c r="J1188" s="1130"/>
      <c r="K1188" s="1130"/>
      <c r="L1188" s="1130"/>
      <c r="M1188" s="1130"/>
      <c r="N1188" s="1130"/>
      <c r="O1188" s="1130"/>
      <c r="P1188" s="1130"/>
      <c r="Q1188" s="1130"/>
      <c r="R1188" s="1130"/>
    </row>
    <row r="1189" spans="1:18">
      <c r="A1189" s="1130"/>
      <c r="B1189" s="1130"/>
      <c r="C1189" s="1130"/>
      <c r="D1189" s="1130"/>
      <c r="E1189" s="1130"/>
      <c r="F1189" s="1130"/>
      <c r="G1189" s="1130"/>
      <c r="H1189" s="1130"/>
      <c r="I1189" s="1130"/>
      <c r="J1189" s="1130"/>
      <c r="K1189" s="1130"/>
      <c r="L1189" s="1130"/>
      <c r="M1189" s="1130"/>
      <c r="N1189" s="1130"/>
      <c r="O1189" s="1130"/>
      <c r="P1189" s="1130"/>
      <c r="Q1189" s="1130"/>
      <c r="R1189" s="1130"/>
    </row>
    <row r="1190" spans="1:18">
      <c r="A1190" s="1130"/>
      <c r="B1190" s="1130"/>
      <c r="C1190" s="1130"/>
      <c r="D1190" s="1130"/>
      <c r="E1190" s="1130"/>
      <c r="F1190" s="1130"/>
      <c r="G1190" s="1130"/>
      <c r="H1190" s="1130"/>
      <c r="I1190" s="1130"/>
      <c r="J1190" s="1130"/>
      <c r="K1190" s="1130"/>
      <c r="L1190" s="1130"/>
      <c r="M1190" s="1130"/>
      <c r="N1190" s="1130"/>
      <c r="O1190" s="1130"/>
      <c r="P1190" s="1130"/>
      <c r="Q1190" s="1130"/>
      <c r="R1190" s="1130"/>
    </row>
    <row r="1191" spans="1:18">
      <c r="A1191" s="1130"/>
      <c r="B1191" s="1130"/>
      <c r="C1191" s="1130"/>
      <c r="D1191" s="1130"/>
      <c r="E1191" s="1130"/>
      <c r="F1191" s="1130"/>
      <c r="G1191" s="1130"/>
      <c r="H1191" s="1130"/>
      <c r="I1191" s="1130"/>
      <c r="J1191" s="1130"/>
      <c r="K1191" s="1130"/>
      <c r="L1191" s="1130"/>
      <c r="M1191" s="1130"/>
      <c r="N1191" s="1130"/>
      <c r="O1191" s="1130"/>
      <c r="P1191" s="1130"/>
      <c r="Q1191" s="1130"/>
      <c r="R1191" s="1130"/>
    </row>
    <row r="1192" spans="1:18">
      <c r="A1192" s="1130"/>
      <c r="B1192" s="1130"/>
      <c r="C1192" s="1130"/>
      <c r="D1192" s="1130"/>
      <c r="E1192" s="1130"/>
      <c r="F1192" s="1130"/>
      <c r="G1192" s="1130"/>
      <c r="H1192" s="1130"/>
      <c r="I1192" s="1130"/>
      <c r="J1192" s="1130"/>
      <c r="K1192" s="1130"/>
      <c r="L1192" s="1130"/>
      <c r="M1192" s="1130"/>
      <c r="N1192" s="1130"/>
      <c r="O1192" s="1130"/>
      <c r="P1192" s="1130"/>
      <c r="Q1192" s="1130"/>
      <c r="R1192" s="1130"/>
    </row>
    <row r="1193" spans="1:18">
      <c r="A1193" s="1130"/>
      <c r="B1193" s="1130"/>
      <c r="C1193" s="1130"/>
      <c r="D1193" s="1130"/>
      <c r="E1193" s="1130"/>
      <c r="F1193" s="1130"/>
      <c r="G1193" s="1130"/>
      <c r="H1193" s="1130"/>
      <c r="I1193" s="1130"/>
      <c r="J1193" s="1130"/>
      <c r="K1193" s="1130"/>
      <c r="L1193" s="1130"/>
      <c r="M1193" s="1130"/>
      <c r="N1193" s="1130"/>
      <c r="O1193" s="1130"/>
      <c r="P1193" s="1130"/>
      <c r="Q1193" s="1130"/>
      <c r="R1193" s="1130"/>
    </row>
    <row r="1194" spans="1:18">
      <c r="A1194" s="1130"/>
      <c r="B1194" s="1130"/>
      <c r="C1194" s="1130"/>
      <c r="D1194" s="1130"/>
      <c r="E1194" s="1130"/>
      <c r="F1194" s="1130"/>
      <c r="G1194" s="1130"/>
      <c r="H1194" s="1130"/>
      <c r="I1194" s="1130"/>
      <c r="J1194" s="1130"/>
      <c r="K1194" s="1130"/>
      <c r="L1194" s="1130"/>
      <c r="M1194" s="1130"/>
      <c r="N1194" s="1130"/>
      <c r="O1194" s="1130"/>
      <c r="P1194" s="1130"/>
      <c r="Q1194" s="1130"/>
      <c r="R1194" s="1130"/>
    </row>
    <row r="1195" spans="1:18">
      <c r="A1195" s="1130"/>
      <c r="B1195" s="1130"/>
      <c r="C1195" s="1130"/>
      <c r="D1195" s="1130"/>
      <c r="E1195" s="1130"/>
      <c r="F1195" s="1130"/>
      <c r="G1195" s="1130"/>
      <c r="H1195" s="1130"/>
      <c r="I1195" s="1130"/>
      <c r="J1195" s="1130"/>
      <c r="K1195" s="1130"/>
      <c r="L1195" s="1130"/>
      <c r="M1195" s="1130"/>
      <c r="N1195" s="1130"/>
      <c r="O1195" s="1130"/>
      <c r="P1195" s="1130"/>
      <c r="Q1195" s="1130"/>
      <c r="R1195" s="1130"/>
    </row>
    <row r="1196" spans="1:18">
      <c r="A1196" s="1130"/>
      <c r="B1196" s="1130"/>
      <c r="C1196" s="1130"/>
      <c r="D1196" s="1130"/>
      <c r="E1196" s="1130"/>
      <c r="F1196" s="1130"/>
      <c r="G1196" s="1130"/>
      <c r="H1196" s="1130"/>
      <c r="I1196" s="1130"/>
      <c r="J1196" s="1130"/>
      <c r="K1196" s="1130"/>
      <c r="L1196" s="1130"/>
      <c r="M1196" s="1130"/>
      <c r="N1196" s="1130"/>
      <c r="O1196" s="1130"/>
      <c r="P1196" s="1130"/>
      <c r="Q1196" s="1130"/>
      <c r="R1196" s="1130"/>
    </row>
    <row r="1197" spans="1:18">
      <c r="A1197" s="1130"/>
      <c r="B1197" s="1130"/>
      <c r="C1197" s="1130"/>
      <c r="D1197" s="1130"/>
      <c r="E1197" s="1130"/>
      <c r="F1197" s="1130"/>
      <c r="G1197" s="1130"/>
      <c r="H1197" s="1130"/>
      <c r="I1197" s="1130"/>
      <c r="J1197" s="1130"/>
      <c r="K1197" s="1130"/>
      <c r="L1197" s="1130"/>
      <c r="M1197" s="1130"/>
      <c r="N1197" s="1130"/>
      <c r="O1197" s="1130"/>
      <c r="P1197" s="1130"/>
      <c r="Q1197" s="1130"/>
      <c r="R1197" s="1130"/>
    </row>
    <row r="1198" spans="1:18">
      <c r="A1198" s="1130"/>
      <c r="B1198" s="1130"/>
      <c r="C1198" s="1130"/>
      <c r="D1198" s="1130"/>
      <c r="E1198" s="1130"/>
      <c r="F1198" s="1130"/>
      <c r="G1198" s="1130"/>
      <c r="H1198" s="1130"/>
      <c r="I1198" s="1130"/>
      <c r="J1198" s="1130"/>
      <c r="K1198" s="1130"/>
      <c r="L1198" s="1130"/>
      <c r="M1198" s="1130"/>
      <c r="N1198" s="1130"/>
      <c r="O1198" s="1130"/>
      <c r="P1198" s="1130"/>
      <c r="Q1198" s="1130"/>
      <c r="R1198" s="1130"/>
    </row>
    <row r="1199" spans="1:18">
      <c r="A1199" s="1130"/>
      <c r="B1199" s="1130"/>
      <c r="C1199" s="1130"/>
      <c r="D1199" s="1130"/>
      <c r="E1199" s="1130"/>
      <c r="F1199" s="1130"/>
      <c r="G1199" s="1130"/>
      <c r="H1199" s="1130"/>
      <c r="I1199" s="1130"/>
      <c r="J1199" s="1130"/>
      <c r="K1199" s="1130"/>
      <c r="L1199" s="1130"/>
      <c r="M1199" s="1130"/>
      <c r="N1199" s="1130"/>
      <c r="O1199" s="1130"/>
      <c r="P1199" s="1130"/>
      <c r="Q1199" s="1130"/>
      <c r="R1199" s="1130"/>
    </row>
    <row r="1200" spans="1:18">
      <c r="A1200" s="1130"/>
      <c r="B1200" s="1130"/>
      <c r="C1200" s="1130"/>
      <c r="D1200" s="1130"/>
      <c r="E1200" s="1130"/>
      <c r="F1200" s="1130"/>
      <c r="G1200" s="1130"/>
      <c r="H1200" s="1130"/>
      <c r="I1200" s="1130"/>
      <c r="J1200" s="1130"/>
      <c r="K1200" s="1130"/>
      <c r="L1200" s="1130"/>
      <c r="M1200" s="1130"/>
      <c r="N1200" s="1130"/>
      <c r="O1200" s="1130"/>
      <c r="P1200" s="1130"/>
      <c r="Q1200" s="1130"/>
      <c r="R1200" s="1130"/>
    </row>
    <row r="1201" spans="1:18">
      <c r="A1201" s="1130"/>
      <c r="B1201" s="1130"/>
      <c r="C1201" s="1130"/>
      <c r="D1201" s="1130"/>
      <c r="E1201" s="1130"/>
      <c r="F1201" s="1130"/>
      <c r="G1201" s="1130"/>
      <c r="H1201" s="1130"/>
      <c r="I1201" s="1130"/>
      <c r="J1201" s="1130"/>
      <c r="K1201" s="1130"/>
      <c r="L1201" s="1130"/>
      <c r="M1201" s="1130"/>
      <c r="N1201" s="1130"/>
      <c r="O1201" s="1130"/>
      <c r="P1201" s="1130"/>
      <c r="Q1201" s="1130"/>
      <c r="R1201" s="1130"/>
    </row>
    <row r="1202" spans="1:18">
      <c r="A1202" s="1130"/>
      <c r="B1202" s="1130"/>
      <c r="C1202" s="1130"/>
      <c r="D1202" s="1130"/>
      <c r="E1202" s="1130"/>
      <c r="F1202" s="1130"/>
      <c r="G1202" s="1130"/>
      <c r="H1202" s="1130"/>
      <c r="I1202" s="1130"/>
      <c r="J1202" s="1130"/>
      <c r="K1202" s="1130"/>
      <c r="L1202" s="1130"/>
      <c r="M1202" s="1130"/>
      <c r="N1202" s="1130"/>
      <c r="O1202" s="1130"/>
      <c r="P1202" s="1130"/>
      <c r="Q1202" s="1130"/>
      <c r="R1202" s="1130"/>
    </row>
    <row r="1203" spans="1:18">
      <c r="A1203" s="1130"/>
      <c r="B1203" s="1130"/>
      <c r="C1203" s="1130"/>
      <c r="D1203" s="1130"/>
      <c r="E1203" s="1130"/>
      <c r="F1203" s="1130"/>
      <c r="G1203" s="1130"/>
      <c r="H1203" s="1130"/>
      <c r="I1203" s="1130"/>
      <c r="J1203" s="1130"/>
      <c r="K1203" s="1130"/>
      <c r="L1203" s="1130"/>
      <c r="M1203" s="1130"/>
      <c r="N1203" s="1130"/>
      <c r="O1203" s="1130"/>
      <c r="P1203" s="1130"/>
      <c r="Q1203" s="1130"/>
      <c r="R1203" s="1130"/>
    </row>
    <row r="1204" spans="1:18">
      <c r="A1204" s="1130"/>
      <c r="B1204" s="1130"/>
      <c r="C1204" s="1130"/>
      <c r="D1204" s="1130"/>
      <c r="E1204" s="1130"/>
      <c r="F1204" s="1130"/>
      <c r="G1204" s="1130"/>
      <c r="H1204" s="1130"/>
      <c r="I1204" s="1130"/>
      <c r="J1204" s="1130"/>
      <c r="K1204" s="1130"/>
      <c r="L1204" s="1130"/>
      <c r="M1204" s="1130"/>
      <c r="N1204" s="1130"/>
      <c r="O1204" s="1130"/>
      <c r="P1204" s="1130"/>
      <c r="Q1204" s="1130"/>
      <c r="R1204" s="1130"/>
    </row>
    <row r="1205" spans="1:18">
      <c r="A1205" s="1130"/>
      <c r="B1205" s="1130"/>
      <c r="C1205" s="1130"/>
      <c r="D1205" s="1130"/>
      <c r="E1205" s="1130"/>
      <c r="F1205" s="1130"/>
      <c r="G1205" s="1130"/>
      <c r="H1205" s="1130"/>
      <c r="I1205" s="1130"/>
      <c r="J1205" s="1130"/>
      <c r="K1205" s="1130"/>
      <c r="L1205" s="1130"/>
      <c r="M1205" s="1130"/>
      <c r="N1205" s="1130"/>
      <c r="O1205" s="1130"/>
      <c r="P1205" s="1130"/>
      <c r="Q1205" s="1130"/>
      <c r="R1205" s="1130"/>
    </row>
    <row r="1206" spans="1:18">
      <c r="A1206" s="1130"/>
      <c r="B1206" s="1130"/>
      <c r="C1206" s="1130"/>
      <c r="D1206" s="1130"/>
      <c r="E1206" s="1130"/>
      <c r="F1206" s="1130"/>
      <c r="G1206" s="1130"/>
      <c r="H1206" s="1130"/>
      <c r="I1206" s="1130"/>
      <c r="J1206" s="1130"/>
      <c r="K1206" s="1130"/>
      <c r="L1206" s="1130"/>
      <c r="M1206" s="1130"/>
      <c r="N1206" s="1130"/>
      <c r="O1206" s="1130"/>
      <c r="P1206" s="1130"/>
      <c r="Q1206" s="1130"/>
      <c r="R1206" s="1130"/>
    </row>
    <row r="1207" spans="1:18">
      <c r="A1207" s="1130"/>
      <c r="B1207" s="1130"/>
      <c r="C1207" s="1130"/>
      <c r="D1207" s="1130"/>
      <c r="E1207" s="1130"/>
      <c r="F1207" s="1130"/>
      <c r="G1207" s="1130"/>
      <c r="H1207" s="1130"/>
      <c r="I1207" s="1130"/>
      <c r="J1207" s="1130"/>
      <c r="K1207" s="1130"/>
      <c r="L1207" s="1130"/>
      <c r="M1207" s="1130"/>
      <c r="N1207" s="1130"/>
      <c r="O1207" s="1130"/>
      <c r="P1207" s="1130"/>
      <c r="Q1207" s="1130"/>
      <c r="R1207" s="1130"/>
    </row>
    <row r="1208" spans="1:18">
      <c r="A1208" s="1130"/>
      <c r="B1208" s="1130"/>
      <c r="C1208" s="1130"/>
      <c r="D1208" s="1130"/>
      <c r="E1208" s="1130"/>
      <c r="F1208" s="1130"/>
      <c r="G1208" s="1130"/>
      <c r="H1208" s="1130"/>
      <c r="I1208" s="1130"/>
      <c r="J1208" s="1130"/>
      <c r="K1208" s="1130"/>
      <c r="L1208" s="1130"/>
      <c r="M1208" s="1130"/>
      <c r="N1208" s="1130"/>
      <c r="O1208" s="1130"/>
      <c r="P1208" s="1130"/>
      <c r="Q1208" s="1130"/>
      <c r="R1208" s="1130"/>
    </row>
    <row r="1209" spans="1:18">
      <c r="A1209" s="1130"/>
      <c r="B1209" s="1130"/>
      <c r="C1209" s="1130"/>
      <c r="D1209" s="1130"/>
      <c r="E1209" s="1130"/>
      <c r="F1209" s="1130"/>
      <c r="G1209" s="1130"/>
      <c r="H1209" s="1130"/>
      <c r="I1209" s="1130"/>
      <c r="J1209" s="1130"/>
      <c r="K1209" s="1130"/>
      <c r="L1209" s="1130"/>
      <c r="M1209" s="1130"/>
      <c r="N1209" s="1130"/>
      <c r="O1209" s="1130"/>
      <c r="P1209" s="1130"/>
      <c r="Q1209" s="1130"/>
      <c r="R1209" s="1130"/>
    </row>
    <row r="1210" spans="1:18">
      <c r="A1210" s="1130"/>
      <c r="B1210" s="1130"/>
      <c r="C1210" s="1130"/>
      <c r="D1210" s="1130"/>
      <c r="E1210" s="1130"/>
      <c r="F1210" s="1130"/>
      <c r="G1210" s="1130"/>
      <c r="H1210" s="1130"/>
      <c r="I1210" s="1130"/>
      <c r="J1210" s="1130"/>
      <c r="K1210" s="1130"/>
      <c r="L1210" s="1130"/>
      <c r="M1210" s="1130"/>
      <c r="N1210" s="1130"/>
      <c r="O1210" s="1130"/>
      <c r="P1210" s="1130"/>
      <c r="Q1210" s="1130"/>
      <c r="R1210" s="1130"/>
    </row>
    <row r="1211" spans="1:18">
      <c r="A1211" s="1130"/>
      <c r="B1211" s="1130"/>
      <c r="C1211" s="1130"/>
      <c r="D1211" s="1130"/>
      <c r="E1211" s="1130"/>
      <c r="F1211" s="1130"/>
      <c r="G1211" s="1130"/>
      <c r="H1211" s="1130"/>
      <c r="I1211" s="1130"/>
      <c r="J1211" s="1130"/>
      <c r="K1211" s="1130"/>
      <c r="L1211" s="1130"/>
      <c r="M1211" s="1130"/>
      <c r="N1211" s="1130"/>
      <c r="O1211" s="1130"/>
      <c r="P1211" s="1130"/>
      <c r="Q1211" s="1130"/>
      <c r="R1211" s="1130"/>
    </row>
    <row r="1212" spans="1:18">
      <c r="A1212" s="1130"/>
      <c r="B1212" s="1130"/>
      <c r="C1212" s="1130"/>
      <c r="D1212" s="1130"/>
      <c r="E1212" s="1130"/>
      <c r="F1212" s="1130"/>
      <c r="G1212" s="1130"/>
      <c r="H1212" s="1130"/>
      <c r="I1212" s="1130"/>
      <c r="J1212" s="1130"/>
      <c r="K1212" s="1130"/>
      <c r="L1212" s="1130"/>
      <c r="M1212" s="1130"/>
      <c r="N1212" s="1130"/>
      <c r="O1212" s="1130"/>
      <c r="P1212" s="1130"/>
      <c r="Q1212" s="1130"/>
      <c r="R1212" s="1130"/>
    </row>
    <row r="1213" spans="1:18">
      <c r="A1213" s="1130"/>
      <c r="B1213" s="1130"/>
      <c r="C1213" s="1130"/>
      <c r="D1213" s="1130"/>
      <c r="E1213" s="1130"/>
      <c r="F1213" s="1130"/>
      <c r="G1213" s="1130"/>
      <c r="H1213" s="1130"/>
      <c r="I1213" s="1130"/>
      <c r="J1213" s="1130"/>
      <c r="K1213" s="1130"/>
      <c r="L1213" s="1130"/>
      <c r="M1213" s="1130"/>
      <c r="N1213" s="1130"/>
      <c r="O1213" s="1130"/>
      <c r="P1213" s="1130"/>
      <c r="Q1213" s="1130"/>
      <c r="R1213" s="1130"/>
    </row>
    <row r="1214" spans="1:18">
      <c r="A1214" s="1130"/>
      <c r="B1214" s="1130"/>
      <c r="C1214" s="1130"/>
      <c r="D1214" s="1130"/>
      <c r="E1214" s="1130"/>
      <c r="F1214" s="1130"/>
      <c r="G1214" s="1130"/>
      <c r="H1214" s="1130"/>
      <c r="I1214" s="1130"/>
      <c r="J1214" s="1130"/>
      <c r="K1214" s="1130"/>
      <c r="L1214" s="1130"/>
      <c r="M1214" s="1130"/>
      <c r="N1214" s="1130"/>
      <c r="O1214" s="1130"/>
      <c r="P1214" s="1130"/>
      <c r="Q1214" s="1130"/>
      <c r="R1214" s="1130"/>
    </row>
    <row r="1215" spans="1:18">
      <c r="A1215" s="1130"/>
      <c r="B1215" s="1130"/>
      <c r="C1215" s="1130"/>
      <c r="D1215" s="1130"/>
      <c r="E1215" s="1130"/>
      <c r="F1215" s="1130"/>
      <c r="G1215" s="1130"/>
      <c r="H1215" s="1130"/>
      <c r="I1215" s="1130"/>
      <c r="J1215" s="1130"/>
      <c r="K1215" s="1130"/>
      <c r="L1215" s="1130"/>
      <c r="M1215" s="1130"/>
      <c r="N1215" s="1130"/>
      <c r="O1215" s="1130"/>
      <c r="P1215" s="1130"/>
      <c r="Q1215" s="1130"/>
      <c r="R1215" s="1130"/>
    </row>
    <row r="1216" spans="1:18">
      <c r="A1216" s="1130"/>
      <c r="B1216" s="1130"/>
      <c r="C1216" s="1130"/>
      <c r="D1216" s="1130"/>
      <c r="E1216" s="1130"/>
      <c r="F1216" s="1130"/>
      <c r="G1216" s="1130"/>
      <c r="H1216" s="1130"/>
      <c r="I1216" s="1130"/>
      <c r="J1216" s="1130"/>
      <c r="K1216" s="1130"/>
      <c r="L1216" s="1130"/>
      <c r="M1216" s="1130"/>
      <c r="N1216" s="1130"/>
      <c r="O1216" s="1130"/>
      <c r="P1216" s="1130"/>
      <c r="Q1216" s="1130"/>
      <c r="R1216" s="1130"/>
    </row>
    <row r="1217" spans="1:18">
      <c r="A1217" s="1130"/>
      <c r="B1217" s="1130"/>
      <c r="C1217" s="1130"/>
      <c r="D1217" s="1130"/>
      <c r="E1217" s="1130"/>
      <c r="F1217" s="1130"/>
      <c r="G1217" s="1130"/>
      <c r="H1217" s="1130"/>
      <c r="I1217" s="1130"/>
      <c r="J1217" s="1130"/>
      <c r="K1217" s="1130"/>
      <c r="L1217" s="1130"/>
      <c r="M1217" s="1130"/>
      <c r="N1217" s="1130"/>
      <c r="O1217" s="1130"/>
      <c r="P1217" s="1130"/>
      <c r="Q1217" s="1130"/>
      <c r="R1217" s="1130"/>
    </row>
    <row r="1218" spans="1:18">
      <c r="A1218" s="1130"/>
      <c r="B1218" s="1130"/>
      <c r="C1218" s="1130"/>
      <c r="D1218" s="1130"/>
      <c r="E1218" s="1130"/>
      <c r="F1218" s="1130"/>
      <c r="G1218" s="1130"/>
      <c r="H1218" s="1130"/>
      <c r="I1218" s="1130"/>
      <c r="J1218" s="1130"/>
      <c r="K1218" s="1130"/>
      <c r="L1218" s="1130"/>
      <c r="M1218" s="1130"/>
      <c r="N1218" s="1130"/>
      <c r="O1218" s="1130"/>
      <c r="P1218" s="1130"/>
      <c r="Q1218" s="1130"/>
      <c r="R1218" s="1130"/>
    </row>
    <row r="1219" spans="1:18">
      <c r="A1219" s="1130"/>
      <c r="B1219" s="1130"/>
      <c r="C1219" s="1130"/>
      <c r="D1219" s="1130"/>
      <c r="E1219" s="1130"/>
      <c r="F1219" s="1130"/>
      <c r="G1219" s="1130"/>
      <c r="H1219" s="1130"/>
      <c r="I1219" s="1130"/>
      <c r="J1219" s="1130"/>
      <c r="K1219" s="1130"/>
      <c r="L1219" s="1130"/>
      <c r="M1219" s="1130"/>
      <c r="N1219" s="1130"/>
      <c r="O1219" s="1130"/>
      <c r="P1219" s="1130"/>
      <c r="Q1219" s="1130"/>
      <c r="R1219" s="1130"/>
    </row>
    <row r="1220" spans="1:18">
      <c r="A1220" s="1130"/>
      <c r="B1220" s="1130"/>
      <c r="C1220" s="1130"/>
      <c r="D1220" s="1130"/>
      <c r="E1220" s="1130"/>
      <c r="F1220" s="1130"/>
      <c r="G1220" s="1130"/>
      <c r="H1220" s="1130"/>
      <c r="I1220" s="1130"/>
      <c r="J1220" s="1130"/>
      <c r="K1220" s="1130"/>
      <c r="L1220" s="1130"/>
      <c r="M1220" s="1130"/>
      <c r="N1220" s="1130"/>
      <c r="O1220" s="1130"/>
      <c r="P1220" s="1130"/>
      <c r="Q1220" s="1130"/>
      <c r="R1220" s="1130"/>
    </row>
    <row r="1221" spans="1:18">
      <c r="A1221" s="1130"/>
      <c r="B1221" s="1130"/>
      <c r="C1221" s="1130"/>
      <c r="D1221" s="1130"/>
      <c r="E1221" s="1130"/>
      <c r="F1221" s="1130"/>
      <c r="G1221" s="1130"/>
      <c r="H1221" s="1130"/>
      <c r="I1221" s="1130"/>
      <c r="J1221" s="1130"/>
      <c r="K1221" s="1130"/>
      <c r="L1221" s="1130"/>
      <c r="M1221" s="1130"/>
      <c r="N1221" s="1130"/>
      <c r="O1221" s="1130"/>
      <c r="P1221" s="1130"/>
      <c r="Q1221" s="1130"/>
      <c r="R1221" s="1130"/>
    </row>
    <row r="1222" spans="1:18">
      <c r="A1222" s="1130"/>
      <c r="B1222" s="1130"/>
      <c r="C1222" s="1130"/>
      <c r="D1222" s="1130"/>
      <c r="E1222" s="1130"/>
      <c r="F1222" s="1130"/>
      <c r="G1222" s="1130"/>
      <c r="H1222" s="1130"/>
      <c r="I1222" s="1130"/>
      <c r="J1222" s="1130"/>
      <c r="K1222" s="1130"/>
      <c r="L1222" s="1130"/>
      <c r="M1222" s="1130"/>
      <c r="N1222" s="1130"/>
      <c r="O1222" s="1130"/>
      <c r="P1222" s="1130"/>
      <c r="Q1222" s="1130"/>
      <c r="R1222" s="1130"/>
    </row>
    <row r="1223" spans="1:18">
      <c r="A1223" s="1130"/>
      <c r="B1223" s="1130"/>
      <c r="C1223" s="1130"/>
      <c r="D1223" s="1130"/>
      <c r="E1223" s="1130"/>
      <c r="F1223" s="1130"/>
      <c r="G1223" s="1130"/>
      <c r="H1223" s="1130"/>
      <c r="I1223" s="1130"/>
      <c r="J1223" s="1130"/>
      <c r="K1223" s="1130"/>
      <c r="L1223" s="1130"/>
      <c r="M1223" s="1130"/>
      <c r="N1223" s="1130"/>
      <c r="O1223" s="1130"/>
      <c r="P1223" s="1130"/>
      <c r="Q1223" s="1130"/>
      <c r="R1223" s="1130"/>
    </row>
    <row r="1224" spans="1:18">
      <c r="A1224" s="1130"/>
      <c r="B1224" s="1130"/>
      <c r="C1224" s="1130"/>
      <c r="D1224" s="1130"/>
      <c r="E1224" s="1130"/>
      <c r="F1224" s="1130"/>
      <c r="G1224" s="1130"/>
      <c r="H1224" s="1130"/>
      <c r="I1224" s="1130"/>
      <c r="J1224" s="1130"/>
      <c r="K1224" s="1130"/>
      <c r="L1224" s="1130"/>
      <c r="M1224" s="1130"/>
      <c r="N1224" s="1130"/>
      <c r="O1224" s="1130"/>
      <c r="P1224" s="1130"/>
      <c r="Q1224" s="1130"/>
      <c r="R1224" s="1130"/>
    </row>
    <row r="1225" spans="1:18">
      <c r="A1225" s="1130"/>
      <c r="B1225" s="1130"/>
      <c r="C1225" s="1130"/>
      <c r="D1225" s="1130"/>
      <c r="E1225" s="1130"/>
      <c r="F1225" s="1130"/>
      <c r="G1225" s="1130"/>
      <c r="H1225" s="1130"/>
      <c r="I1225" s="1130"/>
      <c r="J1225" s="1130"/>
      <c r="K1225" s="1130"/>
      <c r="L1225" s="1130"/>
      <c r="M1225" s="1130"/>
      <c r="N1225" s="1130"/>
      <c r="O1225" s="1130"/>
      <c r="P1225" s="1130"/>
      <c r="Q1225" s="1130"/>
      <c r="R1225" s="1130"/>
    </row>
    <row r="1226" spans="1:18">
      <c r="A1226" s="1130"/>
      <c r="B1226" s="1130"/>
      <c r="C1226" s="1130"/>
      <c r="D1226" s="1130"/>
      <c r="E1226" s="1130"/>
      <c r="F1226" s="1130"/>
      <c r="G1226" s="1130"/>
      <c r="H1226" s="1130"/>
      <c r="I1226" s="1130"/>
      <c r="J1226" s="1130"/>
      <c r="K1226" s="1130"/>
      <c r="L1226" s="1130"/>
      <c r="M1226" s="1130"/>
      <c r="N1226" s="1130"/>
      <c r="O1226" s="1130"/>
      <c r="P1226" s="1130"/>
      <c r="Q1226" s="1130"/>
      <c r="R1226" s="1130"/>
    </row>
    <row r="1227" spans="1:18">
      <c r="A1227" s="1130"/>
      <c r="B1227" s="1130"/>
      <c r="C1227" s="1130"/>
      <c r="D1227" s="1130"/>
      <c r="E1227" s="1130"/>
      <c r="F1227" s="1130"/>
      <c r="G1227" s="1130"/>
      <c r="H1227" s="1130"/>
      <c r="I1227" s="1130"/>
      <c r="J1227" s="1130"/>
      <c r="K1227" s="1130"/>
      <c r="L1227" s="1130"/>
      <c r="M1227" s="1130"/>
      <c r="N1227" s="1130"/>
      <c r="O1227" s="1130"/>
      <c r="P1227" s="1130"/>
      <c r="Q1227" s="1130"/>
      <c r="R1227" s="1130"/>
    </row>
    <row r="1228" spans="1:18">
      <c r="A1228" s="1130"/>
      <c r="B1228" s="1130"/>
      <c r="C1228" s="1130"/>
      <c r="D1228" s="1130"/>
      <c r="E1228" s="1130"/>
      <c r="F1228" s="1130"/>
      <c r="G1228" s="1130"/>
      <c r="H1228" s="1130"/>
      <c r="I1228" s="1130"/>
      <c r="J1228" s="1130"/>
      <c r="K1228" s="1130"/>
      <c r="L1228" s="1130"/>
      <c r="M1228" s="1130"/>
      <c r="N1228" s="1130"/>
      <c r="O1228" s="1130"/>
      <c r="P1228" s="1130"/>
      <c r="Q1228" s="1130"/>
      <c r="R1228" s="1130"/>
    </row>
    <row r="1229" spans="1:18">
      <c r="A1229" s="1130"/>
      <c r="B1229" s="1130"/>
      <c r="C1229" s="1130"/>
      <c r="D1229" s="1130"/>
      <c r="E1229" s="1130"/>
      <c r="F1229" s="1130"/>
      <c r="G1229" s="1130"/>
      <c r="H1229" s="1130"/>
      <c r="I1229" s="1130"/>
      <c r="J1229" s="1130"/>
      <c r="K1229" s="1130"/>
      <c r="L1229" s="1130"/>
      <c r="M1229" s="1130"/>
      <c r="N1229" s="1130"/>
      <c r="O1229" s="1130"/>
      <c r="P1229" s="1130"/>
      <c r="Q1229" s="1130"/>
      <c r="R1229" s="1130"/>
    </row>
    <row r="1230" spans="1:18">
      <c r="A1230" s="1130"/>
      <c r="B1230" s="1130"/>
      <c r="C1230" s="1130"/>
      <c r="D1230" s="1130"/>
      <c r="E1230" s="1130"/>
      <c r="F1230" s="1130"/>
      <c r="G1230" s="1130"/>
      <c r="H1230" s="1130"/>
      <c r="I1230" s="1130"/>
      <c r="J1230" s="1130"/>
      <c r="K1230" s="1130"/>
      <c r="L1230" s="1130"/>
      <c r="M1230" s="1130"/>
      <c r="N1230" s="1130"/>
      <c r="O1230" s="1130"/>
      <c r="P1230" s="1130"/>
      <c r="Q1230" s="1130"/>
      <c r="R1230" s="1130"/>
    </row>
    <row r="1231" spans="1:18">
      <c r="A1231" s="1130"/>
      <c r="B1231" s="1130"/>
      <c r="C1231" s="1130"/>
      <c r="D1231" s="1130"/>
      <c r="E1231" s="1130"/>
      <c r="F1231" s="1130"/>
      <c r="G1231" s="1130"/>
      <c r="H1231" s="1130"/>
      <c r="I1231" s="1130"/>
      <c r="J1231" s="1130"/>
      <c r="K1231" s="1130"/>
      <c r="L1231" s="1130"/>
      <c r="M1231" s="1130"/>
      <c r="N1231" s="1130"/>
      <c r="O1231" s="1130"/>
      <c r="P1231" s="1130"/>
      <c r="Q1231" s="1130"/>
      <c r="R1231" s="1130"/>
    </row>
    <row r="1232" spans="1:18">
      <c r="A1232" s="1130"/>
      <c r="B1232" s="1130"/>
      <c r="C1232" s="1130"/>
      <c r="D1232" s="1130"/>
      <c r="E1232" s="1130"/>
      <c r="F1232" s="1130"/>
      <c r="G1232" s="1130"/>
      <c r="H1232" s="1130"/>
      <c r="I1232" s="1130"/>
      <c r="J1232" s="1130"/>
      <c r="K1232" s="1130"/>
      <c r="L1232" s="1130"/>
      <c r="M1232" s="1130"/>
      <c r="N1232" s="1130"/>
      <c r="O1232" s="1130"/>
      <c r="P1232" s="1130"/>
      <c r="Q1232" s="1130"/>
      <c r="R1232" s="1130"/>
    </row>
    <row r="1233" spans="1:18">
      <c r="A1233" s="1130"/>
      <c r="B1233" s="1130"/>
      <c r="C1233" s="1130"/>
      <c r="D1233" s="1130"/>
      <c r="E1233" s="1130"/>
      <c r="F1233" s="1130"/>
      <c r="G1233" s="1130"/>
      <c r="H1233" s="1130"/>
      <c r="I1233" s="1130"/>
      <c r="J1233" s="1130"/>
      <c r="K1233" s="1130"/>
      <c r="L1233" s="1130"/>
      <c r="M1233" s="1130"/>
      <c r="N1233" s="1130"/>
      <c r="O1233" s="1130"/>
      <c r="P1233" s="1130"/>
      <c r="Q1233" s="1130"/>
      <c r="R1233" s="1130"/>
    </row>
    <row r="1234" spans="1:18">
      <c r="A1234" s="1130"/>
      <c r="B1234" s="1130"/>
      <c r="C1234" s="1130"/>
      <c r="D1234" s="1130"/>
      <c r="E1234" s="1130"/>
      <c r="F1234" s="1130"/>
      <c r="G1234" s="1130"/>
      <c r="H1234" s="1130"/>
      <c r="I1234" s="1130"/>
      <c r="J1234" s="1130"/>
      <c r="K1234" s="1130"/>
      <c r="L1234" s="1130"/>
      <c r="M1234" s="1130"/>
      <c r="N1234" s="1130"/>
      <c r="O1234" s="1130"/>
      <c r="P1234" s="1130"/>
      <c r="Q1234" s="1130"/>
      <c r="R1234" s="1130"/>
    </row>
    <row r="1235" spans="1:18">
      <c r="A1235" s="1130"/>
      <c r="B1235" s="1130"/>
      <c r="C1235" s="1130"/>
      <c r="D1235" s="1130"/>
      <c r="E1235" s="1130"/>
      <c r="F1235" s="1130"/>
      <c r="G1235" s="1130"/>
      <c r="H1235" s="1130"/>
      <c r="I1235" s="1130"/>
      <c r="J1235" s="1130"/>
      <c r="K1235" s="1130"/>
      <c r="L1235" s="1130"/>
      <c r="M1235" s="1130"/>
      <c r="N1235" s="1130"/>
      <c r="O1235" s="1130"/>
      <c r="P1235" s="1130"/>
      <c r="Q1235" s="1130"/>
      <c r="R1235" s="1130"/>
    </row>
    <row r="1236" spans="1:18">
      <c r="A1236" s="1130"/>
      <c r="B1236" s="1130"/>
      <c r="C1236" s="1130"/>
      <c r="D1236" s="1130"/>
      <c r="E1236" s="1130"/>
      <c r="F1236" s="1130"/>
      <c r="G1236" s="1130"/>
      <c r="H1236" s="1130"/>
      <c r="I1236" s="1130"/>
      <c r="J1236" s="1130"/>
      <c r="K1236" s="1130"/>
      <c r="L1236" s="1130"/>
      <c r="M1236" s="1130"/>
      <c r="N1236" s="1130"/>
      <c r="O1236" s="1130"/>
      <c r="P1236" s="1130"/>
      <c r="Q1236" s="1130"/>
      <c r="R1236" s="1130"/>
    </row>
    <row r="1237" spans="1:18">
      <c r="A1237" s="1130"/>
      <c r="B1237" s="1130"/>
      <c r="C1237" s="1130"/>
      <c r="D1237" s="1130"/>
      <c r="E1237" s="1130"/>
      <c r="F1237" s="1130"/>
      <c r="G1237" s="1130"/>
      <c r="H1237" s="1130"/>
      <c r="I1237" s="1130"/>
      <c r="J1237" s="1130"/>
      <c r="K1237" s="1130"/>
      <c r="L1237" s="1130"/>
      <c r="M1237" s="1130"/>
      <c r="N1237" s="1130"/>
      <c r="O1237" s="1130"/>
      <c r="P1237" s="1130"/>
      <c r="Q1237" s="1130"/>
      <c r="R1237" s="1130"/>
    </row>
    <row r="1238" spans="1:18">
      <c r="A1238" s="1130"/>
      <c r="B1238" s="1130"/>
      <c r="C1238" s="1130"/>
      <c r="D1238" s="1130"/>
      <c r="E1238" s="1130"/>
      <c r="F1238" s="1130"/>
      <c r="G1238" s="1130"/>
      <c r="H1238" s="1130"/>
      <c r="I1238" s="1130"/>
      <c r="J1238" s="1130"/>
      <c r="K1238" s="1130"/>
      <c r="L1238" s="1130"/>
      <c r="M1238" s="1130"/>
      <c r="N1238" s="1130"/>
      <c r="O1238" s="1130"/>
      <c r="P1238" s="1130"/>
      <c r="Q1238" s="1130"/>
      <c r="R1238" s="1130"/>
    </row>
    <row r="1239" spans="1:18">
      <c r="A1239" s="1130"/>
      <c r="B1239" s="1130"/>
      <c r="C1239" s="1130"/>
      <c r="D1239" s="1130"/>
      <c r="E1239" s="1130"/>
      <c r="F1239" s="1130"/>
      <c r="G1239" s="1130"/>
      <c r="H1239" s="1130"/>
      <c r="I1239" s="1130"/>
      <c r="J1239" s="1130"/>
      <c r="K1239" s="1130"/>
      <c r="L1239" s="1130"/>
      <c r="M1239" s="1130"/>
      <c r="N1239" s="1130"/>
      <c r="O1239" s="1130"/>
      <c r="P1239" s="1130"/>
      <c r="Q1239" s="1130"/>
      <c r="R1239" s="1130"/>
    </row>
    <row r="1240" spans="1:18">
      <c r="A1240" s="1130"/>
      <c r="B1240" s="1130"/>
      <c r="C1240" s="1130"/>
      <c r="D1240" s="1130"/>
      <c r="E1240" s="1130"/>
      <c r="F1240" s="1130"/>
      <c r="G1240" s="1130"/>
      <c r="H1240" s="1130"/>
      <c r="I1240" s="1130"/>
      <c r="J1240" s="1130"/>
      <c r="K1240" s="1130"/>
      <c r="L1240" s="1130"/>
      <c r="M1240" s="1130"/>
      <c r="N1240" s="1130"/>
      <c r="O1240" s="1130"/>
      <c r="P1240" s="1130"/>
      <c r="Q1240" s="1130"/>
      <c r="R1240" s="1130"/>
    </row>
    <row r="1241" spans="1:18">
      <c r="A1241" s="1130"/>
      <c r="B1241" s="1130"/>
      <c r="C1241" s="1130"/>
      <c r="D1241" s="1130"/>
      <c r="E1241" s="1130"/>
      <c r="F1241" s="1130"/>
      <c r="G1241" s="1130"/>
      <c r="H1241" s="1130"/>
      <c r="I1241" s="1130"/>
      <c r="J1241" s="1130"/>
      <c r="K1241" s="1130"/>
      <c r="L1241" s="1130"/>
      <c r="M1241" s="1130"/>
      <c r="N1241" s="1130"/>
      <c r="O1241" s="1130"/>
      <c r="P1241" s="1130"/>
      <c r="Q1241" s="1130"/>
      <c r="R1241" s="1130"/>
    </row>
    <row r="1242" spans="1:18">
      <c r="A1242" s="1130"/>
      <c r="B1242" s="1130"/>
      <c r="C1242" s="1130"/>
      <c r="D1242" s="1130"/>
      <c r="E1242" s="1130"/>
      <c r="F1242" s="1130"/>
      <c r="G1242" s="1130"/>
      <c r="H1242" s="1130"/>
      <c r="I1242" s="1130"/>
      <c r="J1242" s="1130"/>
      <c r="K1242" s="1130"/>
      <c r="L1242" s="1130"/>
      <c r="M1242" s="1130"/>
      <c r="N1242" s="1130"/>
      <c r="O1242" s="1130"/>
      <c r="P1242" s="1130"/>
      <c r="Q1242" s="1130"/>
      <c r="R1242" s="1130"/>
    </row>
    <row r="1243" spans="1:18">
      <c r="A1243" s="1130"/>
      <c r="B1243" s="1130"/>
      <c r="C1243" s="1130"/>
      <c r="D1243" s="1130"/>
      <c r="E1243" s="1130"/>
      <c r="F1243" s="1130"/>
      <c r="G1243" s="1130"/>
      <c r="H1243" s="1130"/>
      <c r="I1243" s="1130"/>
      <c r="J1243" s="1130"/>
      <c r="K1243" s="1130"/>
      <c r="L1243" s="1130"/>
      <c r="M1243" s="1130"/>
      <c r="N1243" s="1130"/>
      <c r="O1243" s="1130"/>
      <c r="P1243" s="1130"/>
      <c r="Q1243" s="1130"/>
      <c r="R1243" s="1130"/>
    </row>
    <row r="1244" spans="1:18">
      <c r="A1244" s="1130"/>
      <c r="B1244" s="1130"/>
      <c r="C1244" s="1130"/>
      <c r="D1244" s="1130"/>
      <c r="E1244" s="1130"/>
      <c r="F1244" s="1130"/>
      <c r="G1244" s="1130"/>
      <c r="H1244" s="1130"/>
      <c r="I1244" s="1130"/>
      <c r="J1244" s="1130"/>
      <c r="K1244" s="1130"/>
      <c r="L1244" s="1130"/>
      <c r="M1244" s="1130"/>
      <c r="N1244" s="1130"/>
      <c r="O1244" s="1130"/>
      <c r="P1244" s="1130"/>
      <c r="Q1244" s="1130"/>
      <c r="R1244" s="1130"/>
    </row>
    <row r="1245" spans="1:18">
      <c r="A1245" s="1130"/>
      <c r="B1245" s="1130"/>
      <c r="C1245" s="1130"/>
      <c r="D1245" s="1130"/>
      <c r="E1245" s="1130"/>
      <c r="F1245" s="1130"/>
      <c r="G1245" s="1130"/>
      <c r="H1245" s="1130"/>
      <c r="I1245" s="1130"/>
      <c r="J1245" s="1130"/>
      <c r="K1245" s="1130"/>
      <c r="L1245" s="1130"/>
      <c r="M1245" s="1130"/>
      <c r="N1245" s="1130"/>
      <c r="O1245" s="1130"/>
      <c r="P1245" s="1130"/>
      <c r="Q1245" s="1130"/>
      <c r="R1245" s="1130"/>
    </row>
    <row r="1246" spans="1:18">
      <c r="A1246" s="1130"/>
      <c r="B1246" s="1130"/>
      <c r="C1246" s="1130"/>
      <c r="D1246" s="1130"/>
      <c r="E1246" s="1130"/>
      <c r="F1246" s="1130"/>
      <c r="G1246" s="1130"/>
      <c r="H1246" s="1130"/>
      <c r="I1246" s="1130"/>
      <c r="J1246" s="1130"/>
      <c r="K1246" s="1130"/>
      <c r="L1246" s="1130"/>
      <c r="M1246" s="1130"/>
      <c r="N1246" s="1130"/>
      <c r="O1246" s="1130"/>
      <c r="P1246" s="1130"/>
      <c r="Q1246" s="1130"/>
      <c r="R1246" s="1130"/>
    </row>
    <row r="1247" spans="1:18">
      <c r="A1247" s="1130"/>
      <c r="B1247" s="1130"/>
      <c r="C1247" s="1130"/>
      <c r="D1247" s="1130"/>
      <c r="E1247" s="1130"/>
      <c r="F1247" s="1130"/>
      <c r="G1247" s="1130"/>
      <c r="H1247" s="1130"/>
      <c r="I1247" s="1130"/>
      <c r="J1247" s="1130"/>
      <c r="K1247" s="1130"/>
      <c r="L1247" s="1130"/>
      <c r="M1247" s="1130"/>
      <c r="N1247" s="1130"/>
      <c r="O1247" s="1130"/>
      <c r="P1247" s="1130"/>
      <c r="Q1247" s="1130"/>
      <c r="R1247" s="1130"/>
    </row>
    <row r="1248" spans="1:18">
      <c r="A1248" s="1130"/>
      <c r="B1248" s="1130"/>
      <c r="C1248" s="1130"/>
      <c r="D1248" s="1130"/>
      <c r="E1248" s="1130"/>
      <c r="F1248" s="1130"/>
      <c r="G1248" s="1130"/>
      <c r="H1248" s="1130"/>
      <c r="I1248" s="1130"/>
      <c r="J1248" s="1130"/>
      <c r="K1248" s="1130"/>
      <c r="L1248" s="1130"/>
      <c r="M1248" s="1130"/>
      <c r="N1248" s="1130"/>
      <c r="O1248" s="1130"/>
      <c r="P1248" s="1130"/>
      <c r="Q1248" s="1130"/>
      <c r="R1248" s="1130"/>
    </row>
    <row r="1249" spans="1:18">
      <c r="A1249" s="1130"/>
      <c r="B1249" s="1130"/>
      <c r="C1249" s="1130"/>
      <c r="D1249" s="1130"/>
      <c r="E1249" s="1130"/>
      <c r="F1249" s="1130"/>
      <c r="G1249" s="1130"/>
      <c r="H1249" s="1130"/>
      <c r="I1249" s="1130"/>
      <c r="J1249" s="1130"/>
      <c r="K1249" s="1130"/>
      <c r="L1249" s="1130"/>
      <c r="M1249" s="1130"/>
      <c r="N1249" s="1130"/>
      <c r="O1249" s="1130"/>
      <c r="P1249" s="1130"/>
      <c r="Q1249" s="1130"/>
      <c r="R1249" s="1130"/>
    </row>
    <row r="1250" spans="1:18">
      <c r="A1250" s="1130"/>
      <c r="B1250" s="1130"/>
      <c r="C1250" s="1130"/>
      <c r="D1250" s="1130"/>
      <c r="E1250" s="1130"/>
      <c r="F1250" s="1130"/>
      <c r="G1250" s="1130"/>
      <c r="H1250" s="1130"/>
      <c r="I1250" s="1130"/>
      <c r="J1250" s="1130"/>
      <c r="K1250" s="1130"/>
      <c r="L1250" s="1130"/>
      <c r="M1250" s="1130"/>
      <c r="N1250" s="1130"/>
      <c r="O1250" s="1130"/>
      <c r="P1250" s="1130"/>
      <c r="Q1250" s="1130"/>
      <c r="R1250" s="1130"/>
    </row>
    <row r="1251" spans="1:18">
      <c r="A1251" s="1130"/>
      <c r="B1251" s="1130"/>
      <c r="C1251" s="1130"/>
      <c r="D1251" s="1130"/>
      <c r="E1251" s="1130"/>
      <c r="F1251" s="1130"/>
      <c r="G1251" s="1130"/>
      <c r="H1251" s="1130"/>
      <c r="I1251" s="1130"/>
      <c r="J1251" s="1130"/>
      <c r="K1251" s="1130"/>
      <c r="L1251" s="1130"/>
      <c r="M1251" s="1130"/>
      <c r="N1251" s="1130"/>
      <c r="O1251" s="1130"/>
      <c r="P1251" s="1130"/>
      <c r="Q1251" s="1130"/>
      <c r="R1251" s="1130"/>
    </row>
    <row r="1252" spans="1:18">
      <c r="A1252" s="1130"/>
      <c r="B1252" s="1130"/>
      <c r="C1252" s="1130"/>
      <c r="D1252" s="1130"/>
      <c r="E1252" s="1130"/>
      <c r="F1252" s="1130"/>
      <c r="G1252" s="1130"/>
      <c r="H1252" s="1130"/>
      <c r="I1252" s="1130"/>
      <c r="J1252" s="1130"/>
      <c r="K1252" s="1130"/>
      <c r="L1252" s="1130"/>
      <c r="M1252" s="1130"/>
      <c r="N1252" s="1130"/>
      <c r="O1252" s="1130"/>
      <c r="P1252" s="1130"/>
      <c r="Q1252" s="1130"/>
      <c r="R1252" s="1130"/>
    </row>
    <row r="1253" spans="1:18">
      <c r="A1253" s="1130"/>
      <c r="B1253" s="1130"/>
      <c r="C1253" s="1130"/>
      <c r="D1253" s="1130"/>
      <c r="E1253" s="1130"/>
      <c r="F1253" s="1130"/>
      <c r="G1253" s="1130"/>
      <c r="H1253" s="1130"/>
      <c r="I1253" s="1130"/>
      <c r="J1253" s="1130"/>
      <c r="K1253" s="1130"/>
      <c r="L1253" s="1130"/>
      <c r="M1253" s="1130"/>
      <c r="N1253" s="1130"/>
      <c r="O1253" s="1130"/>
      <c r="P1253" s="1130"/>
      <c r="Q1253" s="1130"/>
      <c r="R1253" s="1130"/>
    </row>
    <row r="1254" spans="1:18">
      <c r="A1254" s="1130"/>
      <c r="B1254" s="1130"/>
      <c r="C1254" s="1130"/>
      <c r="D1254" s="1130"/>
      <c r="E1254" s="1130"/>
      <c r="F1254" s="1130"/>
      <c r="G1254" s="1130"/>
      <c r="H1254" s="1130"/>
      <c r="I1254" s="1130"/>
      <c r="J1254" s="1130"/>
      <c r="K1254" s="1130"/>
      <c r="L1254" s="1130"/>
      <c r="M1254" s="1130"/>
      <c r="N1254" s="1130"/>
      <c r="O1254" s="1130"/>
      <c r="P1254" s="1130"/>
      <c r="Q1254" s="1130"/>
      <c r="R1254" s="1130"/>
    </row>
    <row r="1255" spans="1:18">
      <c r="A1255" s="1130"/>
      <c r="B1255" s="1130"/>
      <c r="C1255" s="1130"/>
      <c r="D1255" s="1130"/>
      <c r="E1255" s="1130"/>
      <c r="F1255" s="1130"/>
      <c r="G1255" s="1130"/>
      <c r="H1255" s="1130"/>
      <c r="I1255" s="1130"/>
      <c r="J1255" s="1130"/>
      <c r="K1255" s="1130"/>
      <c r="L1255" s="1130"/>
      <c r="M1255" s="1130"/>
      <c r="N1255" s="1130"/>
      <c r="O1255" s="1130"/>
      <c r="P1255" s="1130"/>
      <c r="Q1255" s="1130"/>
      <c r="R1255" s="1130"/>
    </row>
    <row r="1256" spans="1:18">
      <c r="A1256" s="1130"/>
      <c r="B1256" s="1130"/>
      <c r="C1256" s="1130"/>
      <c r="D1256" s="1130"/>
      <c r="E1256" s="1130"/>
      <c r="F1256" s="1130"/>
      <c r="G1256" s="1130"/>
      <c r="H1256" s="1130"/>
      <c r="I1256" s="1130"/>
      <c r="J1256" s="1130"/>
      <c r="K1256" s="1130"/>
      <c r="L1256" s="1130"/>
      <c r="M1256" s="1130"/>
      <c r="N1256" s="1130"/>
      <c r="O1256" s="1130"/>
      <c r="P1256" s="1130"/>
      <c r="Q1256" s="1130"/>
      <c r="R1256" s="1130"/>
    </row>
    <row r="1257" spans="1:18">
      <c r="A1257" s="1130"/>
      <c r="B1257" s="1130"/>
      <c r="C1257" s="1130"/>
      <c r="D1257" s="1130"/>
      <c r="E1257" s="1130"/>
      <c r="F1257" s="1130"/>
      <c r="G1257" s="1130"/>
      <c r="H1257" s="1130"/>
      <c r="I1257" s="1130"/>
      <c r="J1257" s="1130"/>
      <c r="K1257" s="1130"/>
      <c r="L1257" s="1130"/>
      <c r="M1257" s="1130"/>
      <c r="N1257" s="1130"/>
      <c r="O1257" s="1130"/>
      <c r="P1257" s="1130"/>
      <c r="Q1257" s="1130"/>
      <c r="R1257" s="1130"/>
    </row>
    <row r="1258" spans="1:18">
      <c r="A1258" s="1130"/>
      <c r="B1258" s="1130"/>
      <c r="C1258" s="1130"/>
      <c r="D1258" s="1130"/>
      <c r="E1258" s="1130"/>
      <c r="F1258" s="1130"/>
      <c r="G1258" s="1130"/>
      <c r="H1258" s="1130"/>
      <c r="I1258" s="1130"/>
      <c r="J1258" s="1130"/>
      <c r="K1258" s="1130"/>
      <c r="L1258" s="1130"/>
      <c r="M1258" s="1130"/>
      <c r="N1258" s="1130"/>
      <c r="O1258" s="1130"/>
      <c r="P1258" s="1130"/>
      <c r="Q1258" s="1130"/>
      <c r="R1258" s="1130"/>
    </row>
    <row r="1259" spans="1:18">
      <c r="A1259" s="1130"/>
      <c r="B1259" s="1130"/>
      <c r="C1259" s="1130"/>
      <c r="D1259" s="1130"/>
      <c r="E1259" s="1130"/>
      <c r="F1259" s="1130"/>
      <c r="G1259" s="1130"/>
      <c r="H1259" s="1130"/>
      <c r="I1259" s="1130"/>
      <c r="J1259" s="1130"/>
      <c r="K1259" s="1130"/>
      <c r="L1259" s="1130"/>
      <c r="M1259" s="1130"/>
      <c r="N1259" s="1130"/>
      <c r="O1259" s="1130"/>
      <c r="P1259" s="1130"/>
      <c r="Q1259" s="1130"/>
      <c r="R1259" s="1130"/>
    </row>
    <row r="1260" spans="1:18">
      <c r="A1260" s="1130"/>
      <c r="B1260" s="1130"/>
      <c r="C1260" s="1130"/>
      <c r="D1260" s="1130"/>
      <c r="E1260" s="1130"/>
      <c r="F1260" s="1130"/>
      <c r="G1260" s="1130"/>
      <c r="H1260" s="1130"/>
      <c r="I1260" s="1130"/>
      <c r="J1260" s="1130"/>
      <c r="K1260" s="1130"/>
      <c r="L1260" s="1130"/>
      <c r="M1260" s="1130"/>
      <c r="N1260" s="1130"/>
      <c r="O1260" s="1130"/>
      <c r="P1260" s="1130"/>
      <c r="Q1260" s="1130"/>
      <c r="R1260" s="1130"/>
    </row>
    <row r="1261" spans="1:18">
      <c r="A1261" s="1130"/>
      <c r="B1261" s="1130"/>
      <c r="C1261" s="1130"/>
      <c r="D1261" s="1130"/>
      <c r="E1261" s="1130"/>
      <c r="F1261" s="1130"/>
      <c r="G1261" s="1130"/>
      <c r="H1261" s="1130"/>
      <c r="I1261" s="1130"/>
      <c r="J1261" s="1130"/>
      <c r="K1261" s="1130"/>
      <c r="L1261" s="1130"/>
      <c r="M1261" s="1130"/>
      <c r="N1261" s="1130"/>
      <c r="O1261" s="1130"/>
      <c r="P1261" s="1130"/>
      <c r="Q1261" s="1130"/>
      <c r="R1261" s="1130"/>
    </row>
    <row r="1262" spans="1:18">
      <c r="A1262" s="1130"/>
      <c r="B1262" s="1130"/>
      <c r="C1262" s="1130"/>
      <c r="D1262" s="1130"/>
      <c r="E1262" s="1130"/>
      <c r="F1262" s="1130"/>
      <c r="G1262" s="1130"/>
      <c r="H1262" s="1130"/>
      <c r="I1262" s="1130"/>
      <c r="J1262" s="1130"/>
      <c r="K1262" s="1130"/>
      <c r="L1262" s="1130"/>
      <c r="M1262" s="1130"/>
      <c r="N1262" s="1130"/>
      <c r="O1262" s="1130"/>
      <c r="P1262" s="1130"/>
      <c r="Q1262" s="1130"/>
      <c r="R1262" s="1130"/>
    </row>
    <row r="1263" spans="1:18">
      <c r="A1263" s="1130"/>
      <c r="B1263" s="1130"/>
      <c r="C1263" s="1130"/>
      <c r="D1263" s="1130"/>
      <c r="E1263" s="1130"/>
      <c r="F1263" s="1130"/>
      <c r="G1263" s="1130"/>
      <c r="H1263" s="1130"/>
      <c r="I1263" s="1130"/>
      <c r="J1263" s="1130"/>
      <c r="K1263" s="1130"/>
      <c r="L1263" s="1130"/>
      <c r="M1263" s="1130"/>
      <c r="N1263" s="1130"/>
      <c r="O1263" s="1130"/>
      <c r="P1263" s="1130"/>
      <c r="Q1263" s="1130"/>
      <c r="R1263" s="1130"/>
    </row>
    <row r="1264" spans="1:18">
      <c r="A1264" s="1130"/>
      <c r="B1264" s="1130"/>
      <c r="C1264" s="1130"/>
      <c r="D1264" s="1130"/>
      <c r="E1264" s="1130"/>
      <c r="F1264" s="1130"/>
      <c r="G1264" s="1130"/>
      <c r="H1264" s="1130"/>
      <c r="I1264" s="1130"/>
      <c r="J1264" s="1130"/>
      <c r="K1264" s="1130"/>
      <c r="L1264" s="1130"/>
      <c r="M1264" s="1130"/>
      <c r="N1264" s="1130"/>
      <c r="O1264" s="1130"/>
      <c r="P1264" s="1130"/>
      <c r="Q1264" s="1130"/>
      <c r="R1264" s="1130"/>
    </row>
    <row r="1265" spans="1:18">
      <c r="A1265" s="1130"/>
      <c r="B1265" s="1130"/>
      <c r="C1265" s="1130"/>
      <c r="D1265" s="1130"/>
      <c r="E1265" s="1130"/>
      <c r="F1265" s="1130"/>
      <c r="G1265" s="1130"/>
      <c r="H1265" s="1130"/>
      <c r="I1265" s="1130"/>
      <c r="J1265" s="1130"/>
      <c r="K1265" s="1130"/>
      <c r="L1265" s="1130"/>
      <c r="M1265" s="1130"/>
      <c r="N1265" s="1130"/>
      <c r="O1265" s="1130"/>
      <c r="P1265" s="1130"/>
      <c r="Q1265" s="1130"/>
      <c r="R1265" s="1130"/>
    </row>
    <row r="1266" spans="1:18">
      <c r="A1266" s="1130"/>
      <c r="B1266" s="1130"/>
      <c r="C1266" s="1130"/>
      <c r="D1266" s="1130"/>
      <c r="E1266" s="1130"/>
      <c r="F1266" s="1130"/>
      <c r="G1266" s="1130"/>
      <c r="H1266" s="1130"/>
      <c r="I1266" s="1130"/>
      <c r="J1266" s="1130"/>
      <c r="K1266" s="1130"/>
      <c r="L1266" s="1130"/>
      <c r="M1266" s="1130"/>
      <c r="N1266" s="1130"/>
      <c r="O1266" s="1130"/>
      <c r="P1266" s="1130"/>
      <c r="Q1266" s="1130"/>
      <c r="R1266" s="1130"/>
    </row>
    <row r="1267" spans="1:18">
      <c r="A1267" s="1130"/>
      <c r="B1267" s="1130"/>
      <c r="C1267" s="1130"/>
      <c r="D1267" s="1130"/>
      <c r="E1267" s="1130"/>
      <c r="F1267" s="1130"/>
      <c r="G1267" s="1130"/>
      <c r="H1267" s="1130"/>
      <c r="I1267" s="1130"/>
      <c r="J1267" s="1130"/>
      <c r="K1267" s="1130"/>
      <c r="L1267" s="1130"/>
      <c r="M1267" s="1130"/>
      <c r="N1267" s="1130"/>
      <c r="O1267" s="1130"/>
      <c r="P1267" s="1130"/>
      <c r="Q1267" s="1130"/>
      <c r="R1267" s="1130"/>
    </row>
    <row r="1268" spans="1:18">
      <c r="A1268" s="1130"/>
      <c r="B1268" s="1130"/>
      <c r="C1268" s="1130"/>
      <c r="D1268" s="1130"/>
      <c r="E1268" s="1130"/>
      <c r="F1268" s="1130"/>
      <c r="G1268" s="1130"/>
      <c r="H1268" s="1130"/>
      <c r="I1268" s="1130"/>
      <c r="J1268" s="1130"/>
      <c r="K1268" s="1130"/>
      <c r="L1268" s="1130"/>
      <c r="M1268" s="1130"/>
      <c r="N1268" s="1130"/>
      <c r="O1268" s="1130"/>
      <c r="P1268" s="1130"/>
      <c r="Q1268" s="1130"/>
      <c r="R1268" s="1130"/>
    </row>
    <row r="1269" spans="1:18">
      <c r="A1269" s="1130"/>
      <c r="B1269" s="1130"/>
      <c r="C1269" s="1130"/>
      <c r="D1269" s="1130"/>
      <c r="E1269" s="1130"/>
      <c r="F1269" s="1130"/>
      <c r="G1269" s="1130"/>
      <c r="H1269" s="1130"/>
      <c r="I1269" s="1130"/>
      <c r="J1269" s="1130"/>
      <c r="K1269" s="1130"/>
      <c r="L1269" s="1130"/>
      <c r="M1269" s="1130"/>
      <c r="N1269" s="1130"/>
      <c r="O1269" s="1130"/>
      <c r="P1269" s="1130"/>
      <c r="Q1269" s="1130"/>
      <c r="R1269" s="1130"/>
    </row>
    <row r="1270" spans="1:18">
      <c r="A1270" s="1130"/>
      <c r="B1270" s="1130"/>
      <c r="C1270" s="1130"/>
      <c r="D1270" s="1130"/>
      <c r="E1270" s="1130"/>
      <c r="F1270" s="1130"/>
      <c r="G1270" s="1130"/>
      <c r="H1270" s="1130"/>
      <c r="I1270" s="1130"/>
      <c r="J1270" s="1130"/>
      <c r="K1270" s="1130"/>
      <c r="L1270" s="1130"/>
      <c r="M1270" s="1130"/>
      <c r="N1270" s="1130"/>
      <c r="O1270" s="1130"/>
      <c r="P1270" s="1130"/>
      <c r="Q1270" s="1130"/>
      <c r="R1270" s="1130"/>
    </row>
    <row r="1271" spans="1:18">
      <c r="A1271" s="1130"/>
      <c r="B1271" s="1130"/>
      <c r="C1271" s="1130"/>
      <c r="D1271" s="1130"/>
      <c r="E1271" s="1130"/>
      <c r="F1271" s="1130"/>
      <c r="G1271" s="1130"/>
      <c r="H1271" s="1130"/>
      <c r="I1271" s="1130"/>
      <c r="J1271" s="1130"/>
      <c r="K1271" s="1130"/>
      <c r="L1271" s="1130"/>
      <c r="M1271" s="1130"/>
      <c r="N1271" s="1130"/>
      <c r="O1271" s="1130"/>
      <c r="P1271" s="1130"/>
      <c r="Q1271" s="1130"/>
      <c r="R1271" s="1130"/>
    </row>
    <row r="1272" spans="1:18">
      <c r="A1272" s="1130"/>
      <c r="B1272" s="1130"/>
      <c r="C1272" s="1130"/>
      <c r="D1272" s="1130"/>
      <c r="E1272" s="1130"/>
      <c r="F1272" s="1130"/>
      <c r="G1272" s="1130"/>
      <c r="H1272" s="1130"/>
      <c r="I1272" s="1130"/>
      <c r="J1272" s="1130"/>
      <c r="K1272" s="1130"/>
      <c r="L1272" s="1130"/>
      <c r="M1272" s="1130"/>
      <c r="N1272" s="1130"/>
      <c r="O1272" s="1130"/>
      <c r="P1272" s="1130"/>
      <c r="Q1272" s="1130"/>
      <c r="R1272" s="1130"/>
    </row>
    <row r="1273" spans="1:18">
      <c r="A1273" s="1130"/>
      <c r="B1273" s="1130"/>
      <c r="C1273" s="1130"/>
      <c r="D1273" s="1130"/>
      <c r="E1273" s="1130"/>
      <c r="F1273" s="1130"/>
      <c r="G1273" s="1130"/>
      <c r="H1273" s="1130"/>
      <c r="I1273" s="1130"/>
      <c r="J1273" s="1130"/>
      <c r="K1273" s="1130"/>
      <c r="L1273" s="1130"/>
      <c r="M1273" s="1130"/>
      <c r="N1273" s="1130"/>
      <c r="O1273" s="1130"/>
      <c r="P1273" s="1130"/>
      <c r="Q1273" s="1130"/>
      <c r="R1273" s="1130"/>
    </row>
    <row r="1274" spans="1:18">
      <c r="A1274" s="1130"/>
      <c r="B1274" s="1130"/>
      <c r="C1274" s="1130"/>
      <c r="D1274" s="1130"/>
      <c r="E1274" s="1130"/>
      <c r="F1274" s="1130"/>
      <c r="G1274" s="1130"/>
      <c r="H1274" s="1130"/>
      <c r="I1274" s="1130"/>
      <c r="J1274" s="1130"/>
      <c r="K1274" s="1130"/>
      <c r="L1274" s="1130"/>
      <c r="M1274" s="1130"/>
      <c r="N1274" s="1130"/>
      <c r="O1274" s="1130"/>
      <c r="P1274" s="1130"/>
      <c r="Q1274" s="1130"/>
      <c r="R1274" s="1130"/>
    </row>
    <row r="1275" spans="1:18">
      <c r="A1275" s="1130"/>
      <c r="B1275" s="1130"/>
      <c r="C1275" s="1130"/>
      <c r="D1275" s="1130"/>
      <c r="E1275" s="1130"/>
      <c r="F1275" s="1130"/>
      <c r="G1275" s="1130"/>
      <c r="H1275" s="1130"/>
      <c r="I1275" s="1130"/>
      <c r="J1275" s="1130"/>
      <c r="K1275" s="1130"/>
      <c r="L1275" s="1130"/>
      <c r="M1275" s="1130"/>
      <c r="N1275" s="1130"/>
      <c r="O1275" s="1130"/>
      <c r="P1275" s="1130"/>
      <c r="Q1275" s="1130"/>
      <c r="R1275" s="1130"/>
    </row>
    <row r="1276" spans="1:18">
      <c r="A1276" s="1130"/>
      <c r="B1276" s="1130"/>
      <c r="C1276" s="1130"/>
      <c r="D1276" s="1130"/>
      <c r="E1276" s="1130"/>
      <c r="F1276" s="1130"/>
      <c r="G1276" s="1130"/>
      <c r="H1276" s="1130"/>
      <c r="I1276" s="1130"/>
      <c r="J1276" s="1130"/>
      <c r="K1276" s="1130"/>
      <c r="L1276" s="1130"/>
      <c r="M1276" s="1130"/>
      <c r="N1276" s="1130"/>
      <c r="O1276" s="1130"/>
      <c r="P1276" s="1130"/>
      <c r="Q1276" s="1130"/>
      <c r="R1276" s="1130"/>
    </row>
    <row r="1277" spans="1:18">
      <c r="A1277" s="1130"/>
      <c r="B1277" s="1130"/>
      <c r="C1277" s="1130"/>
      <c r="D1277" s="1130"/>
      <c r="E1277" s="1130"/>
      <c r="F1277" s="1130"/>
      <c r="G1277" s="1130"/>
      <c r="H1277" s="1130"/>
      <c r="I1277" s="1130"/>
      <c r="J1277" s="1130"/>
      <c r="K1277" s="1130"/>
      <c r="L1277" s="1130"/>
      <c r="M1277" s="1130"/>
      <c r="N1277" s="1130"/>
      <c r="O1277" s="1130"/>
      <c r="P1277" s="1130"/>
      <c r="Q1277" s="1130"/>
      <c r="R1277" s="1130"/>
    </row>
    <row r="1278" spans="1:18">
      <c r="A1278" s="1130"/>
      <c r="B1278" s="1130"/>
      <c r="C1278" s="1130"/>
      <c r="D1278" s="1130"/>
      <c r="E1278" s="1130"/>
      <c r="F1278" s="1130"/>
      <c r="G1278" s="1130"/>
      <c r="H1278" s="1130"/>
      <c r="I1278" s="1130"/>
      <c r="J1278" s="1130"/>
      <c r="K1278" s="1130"/>
      <c r="L1278" s="1130"/>
      <c r="M1278" s="1130"/>
      <c r="N1278" s="1130"/>
      <c r="O1278" s="1130"/>
      <c r="P1278" s="1130"/>
      <c r="Q1278" s="1130"/>
      <c r="R1278" s="1130"/>
    </row>
    <row r="1279" spans="1:18">
      <c r="A1279" s="1130"/>
      <c r="B1279" s="1130"/>
      <c r="C1279" s="1130"/>
      <c r="D1279" s="1130"/>
      <c r="E1279" s="1130"/>
      <c r="F1279" s="1130"/>
      <c r="G1279" s="1130"/>
      <c r="H1279" s="1130"/>
      <c r="I1279" s="1130"/>
      <c r="J1279" s="1130"/>
      <c r="K1279" s="1130"/>
      <c r="L1279" s="1130"/>
      <c r="M1279" s="1130"/>
      <c r="N1279" s="1130"/>
      <c r="O1279" s="1130"/>
      <c r="P1279" s="1130"/>
      <c r="Q1279" s="1130"/>
      <c r="R1279" s="1130"/>
    </row>
    <row r="1280" spans="1:18">
      <c r="A1280" s="1130"/>
      <c r="B1280" s="1130"/>
      <c r="C1280" s="1130"/>
      <c r="D1280" s="1130"/>
      <c r="E1280" s="1130"/>
      <c r="F1280" s="1130"/>
      <c r="G1280" s="1130"/>
      <c r="H1280" s="1130"/>
      <c r="I1280" s="1130"/>
      <c r="J1280" s="1130"/>
      <c r="K1280" s="1130"/>
      <c r="L1280" s="1130"/>
      <c r="M1280" s="1130"/>
      <c r="N1280" s="1130"/>
      <c r="O1280" s="1130"/>
      <c r="P1280" s="1130"/>
      <c r="Q1280" s="1130"/>
      <c r="R1280" s="1130"/>
    </row>
    <row r="1281" spans="1:18">
      <c r="A1281" s="1130"/>
      <c r="B1281" s="1130"/>
      <c r="C1281" s="1130"/>
      <c r="D1281" s="1130"/>
      <c r="E1281" s="1130"/>
      <c r="F1281" s="1130"/>
      <c r="G1281" s="1130"/>
      <c r="H1281" s="1130"/>
      <c r="I1281" s="1130"/>
      <c r="J1281" s="1130"/>
      <c r="K1281" s="1130"/>
      <c r="L1281" s="1130"/>
      <c r="M1281" s="1130"/>
      <c r="N1281" s="1130"/>
      <c r="O1281" s="1130"/>
      <c r="P1281" s="1130"/>
      <c r="Q1281" s="1130"/>
      <c r="R1281" s="1130"/>
    </row>
    <row r="1282" spans="1:18">
      <c r="A1282" s="1130"/>
      <c r="B1282" s="1130"/>
      <c r="C1282" s="1130"/>
      <c r="D1282" s="1130"/>
      <c r="E1282" s="1130"/>
      <c r="F1282" s="1130"/>
      <c r="G1282" s="1130"/>
      <c r="H1282" s="1130"/>
      <c r="I1282" s="1130"/>
      <c r="J1282" s="1130"/>
      <c r="K1282" s="1130"/>
      <c r="L1282" s="1130"/>
      <c r="M1282" s="1130"/>
      <c r="N1282" s="1130"/>
      <c r="O1282" s="1130"/>
      <c r="P1282" s="1130"/>
      <c r="Q1282" s="1130"/>
      <c r="R1282" s="1130"/>
    </row>
    <row r="1283" spans="1:18">
      <c r="A1283" s="1130"/>
      <c r="B1283" s="1130"/>
      <c r="C1283" s="1130"/>
      <c r="D1283" s="1130"/>
      <c r="E1283" s="1130"/>
      <c r="F1283" s="1130"/>
      <c r="G1283" s="1130"/>
      <c r="H1283" s="1130"/>
      <c r="I1283" s="1130"/>
      <c r="J1283" s="1130"/>
      <c r="K1283" s="1130"/>
      <c r="L1283" s="1130"/>
      <c r="M1283" s="1130"/>
      <c r="N1283" s="1130"/>
      <c r="O1283" s="1130"/>
      <c r="P1283" s="1130"/>
      <c r="Q1283" s="1130"/>
      <c r="R1283" s="1130"/>
    </row>
    <row r="1284" spans="1:18">
      <c r="A1284" s="1130"/>
      <c r="B1284" s="1130"/>
      <c r="C1284" s="1130"/>
      <c r="D1284" s="1130"/>
      <c r="E1284" s="1130"/>
      <c r="F1284" s="1130"/>
      <c r="G1284" s="1130"/>
      <c r="H1284" s="1130"/>
      <c r="I1284" s="1130"/>
      <c r="J1284" s="1130"/>
      <c r="K1284" s="1130"/>
      <c r="L1284" s="1130"/>
      <c r="M1284" s="1130"/>
      <c r="N1284" s="1130"/>
      <c r="O1284" s="1130"/>
      <c r="P1284" s="1130"/>
      <c r="Q1284" s="1130"/>
      <c r="R1284" s="1130"/>
    </row>
    <row r="1285" spans="1:18">
      <c r="A1285" s="1130"/>
      <c r="B1285" s="1130"/>
      <c r="C1285" s="1130"/>
      <c r="D1285" s="1130"/>
      <c r="E1285" s="1130"/>
      <c r="F1285" s="1130"/>
      <c r="G1285" s="1130"/>
      <c r="H1285" s="1130"/>
      <c r="I1285" s="1130"/>
      <c r="J1285" s="1130"/>
      <c r="K1285" s="1130"/>
      <c r="L1285" s="1130"/>
      <c r="M1285" s="1130"/>
      <c r="N1285" s="1130"/>
      <c r="O1285" s="1130"/>
      <c r="P1285" s="1130"/>
      <c r="Q1285" s="1130"/>
      <c r="R1285" s="1130"/>
    </row>
    <row r="1286" spans="1:18">
      <c r="A1286" s="1130"/>
      <c r="B1286" s="1130"/>
      <c r="C1286" s="1130"/>
      <c r="D1286" s="1130"/>
      <c r="E1286" s="1130"/>
      <c r="F1286" s="1130"/>
      <c r="G1286" s="1130"/>
      <c r="H1286" s="1130"/>
      <c r="I1286" s="1130"/>
      <c r="J1286" s="1130"/>
      <c r="K1286" s="1130"/>
      <c r="L1286" s="1130"/>
      <c r="M1286" s="1130"/>
      <c r="N1286" s="1130"/>
      <c r="O1286" s="1130"/>
      <c r="P1286" s="1130"/>
      <c r="Q1286" s="1130"/>
      <c r="R1286" s="1130"/>
    </row>
    <row r="1287" spans="1:18">
      <c r="A1287" s="1130"/>
      <c r="B1287" s="1130"/>
      <c r="C1287" s="1130"/>
      <c r="D1287" s="1130"/>
      <c r="E1287" s="1130"/>
      <c r="F1287" s="1130"/>
      <c r="G1287" s="1130"/>
      <c r="H1287" s="1130"/>
      <c r="I1287" s="1130"/>
      <c r="J1287" s="1130"/>
      <c r="K1287" s="1130"/>
      <c r="L1287" s="1130"/>
      <c r="M1287" s="1130"/>
      <c r="N1287" s="1130"/>
      <c r="O1287" s="1130"/>
      <c r="P1287" s="1130"/>
      <c r="Q1287" s="1130"/>
      <c r="R1287" s="1130"/>
    </row>
    <row r="1288" spans="1:18">
      <c r="A1288" s="1130"/>
      <c r="B1288" s="1130"/>
      <c r="C1288" s="1130"/>
      <c r="D1288" s="1130"/>
      <c r="E1288" s="1130"/>
      <c r="F1288" s="1130"/>
      <c r="G1288" s="1130"/>
      <c r="H1288" s="1130"/>
      <c r="I1288" s="1130"/>
      <c r="J1288" s="1130"/>
      <c r="K1288" s="1130"/>
      <c r="L1288" s="1130"/>
      <c r="M1288" s="1130"/>
      <c r="N1288" s="1130"/>
      <c r="O1288" s="1130"/>
      <c r="P1288" s="1130"/>
      <c r="Q1288" s="1130"/>
      <c r="R1288" s="1130"/>
    </row>
    <row r="1289" spans="1:18">
      <c r="A1289" s="1130"/>
      <c r="B1289" s="1130"/>
      <c r="C1289" s="1130"/>
      <c r="D1289" s="1130"/>
      <c r="E1289" s="1130"/>
      <c r="F1289" s="1130"/>
      <c r="G1289" s="1130"/>
      <c r="H1289" s="1130"/>
      <c r="I1289" s="1130"/>
      <c r="J1289" s="1130"/>
      <c r="K1289" s="1130"/>
      <c r="L1289" s="1130"/>
      <c r="M1289" s="1130"/>
      <c r="N1289" s="1130"/>
      <c r="O1289" s="1130"/>
      <c r="P1289" s="1130"/>
      <c r="Q1289" s="1130"/>
      <c r="R1289" s="1130"/>
    </row>
    <row r="1290" spans="1:18">
      <c r="A1290" s="1130"/>
      <c r="B1290" s="1130"/>
      <c r="C1290" s="1130"/>
      <c r="D1290" s="1130"/>
      <c r="E1290" s="1130"/>
      <c r="F1290" s="1130"/>
      <c r="G1290" s="1130"/>
      <c r="H1290" s="1130"/>
      <c r="I1290" s="1130"/>
      <c r="J1290" s="1130"/>
      <c r="K1290" s="1130"/>
      <c r="L1290" s="1130"/>
      <c r="M1290" s="1130"/>
      <c r="N1290" s="1130"/>
      <c r="O1290" s="1130"/>
      <c r="P1290" s="1130"/>
      <c r="Q1290" s="1130"/>
      <c r="R1290" s="1130"/>
    </row>
    <row r="1291" spans="1:18">
      <c r="A1291" s="1130"/>
      <c r="B1291" s="1130"/>
      <c r="C1291" s="1130"/>
      <c r="D1291" s="1130"/>
      <c r="E1291" s="1130"/>
      <c r="F1291" s="1130"/>
      <c r="G1291" s="1130"/>
      <c r="H1291" s="1130"/>
      <c r="I1291" s="1130"/>
      <c r="J1291" s="1130"/>
      <c r="K1291" s="1130"/>
      <c r="L1291" s="1130"/>
      <c r="M1291" s="1130"/>
      <c r="N1291" s="1130"/>
      <c r="O1291" s="1130"/>
      <c r="P1291" s="1130"/>
      <c r="Q1291" s="1130"/>
      <c r="R1291" s="1130"/>
    </row>
    <row r="1292" spans="1:18">
      <c r="A1292" s="1130"/>
      <c r="B1292" s="1130"/>
      <c r="C1292" s="1130"/>
      <c r="D1292" s="1130"/>
      <c r="E1292" s="1130"/>
      <c r="F1292" s="1130"/>
      <c r="G1292" s="1130"/>
      <c r="H1292" s="1130"/>
      <c r="I1292" s="1130"/>
      <c r="J1292" s="1130"/>
      <c r="K1292" s="1130"/>
      <c r="L1292" s="1130"/>
      <c r="M1292" s="1130"/>
      <c r="N1292" s="1130"/>
      <c r="O1292" s="1130"/>
      <c r="P1292" s="1130"/>
      <c r="Q1292" s="1130"/>
      <c r="R1292" s="1130"/>
    </row>
    <row r="1293" spans="1:18">
      <c r="A1293" s="1130"/>
      <c r="B1293" s="1130"/>
      <c r="C1293" s="1130"/>
      <c r="D1293" s="1130"/>
      <c r="E1293" s="1130"/>
      <c r="F1293" s="1130"/>
      <c r="G1293" s="1130"/>
      <c r="H1293" s="1130"/>
      <c r="I1293" s="1130"/>
      <c r="J1293" s="1130"/>
      <c r="K1293" s="1130"/>
      <c r="L1293" s="1130"/>
      <c r="M1293" s="1130"/>
      <c r="N1293" s="1130"/>
      <c r="O1293" s="1130"/>
      <c r="P1293" s="1130"/>
      <c r="Q1293" s="1130"/>
      <c r="R1293" s="1130"/>
    </row>
    <row r="1294" spans="1:18">
      <c r="A1294" s="1130"/>
      <c r="B1294" s="1130"/>
      <c r="C1294" s="1130"/>
      <c r="D1294" s="1130"/>
      <c r="E1294" s="1130"/>
      <c r="F1294" s="1130"/>
      <c r="G1294" s="1130"/>
      <c r="H1294" s="1130"/>
      <c r="I1294" s="1130"/>
      <c r="J1294" s="1130"/>
      <c r="K1294" s="1130"/>
      <c r="L1294" s="1130"/>
      <c r="M1294" s="1130"/>
      <c r="N1294" s="1130"/>
      <c r="O1294" s="1130"/>
      <c r="P1294" s="1130"/>
      <c r="Q1294" s="1130"/>
      <c r="R1294" s="1130"/>
    </row>
    <row r="1295" spans="1:18">
      <c r="A1295" s="1130"/>
      <c r="B1295" s="1130"/>
      <c r="C1295" s="1130"/>
      <c r="D1295" s="1130"/>
      <c r="E1295" s="1130"/>
      <c r="F1295" s="1130"/>
      <c r="G1295" s="1130"/>
      <c r="H1295" s="1130"/>
      <c r="I1295" s="1130"/>
      <c r="J1295" s="1130"/>
      <c r="K1295" s="1130"/>
      <c r="L1295" s="1130"/>
      <c r="M1295" s="1130"/>
      <c r="N1295" s="1130"/>
      <c r="O1295" s="1130"/>
      <c r="P1295" s="1130"/>
      <c r="Q1295" s="1130"/>
      <c r="R1295" s="1130"/>
    </row>
    <row r="1296" spans="1:18">
      <c r="A1296" s="1130"/>
      <c r="B1296" s="1130"/>
      <c r="C1296" s="1130"/>
      <c r="D1296" s="1130"/>
      <c r="E1296" s="1130"/>
      <c r="F1296" s="1130"/>
      <c r="G1296" s="1130"/>
      <c r="H1296" s="1130"/>
      <c r="I1296" s="1130"/>
      <c r="J1296" s="1130"/>
      <c r="K1296" s="1130"/>
      <c r="L1296" s="1130"/>
      <c r="M1296" s="1130"/>
      <c r="N1296" s="1130"/>
      <c r="O1296" s="1130"/>
      <c r="P1296" s="1130"/>
      <c r="Q1296" s="1130"/>
      <c r="R1296" s="1130"/>
    </row>
    <row r="1297" spans="1:18">
      <c r="A1297" s="1130"/>
      <c r="B1297" s="1130"/>
      <c r="C1297" s="1130"/>
      <c r="D1297" s="1130"/>
      <c r="E1297" s="1130"/>
      <c r="F1297" s="1130"/>
      <c r="G1297" s="1130"/>
      <c r="H1297" s="1130"/>
      <c r="I1297" s="1130"/>
      <c r="J1297" s="1130"/>
      <c r="K1297" s="1130"/>
      <c r="L1297" s="1130"/>
      <c r="M1297" s="1130"/>
      <c r="N1297" s="1130"/>
      <c r="O1297" s="1130"/>
      <c r="P1297" s="1130"/>
      <c r="Q1297" s="1130"/>
      <c r="R1297" s="1130"/>
    </row>
    <row r="1298" spans="1:18">
      <c r="A1298" s="1130"/>
      <c r="B1298" s="1130"/>
      <c r="C1298" s="1130"/>
      <c r="D1298" s="1130"/>
      <c r="E1298" s="1130"/>
      <c r="F1298" s="1130"/>
      <c r="G1298" s="1130"/>
      <c r="H1298" s="1130"/>
      <c r="I1298" s="1130"/>
      <c r="J1298" s="1130"/>
      <c r="K1298" s="1130"/>
      <c r="L1298" s="1130"/>
      <c r="M1298" s="1130"/>
      <c r="N1298" s="1130"/>
      <c r="O1298" s="1130"/>
      <c r="P1298" s="1130"/>
      <c r="Q1298" s="1130"/>
      <c r="R1298" s="1130"/>
    </row>
    <row r="1299" spans="1:18">
      <c r="A1299" s="1130"/>
      <c r="B1299" s="1130"/>
      <c r="C1299" s="1130"/>
      <c r="D1299" s="1130"/>
      <c r="E1299" s="1130"/>
      <c r="F1299" s="1130"/>
      <c r="G1299" s="1130"/>
      <c r="H1299" s="1130"/>
      <c r="I1299" s="1130"/>
      <c r="J1299" s="1130"/>
      <c r="K1299" s="1130"/>
      <c r="L1299" s="1130"/>
      <c r="M1299" s="1130"/>
      <c r="N1299" s="1130"/>
      <c r="O1299" s="1130"/>
      <c r="P1299" s="1130"/>
      <c r="Q1299" s="1130"/>
      <c r="R1299" s="1130"/>
    </row>
    <row r="1300" spans="1:18">
      <c r="A1300" s="1130"/>
      <c r="B1300" s="1130"/>
      <c r="C1300" s="1130"/>
      <c r="D1300" s="1130"/>
      <c r="E1300" s="1130"/>
      <c r="F1300" s="1130"/>
      <c r="G1300" s="1130"/>
      <c r="H1300" s="1130"/>
      <c r="I1300" s="1130"/>
      <c r="J1300" s="1130"/>
      <c r="K1300" s="1130"/>
      <c r="L1300" s="1130"/>
      <c r="M1300" s="1130"/>
      <c r="N1300" s="1130"/>
      <c r="O1300" s="1130"/>
      <c r="P1300" s="1130"/>
      <c r="Q1300" s="1130"/>
      <c r="R1300" s="1130"/>
    </row>
    <row r="1301" spans="1:18">
      <c r="A1301" s="1130"/>
      <c r="B1301" s="1130"/>
      <c r="C1301" s="1130"/>
      <c r="D1301" s="1130"/>
      <c r="E1301" s="1130"/>
      <c r="F1301" s="1130"/>
      <c r="G1301" s="1130"/>
      <c r="H1301" s="1130"/>
      <c r="I1301" s="1130"/>
      <c r="J1301" s="1130"/>
      <c r="K1301" s="1130"/>
      <c r="L1301" s="1130"/>
      <c r="M1301" s="1130"/>
      <c r="N1301" s="1130"/>
      <c r="O1301" s="1130"/>
      <c r="P1301" s="1130"/>
      <c r="Q1301" s="1130"/>
      <c r="R1301" s="1130"/>
    </row>
    <row r="1302" spans="1:18">
      <c r="A1302" s="1130"/>
      <c r="B1302" s="1130"/>
      <c r="C1302" s="1130"/>
      <c r="D1302" s="1130"/>
      <c r="E1302" s="1130"/>
      <c r="F1302" s="1130"/>
      <c r="G1302" s="1130"/>
      <c r="H1302" s="1130"/>
      <c r="I1302" s="1130"/>
      <c r="J1302" s="1130"/>
      <c r="K1302" s="1130"/>
      <c r="L1302" s="1130"/>
      <c r="M1302" s="1130"/>
      <c r="N1302" s="1130"/>
      <c r="O1302" s="1130"/>
      <c r="P1302" s="1130"/>
      <c r="Q1302" s="1130"/>
      <c r="R1302" s="1130"/>
    </row>
    <row r="1303" spans="1:18">
      <c r="A1303" s="1130"/>
      <c r="B1303" s="1130"/>
      <c r="C1303" s="1130"/>
      <c r="D1303" s="1130"/>
      <c r="E1303" s="1130"/>
      <c r="F1303" s="1130"/>
      <c r="G1303" s="1130"/>
      <c r="H1303" s="1130"/>
      <c r="I1303" s="1130"/>
      <c r="J1303" s="1130"/>
      <c r="K1303" s="1130"/>
      <c r="L1303" s="1130"/>
      <c r="M1303" s="1130"/>
      <c r="N1303" s="1130"/>
      <c r="O1303" s="1130"/>
      <c r="P1303" s="1130"/>
      <c r="Q1303" s="1130"/>
      <c r="R1303" s="1130"/>
    </row>
    <row r="1304" spans="1:18">
      <c r="A1304" s="1130"/>
      <c r="B1304" s="1130"/>
      <c r="C1304" s="1130"/>
      <c r="D1304" s="1130"/>
      <c r="E1304" s="1130"/>
      <c r="F1304" s="1130"/>
      <c r="G1304" s="1130"/>
      <c r="H1304" s="1130"/>
      <c r="I1304" s="1130"/>
      <c r="J1304" s="1130"/>
      <c r="K1304" s="1130"/>
      <c r="L1304" s="1130"/>
      <c r="M1304" s="1130"/>
      <c r="N1304" s="1130"/>
      <c r="O1304" s="1130"/>
      <c r="P1304" s="1130"/>
      <c r="Q1304" s="1130"/>
      <c r="R1304" s="1130"/>
    </row>
    <row r="1305" spans="1:18">
      <c r="A1305" s="1130"/>
      <c r="B1305" s="1130"/>
      <c r="C1305" s="1130"/>
      <c r="D1305" s="1130"/>
      <c r="E1305" s="1130"/>
      <c r="F1305" s="1130"/>
      <c r="G1305" s="1130"/>
      <c r="H1305" s="1130"/>
      <c r="I1305" s="1130"/>
      <c r="J1305" s="1130"/>
      <c r="K1305" s="1130"/>
      <c r="L1305" s="1130"/>
      <c r="M1305" s="1130"/>
      <c r="N1305" s="1130"/>
      <c r="O1305" s="1130"/>
      <c r="P1305" s="1130"/>
      <c r="Q1305" s="1130"/>
      <c r="R1305" s="1130"/>
    </row>
    <row r="1306" spans="1:18">
      <c r="A1306" s="1130"/>
      <c r="B1306" s="1130"/>
      <c r="C1306" s="1130"/>
      <c r="D1306" s="1130"/>
      <c r="E1306" s="1130"/>
      <c r="F1306" s="1130"/>
      <c r="G1306" s="1130"/>
      <c r="H1306" s="1130"/>
      <c r="I1306" s="1130"/>
      <c r="J1306" s="1130"/>
      <c r="K1306" s="1130"/>
      <c r="L1306" s="1130"/>
      <c r="M1306" s="1130"/>
      <c r="N1306" s="1130"/>
      <c r="O1306" s="1130"/>
      <c r="P1306" s="1130"/>
      <c r="Q1306" s="1130"/>
      <c r="R1306" s="1130"/>
    </row>
    <row r="1307" spans="1:18">
      <c r="A1307" s="1130"/>
      <c r="B1307" s="1130"/>
      <c r="C1307" s="1130"/>
      <c r="D1307" s="1130"/>
      <c r="E1307" s="1130"/>
      <c r="F1307" s="1130"/>
      <c r="G1307" s="1130"/>
      <c r="H1307" s="1130"/>
      <c r="I1307" s="1130"/>
      <c r="J1307" s="1130"/>
      <c r="K1307" s="1130"/>
      <c r="L1307" s="1130"/>
      <c r="M1307" s="1130"/>
      <c r="N1307" s="1130"/>
      <c r="O1307" s="1130"/>
      <c r="P1307" s="1130"/>
      <c r="Q1307" s="1130"/>
      <c r="R1307" s="1130"/>
    </row>
    <row r="1308" spans="1:18">
      <c r="A1308" s="1130"/>
      <c r="B1308" s="1130"/>
      <c r="C1308" s="1130"/>
      <c r="D1308" s="1130"/>
      <c r="E1308" s="1130"/>
      <c r="F1308" s="1130"/>
      <c r="G1308" s="1130"/>
      <c r="H1308" s="1130"/>
      <c r="I1308" s="1130"/>
      <c r="J1308" s="1130"/>
      <c r="K1308" s="1130"/>
      <c r="L1308" s="1130"/>
      <c r="M1308" s="1130"/>
      <c r="N1308" s="1130"/>
      <c r="O1308" s="1130"/>
      <c r="P1308" s="1130"/>
      <c r="Q1308" s="1130"/>
      <c r="R1308" s="1130"/>
    </row>
    <row r="1309" spans="1:18">
      <c r="A1309" s="1130"/>
      <c r="B1309" s="1130"/>
      <c r="C1309" s="1130"/>
      <c r="D1309" s="1130"/>
      <c r="E1309" s="1130"/>
      <c r="F1309" s="1130"/>
      <c r="G1309" s="1130"/>
      <c r="H1309" s="1130"/>
      <c r="I1309" s="1130"/>
      <c r="J1309" s="1130"/>
      <c r="K1309" s="1130"/>
      <c r="L1309" s="1130"/>
      <c r="M1309" s="1130"/>
      <c r="N1309" s="1130"/>
      <c r="O1309" s="1130"/>
      <c r="P1309" s="1130"/>
      <c r="Q1309" s="1130"/>
      <c r="R1309" s="1130"/>
    </row>
    <row r="1310" spans="1:18">
      <c r="A1310" s="1130"/>
      <c r="B1310" s="1130"/>
      <c r="C1310" s="1130"/>
      <c r="D1310" s="1130"/>
      <c r="E1310" s="1130"/>
      <c r="F1310" s="1130"/>
      <c r="G1310" s="1130"/>
      <c r="H1310" s="1130"/>
      <c r="I1310" s="1130"/>
      <c r="J1310" s="1130"/>
      <c r="K1310" s="1130"/>
      <c r="L1310" s="1130"/>
      <c r="M1310" s="1130"/>
      <c r="N1310" s="1130"/>
      <c r="O1310" s="1130"/>
      <c r="P1310" s="1130"/>
      <c r="Q1310" s="1130"/>
      <c r="R1310" s="1130"/>
    </row>
    <row r="1311" spans="1:18">
      <c r="A1311" s="1130"/>
      <c r="B1311" s="1130"/>
      <c r="C1311" s="1130"/>
      <c r="D1311" s="1130"/>
      <c r="E1311" s="1130"/>
      <c r="F1311" s="1130"/>
      <c r="G1311" s="1130"/>
      <c r="H1311" s="1130"/>
      <c r="I1311" s="1130"/>
      <c r="J1311" s="1130"/>
      <c r="K1311" s="1130"/>
      <c r="L1311" s="1130"/>
      <c r="M1311" s="1130"/>
      <c r="N1311" s="1130"/>
      <c r="O1311" s="1130"/>
      <c r="P1311" s="1130"/>
      <c r="Q1311" s="1130"/>
      <c r="R1311" s="1130"/>
    </row>
    <row r="1312" spans="1:18">
      <c r="A1312" s="1130"/>
      <c r="B1312" s="1130"/>
      <c r="C1312" s="1130"/>
      <c r="D1312" s="1130"/>
      <c r="E1312" s="1130"/>
      <c r="F1312" s="1130"/>
      <c r="G1312" s="1130"/>
      <c r="H1312" s="1130"/>
      <c r="I1312" s="1130"/>
      <c r="J1312" s="1130"/>
      <c r="K1312" s="1130"/>
      <c r="L1312" s="1130"/>
      <c r="M1312" s="1130"/>
      <c r="N1312" s="1130"/>
      <c r="O1312" s="1130"/>
      <c r="P1312" s="1130"/>
      <c r="Q1312" s="1130"/>
      <c r="R1312" s="1130"/>
    </row>
    <row r="1313" spans="1:18">
      <c r="A1313" s="1130"/>
      <c r="B1313" s="1130"/>
      <c r="C1313" s="1130"/>
      <c r="D1313" s="1130"/>
      <c r="E1313" s="1130"/>
      <c r="F1313" s="1130"/>
      <c r="G1313" s="1130"/>
      <c r="H1313" s="1130"/>
      <c r="I1313" s="1130"/>
      <c r="J1313" s="1130"/>
      <c r="K1313" s="1130"/>
      <c r="L1313" s="1130"/>
      <c r="M1313" s="1130"/>
      <c r="N1313" s="1130"/>
      <c r="O1313" s="1130"/>
      <c r="P1313" s="1130"/>
      <c r="Q1313" s="1130"/>
      <c r="R1313" s="1130"/>
    </row>
    <row r="1314" spans="1:18">
      <c r="A1314" s="1130"/>
      <c r="B1314" s="1130"/>
      <c r="C1314" s="1130"/>
      <c r="D1314" s="1130"/>
      <c r="E1314" s="1130"/>
      <c r="F1314" s="1130"/>
      <c r="G1314" s="1130"/>
      <c r="H1314" s="1130"/>
      <c r="I1314" s="1130"/>
      <c r="J1314" s="1130"/>
      <c r="K1314" s="1130"/>
      <c r="L1314" s="1130"/>
      <c r="M1314" s="1130"/>
      <c r="N1314" s="1130"/>
      <c r="O1314" s="1130"/>
      <c r="P1314" s="1130"/>
      <c r="Q1314" s="1130"/>
      <c r="R1314" s="1130"/>
    </row>
    <row r="1315" spans="1:18">
      <c r="A1315" s="1130"/>
      <c r="B1315" s="1130"/>
      <c r="C1315" s="1130"/>
      <c r="D1315" s="1130"/>
      <c r="E1315" s="1130"/>
      <c r="F1315" s="1130"/>
      <c r="G1315" s="1130"/>
      <c r="H1315" s="1130"/>
      <c r="I1315" s="1130"/>
      <c r="J1315" s="1130"/>
      <c r="K1315" s="1130"/>
      <c r="L1315" s="1130"/>
      <c r="M1315" s="1130"/>
      <c r="N1315" s="1130"/>
      <c r="O1315" s="1130"/>
      <c r="P1315" s="1130"/>
      <c r="Q1315" s="1130"/>
      <c r="R1315" s="1130"/>
    </row>
    <row r="1316" spans="1:18">
      <c r="A1316" s="1130"/>
      <c r="B1316" s="1130"/>
      <c r="C1316" s="1130"/>
      <c r="D1316" s="1130"/>
      <c r="E1316" s="1130"/>
      <c r="F1316" s="1130"/>
      <c r="G1316" s="1130"/>
      <c r="H1316" s="1130"/>
      <c r="I1316" s="1130"/>
      <c r="J1316" s="1130"/>
      <c r="K1316" s="1130"/>
      <c r="L1316" s="1130"/>
      <c r="M1316" s="1130"/>
      <c r="N1316" s="1130"/>
      <c r="O1316" s="1130"/>
      <c r="P1316" s="1130"/>
      <c r="Q1316" s="1130"/>
      <c r="R1316" s="1130"/>
    </row>
    <row r="1317" spans="1:18">
      <c r="A1317" s="1130"/>
      <c r="B1317" s="1130"/>
      <c r="C1317" s="1130"/>
      <c r="D1317" s="1130"/>
      <c r="E1317" s="1130"/>
      <c r="F1317" s="1130"/>
      <c r="G1317" s="1130"/>
      <c r="H1317" s="1130"/>
      <c r="I1317" s="1130"/>
      <c r="J1317" s="1130"/>
      <c r="K1317" s="1130"/>
      <c r="L1317" s="1130"/>
      <c r="M1317" s="1130"/>
      <c r="N1317" s="1130"/>
      <c r="O1317" s="1130"/>
      <c r="P1317" s="1130"/>
      <c r="Q1317" s="1130"/>
      <c r="R1317" s="1130"/>
    </row>
    <row r="1318" spans="1:18">
      <c r="A1318" s="1130"/>
      <c r="B1318" s="1130"/>
      <c r="C1318" s="1130"/>
      <c r="D1318" s="1130"/>
      <c r="E1318" s="1130"/>
      <c r="F1318" s="1130"/>
      <c r="G1318" s="1130"/>
      <c r="H1318" s="1130"/>
      <c r="I1318" s="1130"/>
      <c r="J1318" s="1130"/>
      <c r="K1318" s="1130"/>
      <c r="L1318" s="1130"/>
      <c r="M1318" s="1130"/>
      <c r="N1318" s="1130"/>
      <c r="O1318" s="1130"/>
      <c r="P1318" s="1130"/>
      <c r="Q1318" s="1130"/>
      <c r="R1318" s="1130"/>
    </row>
    <row r="1319" spans="1:18">
      <c r="A1319" s="1130"/>
      <c r="B1319" s="1130"/>
      <c r="C1319" s="1130"/>
      <c r="D1319" s="1130"/>
      <c r="E1319" s="1130"/>
      <c r="F1319" s="1130"/>
      <c r="G1319" s="1130"/>
      <c r="H1319" s="1130"/>
      <c r="I1319" s="1130"/>
      <c r="J1319" s="1130"/>
      <c r="K1319" s="1130"/>
      <c r="L1319" s="1130"/>
      <c r="M1319" s="1130"/>
      <c r="N1319" s="1130"/>
      <c r="O1319" s="1130"/>
      <c r="P1319" s="1130"/>
      <c r="Q1319" s="1130"/>
      <c r="R1319" s="1130"/>
    </row>
    <row r="1320" spans="1:18">
      <c r="A1320" s="1130"/>
      <c r="B1320" s="1130"/>
      <c r="C1320" s="1130"/>
      <c r="D1320" s="1130"/>
      <c r="E1320" s="1130"/>
      <c r="F1320" s="1130"/>
      <c r="G1320" s="1130"/>
      <c r="H1320" s="1130"/>
      <c r="I1320" s="1130"/>
      <c r="J1320" s="1130"/>
      <c r="K1320" s="1130"/>
      <c r="L1320" s="1130"/>
      <c r="M1320" s="1130"/>
      <c r="N1320" s="1130"/>
      <c r="O1320" s="1130"/>
      <c r="P1320" s="1130"/>
      <c r="Q1320" s="1130"/>
      <c r="R1320" s="1130"/>
    </row>
    <row r="1321" spans="1:18">
      <c r="A1321" s="1130"/>
      <c r="B1321" s="1130"/>
      <c r="C1321" s="1130"/>
      <c r="D1321" s="1130"/>
      <c r="E1321" s="1130"/>
      <c r="F1321" s="1130"/>
      <c r="G1321" s="1130"/>
      <c r="H1321" s="1130"/>
      <c r="I1321" s="1130"/>
      <c r="J1321" s="1130"/>
      <c r="K1321" s="1130"/>
      <c r="L1321" s="1130"/>
      <c r="M1321" s="1130"/>
      <c r="N1321" s="1130"/>
      <c r="O1321" s="1130"/>
      <c r="P1321" s="1130"/>
      <c r="Q1321" s="1130"/>
      <c r="R1321" s="1130"/>
    </row>
    <row r="1322" spans="1:18">
      <c r="A1322" s="1130"/>
      <c r="B1322" s="1130"/>
      <c r="C1322" s="1130"/>
      <c r="D1322" s="1130"/>
      <c r="E1322" s="1130"/>
      <c r="F1322" s="1130"/>
      <c r="G1322" s="1130"/>
      <c r="H1322" s="1130"/>
      <c r="I1322" s="1130"/>
      <c r="J1322" s="1130"/>
      <c r="K1322" s="1130"/>
      <c r="L1322" s="1130"/>
      <c r="M1322" s="1130"/>
      <c r="N1322" s="1130"/>
      <c r="O1322" s="1130"/>
      <c r="P1322" s="1130"/>
      <c r="Q1322" s="1130"/>
      <c r="R1322" s="1130"/>
    </row>
    <row r="1323" spans="1:18">
      <c r="A1323" s="1130"/>
      <c r="B1323" s="1130"/>
      <c r="C1323" s="1130"/>
      <c r="D1323" s="1130"/>
      <c r="E1323" s="1130"/>
      <c r="F1323" s="1130"/>
      <c r="G1323" s="1130"/>
      <c r="H1323" s="1130"/>
      <c r="I1323" s="1130"/>
      <c r="J1323" s="1130"/>
      <c r="K1323" s="1130"/>
      <c r="L1323" s="1130"/>
      <c r="M1323" s="1130"/>
      <c r="N1323" s="1130"/>
      <c r="O1323" s="1130"/>
      <c r="P1323" s="1130"/>
      <c r="Q1323" s="1130"/>
      <c r="R1323" s="1130"/>
    </row>
    <row r="1324" spans="1:18">
      <c r="A1324" s="1130"/>
      <c r="B1324" s="1130"/>
      <c r="C1324" s="1130"/>
      <c r="D1324" s="1130"/>
      <c r="E1324" s="1130"/>
      <c r="F1324" s="1130"/>
      <c r="G1324" s="1130"/>
      <c r="H1324" s="1130"/>
      <c r="I1324" s="1130"/>
      <c r="J1324" s="1130"/>
      <c r="K1324" s="1130"/>
      <c r="L1324" s="1130"/>
      <c r="M1324" s="1130"/>
      <c r="N1324" s="1130"/>
      <c r="O1324" s="1130"/>
      <c r="P1324" s="1130"/>
      <c r="Q1324" s="1130"/>
      <c r="R1324" s="1130"/>
    </row>
    <row r="1325" spans="1:18">
      <c r="A1325" s="1130"/>
      <c r="B1325" s="1130"/>
      <c r="C1325" s="1130"/>
      <c r="D1325" s="1130"/>
      <c r="E1325" s="1130"/>
      <c r="F1325" s="1130"/>
      <c r="G1325" s="1130"/>
      <c r="H1325" s="1130"/>
      <c r="I1325" s="1130"/>
      <c r="J1325" s="1130"/>
      <c r="K1325" s="1130"/>
      <c r="L1325" s="1130"/>
      <c r="M1325" s="1130"/>
      <c r="N1325" s="1130"/>
      <c r="O1325" s="1130"/>
      <c r="P1325" s="1130"/>
      <c r="Q1325" s="1130"/>
      <c r="R1325" s="1130"/>
    </row>
    <row r="1326" spans="1:18">
      <c r="A1326" s="1130"/>
      <c r="B1326" s="1130"/>
      <c r="C1326" s="1130"/>
      <c r="D1326" s="1130"/>
      <c r="E1326" s="1130"/>
      <c r="F1326" s="1130"/>
      <c r="G1326" s="1130"/>
      <c r="H1326" s="1130"/>
      <c r="I1326" s="1130"/>
      <c r="J1326" s="1130"/>
      <c r="K1326" s="1130"/>
      <c r="L1326" s="1130"/>
      <c r="M1326" s="1130"/>
      <c r="N1326" s="1130"/>
      <c r="O1326" s="1130"/>
      <c r="P1326" s="1130"/>
      <c r="Q1326" s="1130"/>
      <c r="R1326" s="1130"/>
    </row>
    <row r="1327" spans="1:18">
      <c r="A1327" s="1130"/>
      <c r="B1327" s="1130"/>
      <c r="C1327" s="1130"/>
      <c r="D1327" s="1130"/>
      <c r="E1327" s="1130"/>
      <c r="F1327" s="1130"/>
      <c r="G1327" s="1130"/>
      <c r="H1327" s="1130"/>
      <c r="I1327" s="1130"/>
      <c r="J1327" s="1130"/>
      <c r="K1327" s="1130"/>
      <c r="L1327" s="1130"/>
      <c r="M1327" s="1130"/>
      <c r="N1327" s="1130"/>
      <c r="O1327" s="1130"/>
      <c r="P1327" s="1130"/>
      <c r="Q1327" s="1130"/>
      <c r="R1327" s="1130"/>
    </row>
    <row r="1328" spans="1:18">
      <c r="A1328" s="1130"/>
      <c r="B1328" s="1130"/>
      <c r="C1328" s="1130"/>
      <c r="D1328" s="1130"/>
      <c r="E1328" s="1130"/>
      <c r="F1328" s="1130"/>
      <c r="G1328" s="1130"/>
      <c r="H1328" s="1130"/>
      <c r="I1328" s="1130"/>
      <c r="J1328" s="1130"/>
      <c r="K1328" s="1130"/>
      <c r="L1328" s="1130"/>
      <c r="M1328" s="1130"/>
      <c r="N1328" s="1130"/>
      <c r="O1328" s="1130"/>
      <c r="P1328" s="1130"/>
      <c r="Q1328" s="1130"/>
      <c r="R1328" s="1130"/>
    </row>
    <row r="1329" spans="1:18">
      <c r="A1329" s="1130"/>
      <c r="B1329" s="1130"/>
      <c r="C1329" s="1130"/>
      <c r="D1329" s="1130"/>
      <c r="E1329" s="1130"/>
      <c r="F1329" s="1130"/>
      <c r="G1329" s="1130"/>
      <c r="H1329" s="1130"/>
      <c r="I1329" s="1130"/>
      <c r="J1329" s="1130"/>
      <c r="K1329" s="1130"/>
      <c r="L1329" s="1130"/>
      <c r="M1329" s="1130"/>
      <c r="N1329" s="1130"/>
      <c r="O1329" s="1130"/>
      <c r="P1329" s="1130"/>
      <c r="Q1329" s="1130"/>
      <c r="R1329" s="1130"/>
    </row>
    <row r="1330" spans="1:18">
      <c r="A1330" s="1130"/>
      <c r="B1330" s="1130"/>
      <c r="C1330" s="1130"/>
      <c r="D1330" s="1130"/>
      <c r="E1330" s="1130"/>
      <c r="F1330" s="1130"/>
      <c r="G1330" s="1130"/>
      <c r="H1330" s="1130"/>
      <c r="I1330" s="1130"/>
      <c r="J1330" s="1130"/>
      <c r="K1330" s="1130"/>
      <c r="L1330" s="1130"/>
      <c r="M1330" s="1130"/>
      <c r="N1330" s="1130"/>
      <c r="O1330" s="1130"/>
      <c r="P1330" s="1130"/>
      <c r="Q1330" s="1130"/>
      <c r="R1330" s="1130"/>
    </row>
    <row r="1331" spans="1:18">
      <c r="A1331" s="1130"/>
      <c r="B1331" s="1130"/>
      <c r="C1331" s="1130"/>
      <c r="D1331" s="1130"/>
      <c r="E1331" s="1130"/>
      <c r="F1331" s="1130"/>
      <c r="G1331" s="1130"/>
      <c r="H1331" s="1130"/>
      <c r="I1331" s="1130"/>
      <c r="J1331" s="1130"/>
      <c r="K1331" s="1130"/>
      <c r="L1331" s="1130"/>
      <c r="M1331" s="1130"/>
      <c r="N1331" s="1130"/>
      <c r="O1331" s="1130"/>
      <c r="P1331" s="1130"/>
      <c r="Q1331" s="1130"/>
      <c r="R1331" s="1130"/>
    </row>
    <row r="1332" spans="1:18">
      <c r="A1332" s="1130"/>
      <c r="B1332" s="1130"/>
      <c r="C1332" s="1130"/>
      <c r="D1332" s="1130"/>
      <c r="E1332" s="1130"/>
      <c r="F1332" s="1130"/>
      <c r="G1332" s="1130"/>
      <c r="H1332" s="1130"/>
      <c r="I1332" s="1130"/>
      <c r="J1332" s="1130"/>
      <c r="K1332" s="1130"/>
      <c r="L1332" s="1130"/>
      <c r="M1332" s="1130"/>
      <c r="N1332" s="1130"/>
      <c r="O1332" s="1130"/>
      <c r="P1332" s="1130"/>
      <c r="Q1332" s="1130"/>
      <c r="R1332" s="1130"/>
    </row>
    <row r="1333" spans="1:18">
      <c r="A1333" s="1130"/>
      <c r="B1333" s="1130"/>
      <c r="C1333" s="1130"/>
      <c r="D1333" s="1130"/>
      <c r="E1333" s="1130"/>
      <c r="F1333" s="1130"/>
      <c r="G1333" s="1130"/>
      <c r="H1333" s="1130"/>
      <c r="I1333" s="1130"/>
      <c r="J1333" s="1130"/>
      <c r="K1333" s="1130"/>
      <c r="L1333" s="1130"/>
      <c r="M1333" s="1130"/>
      <c r="N1333" s="1130"/>
      <c r="O1333" s="1130"/>
      <c r="P1333" s="1130"/>
      <c r="Q1333" s="1130"/>
      <c r="R1333" s="1130"/>
    </row>
    <row r="1334" spans="1:18">
      <c r="A1334" s="1130"/>
      <c r="B1334" s="1130"/>
      <c r="C1334" s="1130"/>
      <c r="D1334" s="1130"/>
      <c r="E1334" s="1130"/>
      <c r="F1334" s="1130"/>
      <c r="G1334" s="1130"/>
      <c r="H1334" s="1130"/>
      <c r="I1334" s="1130"/>
      <c r="J1334" s="1130"/>
      <c r="K1334" s="1130"/>
      <c r="L1334" s="1130"/>
      <c r="M1334" s="1130"/>
      <c r="N1334" s="1130"/>
      <c r="O1334" s="1130"/>
      <c r="P1334" s="1130"/>
      <c r="Q1334" s="1130"/>
      <c r="R1334" s="1130"/>
    </row>
    <row r="1335" spans="1:18">
      <c r="A1335" s="1130"/>
      <c r="B1335" s="1130"/>
      <c r="C1335" s="1130"/>
      <c r="D1335" s="1130"/>
      <c r="E1335" s="1130"/>
      <c r="F1335" s="1130"/>
      <c r="G1335" s="1130"/>
      <c r="H1335" s="1130"/>
      <c r="I1335" s="1130"/>
      <c r="J1335" s="1130"/>
      <c r="K1335" s="1130"/>
      <c r="L1335" s="1130"/>
      <c r="M1335" s="1130"/>
      <c r="N1335" s="1130"/>
      <c r="O1335" s="1130"/>
      <c r="P1335" s="1130"/>
      <c r="Q1335" s="1130"/>
      <c r="R1335" s="1130"/>
    </row>
    <row r="1336" spans="1:18">
      <c r="A1336" s="1130"/>
      <c r="B1336" s="1130"/>
      <c r="C1336" s="1130"/>
      <c r="D1336" s="1130"/>
      <c r="E1336" s="1130"/>
      <c r="F1336" s="1130"/>
      <c r="G1336" s="1130"/>
      <c r="H1336" s="1130"/>
      <c r="I1336" s="1130"/>
      <c r="J1336" s="1130"/>
      <c r="K1336" s="1130"/>
      <c r="L1336" s="1130"/>
      <c r="M1336" s="1130"/>
      <c r="N1336" s="1130"/>
      <c r="O1336" s="1130"/>
      <c r="P1336" s="1130"/>
      <c r="Q1336" s="1130"/>
      <c r="R1336" s="1130"/>
    </row>
    <row r="1337" spans="1:18">
      <c r="A1337" s="1130"/>
      <c r="B1337" s="1130"/>
      <c r="C1337" s="1130"/>
      <c r="D1337" s="1130"/>
      <c r="E1337" s="1130"/>
      <c r="F1337" s="1130"/>
      <c r="G1337" s="1130"/>
      <c r="H1337" s="1130"/>
      <c r="I1337" s="1130"/>
      <c r="J1337" s="1130"/>
      <c r="K1337" s="1130"/>
      <c r="L1337" s="1130"/>
      <c r="M1337" s="1130"/>
      <c r="N1337" s="1130"/>
      <c r="O1337" s="1130"/>
      <c r="P1337" s="1130"/>
      <c r="Q1337" s="1130"/>
      <c r="R1337" s="1130"/>
    </row>
    <row r="1338" spans="1:18">
      <c r="A1338" s="1130"/>
      <c r="B1338" s="1130"/>
      <c r="C1338" s="1130"/>
      <c r="D1338" s="1130"/>
      <c r="E1338" s="1130"/>
      <c r="F1338" s="1130"/>
      <c r="G1338" s="1130"/>
      <c r="H1338" s="1130"/>
      <c r="I1338" s="1130"/>
      <c r="J1338" s="1130"/>
      <c r="K1338" s="1130"/>
      <c r="L1338" s="1130"/>
      <c r="M1338" s="1130"/>
      <c r="N1338" s="1130"/>
      <c r="O1338" s="1130"/>
      <c r="P1338" s="1130"/>
      <c r="Q1338" s="1130"/>
      <c r="R1338" s="1130"/>
    </row>
    <row r="1339" spans="1:18">
      <c r="A1339" s="1130"/>
      <c r="B1339" s="1130"/>
      <c r="C1339" s="1130"/>
      <c r="D1339" s="1130"/>
      <c r="E1339" s="1130"/>
      <c r="F1339" s="1130"/>
      <c r="G1339" s="1130"/>
      <c r="H1339" s="1130"/>
      <c r="I1339" s="1130"/>
      <c r="J1339" s="1130"/>
      <c r="K1339" s="1130"/>
      <c r="L1339" s="1130"/>
      <c r="M1339" s="1130"/>
      <c r="N1339" s="1130"/>
      <c r="O1339" s="1130"/>
      <c r="P1339" s="1130"/>
      <c r="Q1339" s="1130"/>
      <c r="R1339" s="1130"/>
    </row>
    <row r="1340" spans="1:18">
      <c r="A1340" s="1130"/>
      <c r="B1340" s="1130"/>
      <c r="C1340" s="1130"/>
      <c r="D1340" s="1130"/>
      <c r="E1340" s="1130"/>
      <c r="F1340" s="1130"/>
      <c r="G1340" s="1130"/>
      <c r="H1340" s="1130"/>
      <c r="I1340" s="1130"/>
      <c r="J1340" s="1130"/>
      <c r="K1340" s="1130"/>
      <c r="L1340" s="1130"/>
      <c r="M1340" s="1130"/>
      <c r="N1340" s="1130"/>
      <c r="O1340" s="1130"/>
      <c r="P1340" s="1130"/>
      <c r="Q1340" s="1130"/>
      <c r="R1340" s="1130"/>
    </row>
    <row r="1341" spans="1:18">
      <c r="A1341" s="1130"/>
      <c r="B1341" s="1130"/>
      <c r="C1341" s="1130"/>
      <c r="D1341" s="1130"/>
      <c r="E1341" s="1130"/>
      <c r="F1341" s="1130"/>
      <c r="G1341" s="1130"/>
      <c r="H1341" s="1130"/>
      <c r="I1341" s="1130"/>
      <c r="J1341" s="1130"/>
      <c r="K1341" s="1130"/>
      <c r="L1341" s="1130"/>
      <c r="M1341" s="1130"/>
      <c r="N1341" s="1130"/>
      <c r="O1341" s="1130"/>
      <c r="P1341" s="1130"/>
      <c r="Q1341" s="1130"/>
      <c r="R1341" s="1130"/>
    </row>
    <row r="1342" spans="1:18">
      <c r="A1342" s="1130"/>
      <c r="B1342" s="1130"/>
      <c r="C1342" s="1130"/>
      <c r="D1342" s="1130"/>
      <c r="E1342" s="1130"/>
      <c r="F1342" s="1130"/>
      <c r="G1342" s="1130"/>
      <c r="H1342" s="1130"/>
      <c r="I1342" s="1130"/>
      <c r="J1342" s="1130"/>
      <c r="K1342" s="1130"/>
      <c r="L1342" s="1130"/>
      <c r="M1342" s="1130"/>
      <c r="N1342" s="1130"/>
      <c r="O1342" s="1130"/>
      <c r="P1342" s="1130"/>
      <c r="Q1342" s="1130"/>
      <c r="R1342" s="1130"/>
    </row>
    <row r="1343" spans="1:18">
      <c r="A1343" s="1130"/>
      <c r="B1343" s="1130"/>
      <c r="C1343" s="1130"/>
      <c r="D1343" s="1130"/>
      <c r="E1343" s="1130"/>
      <c r="F1343" s="1130"/>
      <c r="G1343" s="1130"/>
      <c r="H1343" s="1130"/>
      <c r="I1343" s="1130"/>
      <c r="J1343" s="1130"/>
      <c r="K1343" s="1130"/>
      <c r="L1343" s="1130"/>
      <c r="M1343" s="1130"/>
      <c r="N1343" s="1130"/>
      <c r="O1343" s="1130"/>
      <c r="P1343" s="1130"/>
      <c r="Q1343" s="1130"/>
      <c r="R1343" s="1130"/>
    </row>
    <row r="1344" spans="1:18">
      <c r="A1344" s="1130"/>
      <c r="B1344" s="1130"/>
      <c r="C1344" s="1130"/>
      <c r="D1344" s="1130"/>
      <c r="E1344" s="1130"/>
      <c r="F1344" s="1130"/>
      <c r="G1344" s="1130"/>
      <c r="H1344" s="1130"/>
      <c r="I1344" s="1130"/>
      <c r="J1344" s="1130"/>
      <c r="K1344" s="1130"/>
      <c r="L1344" s="1130"/>
      <c r="M1344" s="1130"/>
      <c r="N1344" s="1130"/>
      <c r="O1344" s="1130"/>
      <c r="P1344" s="1130"/>
      <c r="Q1344" s="1130"/>
      <c r="R1344" s="1130"/>
    </row>
    <row r="1345" spans="1:18">
      <c r="A1345" s="1130"/>
      <c r="B1345" s="1130"/>
      <c r="C1345" s="1130"/>
      <c r="D1345" s="1130"/>
      <c r="E1345" s="1130"/>
      <c r="F1345" s="1130"/>
      <c r="G1345" s="1130"/>
      <c r="H1345" s="1130"/>
      <c r="I1345" s="1130"/>
      <c r="J1345" s="1130"/>
      <c r="K1345" s="1130"/>
      <c r="L1345" s="1130"/>
      <c r="M1345" s="1130"/>
      <c r="N1345" s="1130"/>
      <c r="O1345" s="1130"/>
      <c r="P1345" s="1130"/>
      <c r="Q1345" s="1130"/>
      <c r="R1345" s="1130"/>
    </row>
    <row r="1346" spans="1:18">
      <c r="A1346" s="1130"/>
      <c r="B1346" s="1130"/>
      <c r="C1346" s="1130"/>
      <c r="D1346" s="1130"/>
      <c r="E1346" s="1130"/>
      <c r="F1346" s="1130"/>
      <c r="G1346" s="1130"/>
      <c r="H1346" s="1130"/>
      <c r="I1346" s="1130"/>
      <c r="J1346" s="1130"/>
      <c r="K1346" s="1130"/>
      <c r="L1346" s="1130"/>
      <c r="M1346" s="1130"/>
      <c r="N1346" s="1130"/>
      <c r="O1346" s="1130"/>
      <c r="P1346" s="1130"/>
      <c r="Q1346" s="1130"/>
      <c r="R1346" s="1130"/>
    </row>
    <row r="1347" spans="1:18">
      <c r="A1347" s="1130"/>
      <c r="B1347" s="1130"/>
      <c r="C1347" s="1130"/>
      <c r="D1347" s="1130"/>
      <c r="E1347" s="1130"/>
      <c r="F1347" s="1130"/>
      <c r="G1347" s="1130"/>
      <c r="H1347" s="1130"/>
      <c r="I1347" s="1130"/>
      <c r="J1347" s="1130"/>
      <c r="K1347" s="1130"/>
      <c r="L1347" s="1130"/>
      <c r="M1347" s="1130"/>
      <c r="N1347" s="1130"/>
      <c r="O1347" s="1130"/>
      <c r="P1347" s="1130"/>
      <c r="Q1347" s="1130"/>
      <c r="R1347" s="1130"/>
    </row>
    <row r="1348" spans="1:18">
      <c r="A1348" s="1130"/>
      <c r="B1348" s="1130"/>
      <c r="C1348" s="1130"/>
      <c r="D1348" s="1130"/>
      <c r="E1348" s="1130"/>
      <c r="F1348" s="1130"/>
      <c r="G1348" s="1130"/>
      <c r="H1348" s="1130"/>
      <c r="I1348" s="1130"/>
      <c r="J1348" s="1130"/>
      <c r="K1348" s="1130"/>
      <c r="L1348" s="1130"/>
      <c r="M1348" s="1130"/>
      <c r="N1348" s="1130"/>
      <c r="O1348" s="1130"/>
      <c r="P1348" s="1130"/>
      <c r="Q1348" s="1130"/>
      <c r="R1348" s="1130"/>
    </row>
    <row r="1349" spans="1:18">
      <c r="A1349" s="1130"/>
      <c r="B1349" s="1130"/>
      <c r="C1349" s="1130"/>
      <c r="D1349" s="1130"/>
      <c r="E1349" s="1130"/>
      <c r="F1349" s="1130"/>
      <c r="G1349" s="1130"/>
      <c r="H1349" s="1130"/>
      <c r="I1349" s="1130"/>
      <c r="J1349" s="1130"/>
      <c r="K1349" s="1130"/>
      <c r="L1349" s="1130"/>
      <c r="M1349" s="1130"/>
      <c r="N1349" s="1130"/>
      <c r="O1349" s="1130"/>
      <c r="P1349" s="1130"/>
      <c r="Q1349" s="1130"/>
      <c r="R1349" s="1130"/>
    </row>
    <row r="1350" spans="1:18">
      <c r="A1350" s="1130"/>
      <c r="B1350" s="1130"/>
      <c r="C1350" s="1130"/>
      <c r="D1350" s="1130"/>
      <c r="E1350" s="1130"/>
      <c r="F1350" s="1130"/>
      <c r="G1350" s="1130"/>
      <c r="H1350" s="1130"/>
      <c r="I1350" s="1130"/>
      <c r="J1350" s="1130"/>
      <c r="K1350" s="1130"/>
      <c r="L1350" s="1130"/>
      <c r="M1350" s="1130"/>
      <c r="N1350" s="1130"/>
      <c r="O1350" s="1130"/>
      <c r="P1350" s="1130"/>
      <c r="Q1350" s="1130"/>
      <c r="R1350" s="1130"/>
    </row>
    <row r="1351" spans="1:18">
      <c r="A1351" s="1130"/>
      <c r="B1351" s="1130"/>
      <c r="C1351" s="1130"/>
      <c r="D1351" s="1130"/>
      <c r="E1351" s="1130"/>
      <c r="F1351" s="1130"/>
      <c r="G1351" s="1130"/>
      <c r="H1351" s="1130"/>
      <c r="I1351" s="1130"/>
      <c r="J1351" s="1130"/>
      <c r="K1351" s="1130"/>
      <c r="L1351" s="1130"/>
      <c r="M1351" s="1130"/>
      <c r="N1351" s="1130"/>
      <c r="O1351" s="1130"/>
      <c r="P1351" s="1130"/>
      <c r="Q1351" s="1130"/>
      <c r="R1351" s="1130"/>
    </row>
    <row r="1352" spans="1:18">
      <c r="A1352" s="1130"/>
      <c r="B1352" s="1130"/>
      <c r="C1352" s="1130"/>
      <c r="D1352" s="1130"/>
      <c r="E1352" s="1130"/>
      <c r="F1352" s="1130"/>
      <c r="G1352" s="1130"/>
      <c r="H1352" s="1130"/>
      <c r="I1352" s="1130"/>
      <c r="J1352" s="1130"/>
      <c r="K1352" s="1130"/>
      <c r="L1352" s="1130"/>
      <c r="M1352" s="1130"/>
      <c r="N1352" s="1130"/>
      <c r="O1352" s="1130"/>
      <c r="P1352" s="1130"/>
      <c r="Q1352" s="1130"/>
      <c r="R1352" s="1130"/>
    </row>
    <row r="1353" spans="1:18">
      <c r="A1353" s="1130"/>
      <c r="B1353" s="1130"/>
      <c r="C1353" s="1130"/>
      <c r="D1353" s="1130"/>
      <c r="E1353" s="1130"/>
      <c r="F1353" s="1130"/>
      <c r="G1353" s="1130"/>
      <c r="H1353" s="1130"/>
      <c r="I1353" s="1130"/>
      <c r="J1353" s="1130"/>
      <c r="K1353" s="1130"/>
      <c r="L1353" s="1130"/>
      <c r="M1353" s="1130"/>
      <c r="N1353" s="1130"/>
      <c r="O1353" s="1130"/>
      <c r="P1353" s="1130"/>
      <c r="Q1353" s="1130"/>
      <c r="R1353" s="1130"/>
    </row>
    <row r="1354" spans="1:18">
      <c r="A1354" s="1130"/>
      <c r="B1354" s="1130"/>
      <c r="C1354" s="1130"/>
      <c r="D1354" s="1130"/>
      <c r="E1354" s="1130"/>
      <c r="F1354" s="1130"/>
      <c r="G1354" s="1130"/>
      <c r="H1354" s="1130"/>
      <c r="I1354" s="1130"/>
      <c r="J1354" s="1130"/>
      <c r="K1354" s="1130"/>
      <c r="L1354" s="1130"/>
      <c r="M1354" s="1130"/>
      <c r="N1354" s="1130"/>
      <c r="O1354" s="1130"/>
      <c r="P1354" s="1130"/>
      <c r="Q1354" s="1130"/>
      <c r="R1354" s="1130"/>
    </row>
    <row r="1355" spans="1:18">
      <c r="A1355" s="1130"/>
      <c r="B1355" s="1130"/>
      <c r="C1355" s="1130"/>
      <c r="D1355" s="1130"/>
      <c r="E1355" s="1130"/>
      <c r="F1355" s="1130"/>
      <c r="G1355" s="1130"/>
      <c r="H1355" s="1130"/>
      <c r="I1355" s="1130"/>
      <c r="J1355" s="1130"/>
      <c r="K1355" s="1130"/>
      <c r="L1355" s="1130"/>
      <c r="M1355" s="1130"/>
      <c r="N1355" s="1130"/>
      <c r="O1355" s="1130"/>
      <c r="P1355" s="1130"/>
      <c r="Q1355" s="1130"/>
      <c r="R1355" s="1130"/>
    </row>
    <row r="1356" spans="1:18">
      <c r="A1356" s="1130"/>
      <c r="B1356" s="1130"/>
      <c r="C1356" s="1130"/>
      <c r="D1356" s="1130"/>
      <c r="E1356" s="1130"/>
      <c r="F1356" s="1130"/>
      <c r="G1356" s="1130"/>
      <c r="H1356" s="1130"/>
      <c r="I1356" s="1130"/>
      <c r="J1356" s="1130"/>
      <c r="K1356" s="1130"/>
      <c r="L1356" s="1130"/>
      <c r="M1356" s="1130"/>
      <c r="N1356" s="1130"/>
      <c r="O1356" s="1130"/>
      <c r="P1356" s="1130"/>
      <c r="Q1356" s="1130"/>
      <c r="R1356" s="1130"/>
    </row>
    <row r="1357" spans="1:18">
      <c r="A1357" s="1130"/>
      <c r="B1357" s="1130"/>
      <c r="C1357" s="1130"/>
      <c r="D1357" s="1130"/>
      <c r="E1357" s="1130"/>
      <c r="F1357" s="1130"/>
      <c r="G1357" s="1130"/>
      <c r="H1357" s="1130"/>
      <c r="I1357" s="1130"/>
      <c r="J1357" s="1130"/>
      <c r="K1357" s="1130"/>
      <c r="L1357" s="1130"/>
      <c r="M1357" s="1130"/>
      <c r="N1357" s="1130"/>
      <c r="O1357" s="1130"/>
      <c r="P1357" s="1130"/>
      <c r="Q1357" s="1130"/>
      <c r="R1357" s="1130"/>
    </row>
    <row r="1358" spans="1:18">
      <c r="A1358" s="1130"/>
      <c r="B1358" s="1130"/>
      <c r="C1358" s="1130"/>
      <c r="D1358" s="1130"/>
      <c r="E1358" s="1130"/>
      <c r="F1358" s="1130"/>
      <c r="G1358" s="1130"/>
      <c r="H1358" s="1130"/>
      <c r="I1358" s="1130"/>
      <c r="J1358" s="1130"/>
      <c r="K1358" s="1130"/>
      <c r="L1358" s="1130"/>
      <c r="M1358" s="1130"/>
      <c r="N1358" s="1130"/>
      <c r="O1358" s="1130"/>
      <c r="P1358" s="1130"/>
      <c r="Q1358" s="1130"/>
      <c r="R1358" s="1130"/>
    </row>
    <row r="1359" spans="1:18">
      <c r="A1359" s="1130"/>
      <c r="B1359" s="1130"/>
      <c r="C1359" s="1130"/>
      <c r="D1359" s="1130"/>
      <c r="E1359" s="1130"/>
      <c r="F1359" s="1130"/>
      <c r="G1359" s="1130"/>
      <c r="H1359" s="1130"/>
      <c r="I1359" s="1130"/>
      <c r="J1359" s="1130"/>
      <c r="K1359" s="1130"/>
      <c r="L1359" s="1130"/>
      <c r="M1359" s="1130"/>
      <c r="N1359" s="1130"/>
      <c r="O1359" s="1130"/>
      <c r="P1359" s="1130"/>
      <c r="Q1359" s="1130"/>
      <c r="R1359" s="1130"/>
    </row>
    <row r="1360" spans="1:18">
      <c r="A1360" s="1130"/>
      <c r="B1360" s="1130"/>
      <c r="C1360" s="1130"/>
      <c r="D1360" s="1130"/>
      <c r="E1360" s="1130"/>
      <c r="F1360" s="1130"/>
      <c r="G1360" s="1130"/>
      <c r="H1360" s="1130"/>
      <c r="I1360" s="1130"/>
      <c r="J1360" s="1130"/>
      <c r="K1360" s="1130"/>
      <c r="L1360" s="1130"/>
      <c r="M1360" s="1130"/>
      <c r="N1360" s="1130"/>
      <c r="O1360" s="1130"/>
      <c r="P1360" s="1130"/>
      <c r="Q1360" s="1130"/>
      <c r="R1360" s="1130"/>
    </row>
    <row r="1361" spans="1:18">
      <c r="A1361" s="1130"/>
      <c r="B1361" s="1130"/>
      <c r="C1361" s="1130"/>
      <c r="D1361" s="1130"/>
      <c r="E1361" s="1130"/>
      <c r="F1361" s="1130"/>
      <c r="G1361" s="1130"/>
      <c r="H1361" s="1130"/>
      <c r="I1361" s="1130"/>
      <c r="J1361" s="1130"/>
      <c r="K1361" s="1130"/>
      <c r="L1361" s="1130"/>
      <c r="M1361" s="1130"/>
      <c r="N1361" s="1130"/>
      <c r="O1361" s="1130"/>
      <c r="P1361" s="1130"/>
      <c r="Q1361" s="1130"/>
      <c r="R1361" s="1130"/>
    </row>
    <row r="1362" spans="1:18">
      <c r="A1362" s="1130"/>
      <c r="B1362" s="1130"/>
      <c r="C1362" s="1130"/>
      <c r="D1362" s="1130"/>
      <c r="E1362" s="1130"/>
      <c r="F1362" s="1130"/>
      <c r="G1362" s="1130"/>
      <c r="H1362" s="1130"/>
      <c r="I1362" s="1130"/>
      <c r="J1362" s="1130"/>
      <c r="K1362" s="1130"/>
      <c r="L1362" s="1130"/>
      <c r="M1362" s="1130"/>
      <c r="N1362" s="1130"/>
      <c r="O1362" s="1130"/>
      <c r="P1362" s="1130"/>
      <c r="Q1362" s="1130"/>
      <c r="R1362" s="1130"/>
    </row>
    <row r="1363" spans="1:18">
      <c r="A1363" s="1130"/>
      <c r="B1363" s="1130"/>
      <c r="C1363" s="1130"/>
      <c r="D1363" s="1130"/>
      <c r="E1363" s="1130"/>
      <c r="F1363" s="1130"/>
      <c r="G1363" s="1130"/>
      <c r="H1363" s="1130"/>
      <c r="I1363" s="1130"/>
      <c r="J1363" s="1130"/>
      <c r="K1363" s="1130"/>
      <c r="L1363" s="1130"/>
      <c r="M1363" s="1130"/>
      <c r="N1363" s="1130"/>
      <c r="O1363" s="1130"/>
      <c r="P1363" s="1130"/>
      <c r="Q1363" s="1130"/>
      <c r="R1363" s="1130"/>
    </row>
    <row r="1364" spans="1:18">
      <c r="A1364" s="1130"/>
      <c r="B1364" s="1130"/>
      <c r="C1364" s="1130"/>
      <c r="D1364" s="1130"/>
      <c r="E1364" s="1130"/>
      <c r="F1364" s="1130"/>
      <c r="G1364" s="1130"/>
      <c r="H1364" s="1130"/>
      <c r="I1364" s="1130"/>
      <c r="J1364" s="1130"/>
      <c r="K1364" s="1130"/>
      <c r="L1364" s="1130"/>
      <c r="M1364" s="1130"/>
      <c r="N1364" s="1130"/>
      <c r="O1364" s="1130"/>
      <c r="P1364" s="1130"/>
      <c r="Q1364" s="1130"/>
      <c r="R1364" s="1130"/>
    </row>
    <row r="1365" spans="1:18">
      <c r="A1365" s="1130"/>
      <c r="B1365" s="1130"/>
      <c r="C1365" s="1130"/>
      <c r="D1365" s="1130"/>
      <c r="E1365" s="1130"/>
      <c r="F1365" s="1130"/>
      <c r="G1365" s="1130"/>
      <c r="H1365" s="1130"/>
      <c r="I1365" s="1130"/>
      <c r="J1365" s="1130"/>
      <c r="K1365" s="1130"/>
      <c r="L1365" s="1130"/>
      <c r="M1365" s="1130"/>
      <c r="N1365" s="1130"/>
      <c r="O1365" s="1130"/>
      <c r="P1365" s="1130"/>
      <c r="Q1365" s="1130"/>
      <c r="R1365" s="1130"/>
    </row>
    <row r="1366" spans="1:18">
      <c r="A1366" s="1130"/>
      <c r="B1366" s="1130"/>
      <c r="C1366" s="1130"/>
      <c r="D1366" s="1130"/>
      <c r="E1366" s="1130"/>
      <c r="F1366" s="1130"/>
      <c r="G1366" s="1130"/>
      <c r="H1366" s="1130"/>
      <c r="I1366" s="1130"/>
      <c r="J1366" s="1130"/>
      <c r="K1366" s="1130"/>
      <c r="L1366" s="1130"/>
      <c r="M1366" s="1130"/>
      <c r="N1366" s="1130"/>
      <c r="O1366" s="1130"/>
      <c r="P1366" s="1130"/>
      <c r="Q1366" s="1130"/>
      <c r="R1366" s="1130"/>
    </row>
    <row r="1367" spans="1:18">
      <c r="A1367" s="1130"/>
      <c r="B1367" s="1130"/>
      <c r="C1367" s="1130"/>
      <c r="D1367" s="1130"/>
      <c r="E1367" s="1130"/>
      <c r="F1367" s="1130"/>
      <c r="G1367" s="1130"/>
      <c r="H1367" s="1130"/>
      <c r="I1367" s="1130"/>
      <c r="J1367" s="1130"/>
      <c r="K1367" s="1130"/>
      <c r="L1367" s="1130"/>
      <c r="M1367" s="1130"/>
      <c r="N1367" s="1130"/>
      <c r="O1367" s="1130"/>
      <c r="P1367" s="1130"/>
      <c r="Q1367" s="1130"/>
      <c r="R1367" s="1130"/>
    </row>
    <row r="1368" spans="1:18">
      <c r="A1368" s="1130"/>
      <c r="B1368" s="1130"/>
      <c r="C1368" s="1130"/>
      <c r="D1368" s="1130"/>
      <c r="E1368" s="1130"/>
      <c r="F1368" s="1130"/>
      <c r="G1368" s="1130"/>
      <c r="H1368" s="1130"/>
      <c r="I1368" s="1130"/>
      <c r="J1368" s="1130"/>
      <c r="K1368" s="1130"/>
      <c r="L1368" s="1130"/>
      <c r="M1368" s="1130"/>
      <c r="N1368" s="1130"/>
      <c r="O1368" s="1130"/>
      <c r="P1368" s="1130"/>
      <c r="Q1368" s="1130"/>
      <c r="R1368" s="1130"/>
    </row>
    <row r="1369" spans="1:18">
      <c r="A1369" s="1130"/>
      <c r="B1369" s="1130"/>
      <c r="C1369" s="1130"/>
      <c r="D1369" s="1130"/>
      <c r="E1369" s="1130"/>
      <c r="F1369" s="1130"/>
      <c r="G1369" s="1130"/>
      <c r="H1369" s="1130"/>
      <c r="I1369" s="1130"/>
      <c r="J1369" s="1130"/>
      <c r="K1369" s="1130"/>
      <c r="L1369" s="1130"/>
      <c r="M1369" s="1130"/>
      <c r="N1369" s="1130"/>
      <c r="O1369" s="1130"/>
      <c r="P1369" s="1130"/>
      <c r="Q1369" s="1130"/>
      <c r="R1369" s="1130"/>
    </row>
    <row r="1370" spans="1:18">
      <c r="A1370" s="1130"/>
      <c r="B1370" s="1130"/>
      <c r="C1370" s="1130"/>
      <c r="D1370" s="1130"/>
      <c r="E1370" s="1130"/>
      <c r="F1370" s="1130"/>
      <c r="G1370" s="1130"/>
      <c r="H1370" s="1130"/>
      <c r="I1370" s="1130"/>
      <c r="J1370" s="1130"/>
      <c r="K1370" s="1130"/>
      <c r="L1370" s="1130"/>
      <c r="M1370" s="1130"/>
      <c r="N1370" s="1130"/>
      <c r="O1370" s="1130"/>
      <c r="P1370" s="1130"/>
      <c r="Q1370" s="1130"/>
      <c r="R1370" s="1130"/>
    </row>
    <row r="1371" spans="1:18">
      <c r="A1371" s="1130"/>
      <c r="B1371" s="1130"/>
      <c r="C1371" s="1130"/>
      <c r="D1371" s="1130"/>
      <c r="E1371" s="1130"/>
      <c r="F1371" s="1130"/>
      <c r="G1371" s="1130"/>
      <c r="H1371" s="1130"/>
      <c r="I1371" s="1130"/>
      <c r="J1371" s="1130"/>
      <c r="K1371" s="1130"/>
      <c r="L1371" s="1130"/>
      <c r="M1371" s="1130"/>
      <c r="N1371" s="1130"/>
      <c r="O1371" s="1130"/>
      <c r="P1371" s="1130"/>
      <c r="Q1371" s="1130"/>
      <c r="R1371" s="1130"/>
    </row>
    <row r="1372" spans="1:18">
      <c r="A1372" s="1130"/>
      <c r="B1372" s="1130"/>
      <c r="C1372" s="1130"/>
      <c r="D1372" s="1130"/>
      <c r="E1372" s="1130"/>
      <c r="F1372" s="1130"/>
      <c r="G1372" s="1130"/>
      <c r="H1372" s="1130"/>
      <c r="I1372" s="1130"/>
      <c r="J1372" s="1130"/>
      <c r="K1372" s="1130"/>
      <c r="L1372" s="1130"/>
      <c r="M1372" s="1130"/>
      <c r="N1372" s="1130"/>
      <c r="O1372" s="1130"/>
      <c r="P1372" s="1130"/>
      <c r="Q1372" s="1130"/>
      <c r="R1372" s="1130"/>
    </row>
    <row r="1373" spans="1:18">
      <c r="A1373" s="1130"/>
      <c r="B1373" s="1130"/>
      <c r="C1373" s="1130"/>
      <c r="D1373" s="1130"/>
      <c r="E1373" s="1130"/>
      <c r="F1373" s="1130"/>
      <c r="G1373" s="1130"/>
      <c r="H1373" s="1130"/>
      <c r="I1373" s="1130"/>
      <c r="J1373" s="1130"/>
      <c r="K1373" s="1130"/>
      <c r="L1373" s="1130"/>
      <c r="M1373" s="1130"/>
      <c r="N1373" s="1130"/>
      <c r="O1373" s="1130"/>
      <c r="P1373" s="1130"/>
      <c r="Q1373" s="1130"/>
      <c r="R1373" s="1130"/>
    </row>
    <row r="1374" spans="1:18">
      <c r="A1374" s="1130"/>
      <c r="B1374" s="1130"/>
      <c r="C1374" s="1130"/>
      <c r="D1374" s="1130"/>
      <c r="E1374" s="1130"/>
      <c r="F1374" s="1130"/>
      <c r="G1374" s="1130"/>
      <c r="H1374" s="1130"/>
      <c r="I1374" s="1130"/>
      <c r="J1374" s="1130"/>
      <c r="K1374" s="1130"/>
      <c r="L1374" s="1130"/>
      <c r="M1374" s="1130"/>
      <c r="N1374" s="1130"/>
      <c r="O1374" s="1130"/>
      <c r="P1374" s="1130"/>
      <c r="Q1374" s="1130"/>
      <c r="R1374" s="1130"/>
    </row>
    <row r="1375" spans="1:18">
      <c r="A1375" s="1130"/>
      <c r="B1375" s="1130"/>
      <c r="C1375" s="1130"/>
      <c r="D1375" s="1130"/>
      <c r="E1375" s="1130"/>
      <c r="F1375" s="1130"/>
      <c r="G1375" s="1130"/>
      <c r="H1375" s="1130"/>
      <c r="I1375" s="1130"/>
      <c r="J1375" s="1130"/>
      <c r="K1375" s="1130"/>
      <c r="L1375" s="1130"/>
      <c r="M1375" s="1130"/>
      <c r="N1375" s="1130"/>
      <c r="O1375" s="1130"/>
      <c r="P1375" s="1130"/>
      <c r="Q1375" s="1130"/>
      <c r="R1375" s="1130"/>
    </row>
    <row r="1376" spans="1:18">
      <c r="A1376" s="1130"/>
      <c r="B1376" s="1130"/>
      <c r="C1376" s="1130"/>
      <c r="D1376" s="1130"/>
      <c r="E1376" s="1130"/>
      <c r="F1376" s="1130"/>
      <c r="G1376" s="1130"/>
      <c r="H1376" s="1130"/>
      <c r="I1376" s="1130"/>
      <c r="J1376" s="1130"/>
      <c r="K1376" s="1130"/>
      <c r="L1376" s="1130"/>
      <c r="M1376" s="1130"/>
      <c r="N1376" s="1130"/>
      <c r="O1376" s="1130"/>
      <c r="P1376" s="1130"/>
      <c r="Q1376" s="1130"/>
      <c r="R1376" s="1130"/>
    </row>
    <row r="1377" spans="1:18">
      <c r="A1377" s="1130"/>
      <c r="B1377" s="1130"/>
      <c r="C1377" s="1130"/>
      <c r="D1377" s="1130"/>
      <c r="E1377" s="1130"/>
      <c r="F1377" s="1130"/>
      <c r="G1377" s="1130"/>
      <c r="H1377" s="1130"/>
      <c r="I1377" s="1130"/>
      <c r="J1377" s="1130"/>
      <c r="K1377" s="1130"/>
      <c r="L1377" s="1130"/>
      <c r="M1377" s="1130"/>
      <c r="N1377" s="1130"/>
      <c r="O1377" s="1130"/>
      <c r="P1377" s="1130"/>
      <c r="Q1377" s="1130"/>
      <c r="R1377" s="1130"/>
    </row>
    <row r="1378" spans="1:18">
      <c r="A1378" s="1130"/>
      <c r="B1378" s="1130"/>
      <c r="C1378" s="1130"/>
      <c r="D1378" s="1130"/>
      <c r="E1378" s="1130"/>
      <c r="F1378" s="1130"/>
      <c r="G1378" s="1130"/>
      <c r="H1378" s="1130"/>
      <c r="I1378" s="1130"/>
      <c r="J1378" s="1130"/>
      <c r="K1378" s="1130"/>
      <c r="L1378" s="1130"/>
      <c r="M1378" s="1130"/>
      <c r="N1378" s="1130"/>
      <c r="O1378" s="1130"/>
      <c r="P1378" s="1130"/>
      <c r="Q1378" s="1130"/>
      <c r="R1378" s="1130"/>
    </row>
    <row r="1379" spans="1:18">
      <c r="A1379" s="1130"/>
      <c r="B1379" s="1130"/>
      <c r="C1379" s="1130"/>
      <c r="D1379" s="1130"/>
      <c r="E1379" s="1130"/>
      <c r="F1379" s="1130"/>
      <c r="G1379" s="1130"/>
      <c r="H1379" s="1130"/>
      <c r="I1379" s="1130"/>
      <c r="J1379" s="1130"/>
      <c r="K1379" s="1130"/>
      <c r="L1379" s="1130"/>
      <c r="M1379" s="1130"/>
      <c r="N1379" s="1130"/>
      <c r="O1379" s="1130"/>
      <c r="P1379" s="1130"/>
      <c r="Q1379" s="1130"/>
      <c r="R1379" s="1130"/>
    </row>
    <row r="1380" spans="1:18">
      <c r="A1380" s="1130"/>
      <c r="B1380" s="1130"/>
      <c r="C1380" s="1130"/>
      <c r="D1380" s="1130"/>
      <c r="E1380" s="1130"/>
      <c r="F1380" s="1130"/>
      <c r="G1380" s="1130"/>
      <c r="H1380" s="1130"/>
      <c r="I1380" s="1130"/>
      <c r="J1380" s="1130"/>
      <c r="K1380" s="1130"/>
      <c r="L1380" s="1130"/>
      <c r="M1380" s="1130"/>
      <c r="N1380" s="1130"/>
      <c r="O1380" s="1130"/>
      <c r="P1380" s="1130"/>
      <c r="Q1380" s="1130"/>
      <c r="R1380" s="1130"/>
    </row>
    <row r="1381" spans="1:18">
      <c r="A1381" s="1130"/>
      <c r="B1381" s="1130"/>
      <c r="C1381" s="1130"/>
      <c r="D1381" s="1130"/>
      <c r="E1381" s="1130"/>
      <c r="F1381" s="1130"/>
      <c r="G1381" s="1130"/>
      <c r="H1381" s="1130"/>
      <c r="I1381" s="1130"/>
      <c r="J1381" s="1130"/>
      <c r="K1381" s="1130"/>
      <c r="L1381" s="1130"/>
      <c r="M1381" s="1130"/>
      <c r="N1381" s="1130"/>
      <c r="O1381" s="1130"/>
      <c r="P1381" s="1130"/>
      <c r="Q1381" s="1130"/>
      <c r="R1381" s="1130"/>
    </row>
    <row r="1382" spans="1:18">
      <c r="A1382" s="1130"/>
      <c r="B1382" s="1130"/>
      <c r="C1382" s="1130"/>
      <c r="D1382" s="1130"/>
      <c r="E1382" s="1130"/>
      <c r="F1382" s="1130"/>
      <c r="G1382" s="1130"/>
      <c r="H1382" s="1130"/>
      <c r="I1382" s="1130"/>
      <c r="J1382" s="1130"/>
      <c r="K1382" s="1130"/>
      <c r="L1382" s="1130"/>
      <c r="M1382" s="1130"/>
      <c r="N1382" s="1130"/>
      <c r="O1382" s="1130"/>
      <c r="P1382" s="1130"/>
      <c r="Q1382" s="1130"/>
      <c r="R1382" s="1130"/>
    </row>
    <row r="1383" spans="1:18">
      <c r="A1383" s="1130"/>
      <c r="B1383" s="1130"/>
      <c r="C1383" s="1130"/>
      <c r="D1383" s="1130"/>
      <c r="E1383" s="1130"/>
      <c r="F1383" s="1130"/>
      <c r="G1383" s="1130"/>
      <c r="H1383" s="1130"/>
      <c r="I1383" s="1130"/>
      <c r="J1383" s="1130"/>
      <c r="K1383" s="1130"/>
      <c r="L1383" s="1130"/>
      <c r="M1383" s="1130"/>
      <c r="N1383" s="1130"/>
      <c r="O1383" s="1130"/>
      <c r="P1383" s="1130"/>
      <c r="Q1383" s="1130"/>
      <c r="R1383" s="1130"/>
    </row>
    <row r="1384" spans="1:18">
      <c r="A1384" s="1130"/>
      <c r="B1384" s="1130"/>
      <c r="C1384" s="1130"/>
      <c r="D1384" s="1130"/>
      <c r="E1384" s="1130"/>
      <c r="F1384" s="1130"/>
      <c r="G1384" s="1130"/>
      <c r="H1384" s="1130"/>
      <c r="I1384" s="1130"/>
      <c r="J1384" s="1130"/>
      <c r="K1384" s="1130"/>
      <c r="L1384" s="1130"/>
      <c r="M1384" s="1130"/>
      <c r="N1384" s="1130"/>
      <c r="O1384" s="1130"/>
      <c r="P1384" s="1130"/>
      <c r="Q1384" s="1130"/>
      <c r="R1384" s="1130"/>
    </row>
    <row r="1385" spans="1:18">
      <c r="A1385" s="1130"/>
      <c r="B1385" s="1130"/>
      <c r="C1385" s="1130"/>
      <c r="D1385" s="1130"/>
      <c r="E1385" s="1130"/>
      <c r="F1385" s="1130"/>
      <c r="G1385" s="1130"/>
      <c r="H1385" s="1130"/>
      <c r="I1385" s="1130"/>
      <c r="J1385" s="1130"/>
      <c r="K1385" s="1130"/>
      <c r="L1385" s="1130"/>
      <c r="M1385" s="1130"/>
      <c r="N1385" s="1130"/>
      <c r="O1385" s="1130"/>
      <c r="P1385" s="1130"/>
      <c r="Q1385" s="1130"/>
      <c r="R1385" s="1130"/>
    </row>
    <row r="1386" spans="1:18">
      <c r="A1386" s="1130"/>
      <c r="B1386" s="1130"/>
      <c r="C1386" s="1130"/>
      <c r="D1386" s="1130"/>
      <c r="E1386" s="1130"/>
      <c r="F1386" s="1130"/>
      <c r="G1386" s="1130"/>
      <c r="H1386" s="1130"/>
      <c r="I1386" s="1130"/>
      <c r="J1386" s="1130"/>
      <c r="K1386" s="1130"/>
      <c r="L1386" s="1130"/>
      <c r="M1386" s="1130"/>
      <c r="N1386" s="1130"/>
      <c r="O1386" s="1130"/>
      <c r="P1386" s="1130"/>
      <c r="Q1386" s="1130"/>
      <c r="R1386" s="1130"/>
    </row>
    <row r="1387" spans="1:18">
      <c r="A1387" s="1130"/>
      <c r="B1387" s="1130"/>
      <c r="C1387" s="1130"/>
      <c r="D1387" s="1130"/>
      <c r="E1387" s="1130"/>
      <c r="F1387" s="1130"/>
      <c r="G1387" s="1130"/>
      <c r="H1387" s="1130"/>
      <c r="I1387" s="1130"/>
      <c r="J1387" s="1130"/>
      <c r="K1387" s="1130"/>
      <c r="L1387" s="1130"/>
      <c r="M1387" s="1130"/>
      <c r="N1387" s="1130"/>
      <c r="O1387" s="1130"/>
      <c r="P1387" s="1130"/>
      <c r="Q1387" s="1130"/>
      <c r="R1387" s="1130"/>
    </row>
    <row r="1388" spans="1:18">
      <c r="A1388" s="1130"/>
      <c r="B1388" s="1130"/>
      <c r="C1388" s="1130"/>
      <c r="D1388" s="1130"/>
      <c r="E1388" s="1130"/>
      <c r="F1388" s="1130"/>
      <c r="G1388" s="1130"/>
      <c r="H1388" s="1130"/>
      <c r="I1388" s="1130"/>
      <c r="J1388" s="1130"/>
      <c r="K1388" s="1130"/>
      <c r="L1388" s="1130"/>
      <c r="M1388" s="1130"/>
      <c r="N1388" s="1130"/>
      <c r="O1388" s="1130"/>
      <c r="P1388" s="1130"/>
      <c r="Q1388" s="1130"/>
      <c r="R1388" s="1130"/>
    </row>
    <row r="1389" spans="1:18">
      <c r="A1389" s="1130"/>
      <c r="B1389" s="1130"/>
      <c r="C1389" s="1130"/>
      <c r="D1389" s="1130"/>
      <c r="E1389" s="1130"/>
      <c r="F1389" s="1130"/>
      <c r="G1389" s="1130"/>
      <c r="H1389" s="1130"/>
      <c r="I1389" s="1130"/>
      <c r="J1389" s="1130"/>
      <c r="K1389" s="1130"/>
      <c r="L1389" s="1130"/>
      <c r="M1389" s="1130"/>
      <c r="N1389" s="1130"/>
      <c r="O1389" s="1130"/>
      <c r="P1389" s="1130"/>
      <c r="Q1389" s="1130"/>
      <c r="R1389" s="1130"/>
    </row>
    <row r="1390" spans="1:18">
      <c r="A1390" s="1130"/>
      <c r="B1390" s="1130"/>
      <c r="C1390" s="1130"/>
      <c r="D1390" s="1130"/>
      <c r="E1390" s="1130"/>
      <c r="F1390" s="1130"/>
      <c r="G1390" s="1130"/>
      <c r="H1390" s="1130"/>
      <c r="I1390" s="1130"/>
      <c r="J1390" s="1130"/>
      <c r="K1390" s="1130"/>
      <c r="L1390" s="1130"/>
      <c r="M1390" s="1130"/>
      <c r="N1390" s="1130"/>
      <c r="O1390" s="1130"/>
      <c r="P1390" s="1130"/>
      <c r="Q1390" s="1130"/>
      <c r="R1390" s="1130"/>
    </row>
    <row r="1391" spans="1:18">
      <c r="A1391" s="1130"/>
      <c r="B1391" s="1130"/>
      <c r="C1391" s="1130"/>
      <c r="D1391" s="1130"/>
      <c r="E1391" s="1130"/>
      <c r="F1391" s="1130"/>
      <c r="G1391" s="1130"/>
      <c r="H1391" s="1130"/>
      <c r="I1391" s="1130"/>
      <c r="J1391" s="1130"/>
      <c r="K1391" s="1130"/>
      <c r="L1391" s="1130"/>
      <c r="M1391" s="1130"/>
      <c r="N1391" s="1130"/>
      <c r="O1391" s="1130"/>
      <c r="P1391" s="1130"/>
      <c r="Q1391" s="1130"/>
      <c r="R1391" s="1130"/>
    </row>
    <row r="1392" spans="1:18">
      <c r="A1392" s="1130"/>
      <c r="B1392" s="1130"/>
      <c r="C1392" s="1130"/>
      <c r="D1392" s="1130"/>
      <c r="E1392" s="1130"/>
      <c r="F1392" s="1130"/>
      <c r="G1392" s="1130"/>
      <c r="H1392" s="1130"/>
      <c r="I1392" s="1130"/>
      <c r="J1392" s="1130"/>
      <c r="K1392" s="1130"/>
      <c r="L1392" s="1130"/>
      <c r="M1392" s="1130"/>
      <c r="N1392" s="1130"/>
      <c r="O1392" s="1130"/>
      <c r="P1392" s="1130"/>
      <c r="Q1392" s="1130"/>
      <c r="R1392" s="1130"/>
    </row>
    <row r="1393" spans="1:18">
      <c r="A1393" s="1130"/>
      <c r="B1393" s="1130"/>
      <c r="C1393" s="1130"/>
      <c r="D1393" s="1130"/>
      <c r="E1393" s="1130"/>
      <c r="F1393" s="1130"/>
      <c r="G1393" s="1130"/>
      <c r="H1393" s="1130"/>
      <c r="I1393" s="1130"/>
      <c r="J1393" s="1130"/>
      <c r="K1393" s="1130"/>
      <c r="L1393" s="1130"/>
      <c r="M1393" s="1130"/>
      <c r="N1393" s="1130"/>
      <c r="O1393" s="1130"/>
      <c r="P1393" s="1130"/>
      <c r="Q1393" s="1130"/>
      <c r="R1393" s="1130"/>
    </row>
    <row r="1394" spans="1:18">
      <c r="A1394" s="1130"/>
      <c r="B1394" s="1130"/>
      <c r="C1394" s="1130"/>
      <c r="D1394" s="1130"/>
      <c r="E1394" s="1130"/>
      <c r="F1394" s="1130"/>
      <c r="G1394" s="1130"/>
      <c r="H1394" s="1130"/>
      <c r="I1394" s="1130"/>
      <c r="J1394" s="1130"/>
      <c r="K1394" s="1130"/>
      <c r="L1394" s="1130"/>
      <c r="M1394" s="1130"/>
      <c r="N1394" s="1130"/>
      <c r="O1394" s="1130"/>
      <c r="P1394" s="1130"/>
      <c r="Q1394" s="1130"/>
      <c r="R1394" s="1130"/>
    </row>
    <row r="1395" spans="1:18">
      <c r="A1395" s="1130"/>
      <c r="B1395" s="1130"/>
      <c r="C1395" s="1130"/>
      <c r="D1395" s="1130"/>
      <c r="E1395" s="1130"/>
      <c r="F1395" s="1130"/>
      <c r="G1395" s="1130"/>
      <c r="H1395" s="1130"/>
      <c r="I1395" s="1130"/>
      <c r="J1395" s="1130"/>
      <c r="K1395" s="1130"/>
      <c r="L1395" s="1130"/>
      <c r="M1395" s="1130"/>
      <c r="N1395" s="1130"/>
      <c r="O1395" s="1130"/>
      <c r="P1395" s="1130"/>
      <c r="Q1395" s="1130"/>
      <c r="R1395" s="1130"/>
    </row>
    <row r="1396" spans="1:18">
      <c r="A1396" s="1130"/>
      <c r="B1396" s="1130"/>
      <c r="C1396" s="1130"/>
      <c r="D1396" s="1130"/>
      <c r="E1396" s="1130"/>
      <c r="F1396" s="1130"/>
      <c r="G1396" s="1130"/>
      <c r="H1396" s="1130"/>
      <c r="I1396" s="1130"/>
      <c r="J1396" s="1130"/>
      <c r="K1396" s="1130"/>
      <c r="L1396" s="1130"/>
      <c r="M1396" s="1130"/>
      <c r="N1396" s="1130"/>
      <c r="O1396" s="1130"/>
      <c r="P1396" s="1130"/>
      <c r="Q1396" s="1130"/>
      <c r="R1396" s="1130"/>
    </row>
    <row r="1397" spans="1:18">
      <c r="A1397" s="1130"/>
      <c r="B1397" s="1130"/>
      <c r="C1397" s="1130"/>
      <c r="D1397" s="1130"/>
      <c r="E1397" s="1130"/>
      <c r="F1397" s="1130"/>
      <c r="G1397" s="1130"/>
      <c r="H1397" s="1130"/>
      <c r="I1397" s="1130"/>
      <c r="J1397" s="1130"/>
      <c r="K1397" s="1130"/>
      <c r="L1397" s="1130"/>
      <c r="M1397" s="1130"/>
      <c r="N1397" s="1130"/>
      <c r="O1397" s="1130"/>
      <c r="P1397" s="1130"/>
      <c r="Q1397" s="1130"/>
      <c r="R1397" s="1130"/>
    </row>
    <row r="1398" spans="1:18">
      <c r="A1398" s="1130"/>
      <c r="B1398" s="1130"/>
      <c r="C1398" s="1130"/>
      <c r="D1398" s="1130"/>
      <c r="E1398" s="1130"/>
      <c r="F1398" s="1130"/>
      <c r="G1398" s="1130"/>
      <c r="H1398" s="1130"/>
      <c r="I1398" s="1130"/>
      <c r="J1398" s="1130"/>
      <c r="K1398" s="1130"/>
      <c r="L1398" s="1130"/>
      <c r="M1398" s="1130"/>
      <c r="N1398" s="1130"/>
      <c r="O1398" s="1130"/>
      <c r="P1398" s="1130"/>
      <c r="Q1398" s="1130"/>
      <c r="R1398" s="1130"/>
    </row>
    <row r="1399" spans="1:18">
      <c r="A1399" s="1130"/>
      <c r="B1399" s="1130"/>
      <c r="C1399" s="1130"/>
      <c r="D1399" s="1130"/>
      <c r="E1399" s="1130"/>
      <c r="F1399" s="1130"/>
      <c r="G1399" s="1130"/>
      <c r="H1399" s="1130"/>
      <c r="I1399" s="1130"/>
      <c r="J1399" s="1130"/>
      <c r="K1399" s="1130"/>
      <c r="L1399" s="1130"/>
      <c r="M1399" s="1130"/>
      <c r="N1399" s="1130"/>
      <c r="O1399" s="1130"/>
      <c r="P1399" s="1130"/>
      <c r="Q1399" s="1130"/>
      <c r="R1399" s="1130"/>
    </row>
    <row r="1400" spans="1:18">
      <c r="A1400" s="1130"/>
      <c r="B1400" s="1130"/>
      <c r="C1400" s="1130"/>
      <c r="D1400" s="1130"/>
      <c r="E1400" s="1130"/>
      <c r="F1400" s="1130"/>
      <c r="G1400" s="1130"/>
      <c r="H1400" s="1130"/>
      <c r="I1400" s="1130"/>
      <c r="J1400" s="1130"/>
      <c r="K1400" s="1130"/>
      <c r="L1400" s="1130"/>
      <c r="M1400" s="1130"/>
      <c r="N1400" s="1130"/>
      <c r="O1400" s="1130"/>
      <c r="P1400" s="1130"/>
      <c r="Q1400" s="1130"/>
      <c r="R1400" s="1130"/>
    </row>
    <row r="1401" spans="1:18">
      <c r="A1401" s="1130"/>
      <c r="B1401" s="1130"/>
      <c r="C1401" s="1130"/>
      <c r="D1401" s="1130"/>
      <c r="E1401" s="1130"/>
      <c r="F1401" s="1130"/>
      <c r="G1401" s="1130"/>
      <c r="H1401" s="1130"/>
      <c r="I1401" s="1130"/>
      <c r="J1401" s="1130"/>
      <c r="K1401" s="1130"/>
      <c r="L1401" s="1130"/>
      <c r="M1401" s="1130"/>
      <c r="N1401" s="1130"/>
      <c r="O1401" s="1130"/>
      <c r="P1401" s="1130"/>
      <c r="Q1401" s="1130"/>
      <c r="R1401" s="1130"/>
    </row>
    <row r="1402" spans="1:18">
      <c r="A1402" s="1130"/>
      <c r="B1402" s="1130"/>
      <c r="C1402" s="1130"/>
      <c r="D1402" s="1130"/>
      <c r="E1402" s="1130"/>
      <c r="F1402" s="1130"/>
      <c r="G1402" s="1130"/>
      <c r="H1402" s="1130"/>
      <c r="I1402" s="1130"/>
      <c r="J1402" s="1130"/>
      <c r="K1402" s="1130"/>
      <c r="L1402" s="1130"/>
      <c r="M1402" s="1130"/>
      <c r="N1402" s="1130"/>
      <c r="O1402" s="1130"/>
      <c r="P1402" s="1130"/>
      <c r="Q1402" s="1130"/>
      <c r="R1402" s="1130"/>
    </row>
    <row r="1403" spans="1:18">
      <c r="A1403" s="1130"/>
      <c r="B1403" s="1130"/>
      <c r="C1403" s="1130"/>
      <c r="D1403" s="1130"/>
      <c r="E1403" s="1130"/>
      <c r="F1403" s="1130"/>
      <c r="G1403" s="1130"/>
      <c r="H1403" s="1130"/>
      <c r="I1403" s="1130"/>
      <c r="J1403" s="1130"/>
      <c r="K1403" s="1130"/>
      <c r="L1403" s="1130"/>
      <c r="M1403" s="1130"/>
      <c r="N1403" s="1130"/>
      <c r="O1403" s="1130"/>
      <c r="P1403" s="1130"/>
      <c r="Q1403" s="1130"/>
      <c r="R1403" s="1130"/>
    </row>
    <row r="1404" spans="1:18">
      <c r="A1404" s="1130"/>
      <c r="B1404" s="1130"/>
      <c r="C1404" s="1130"/>
      <c r="D1404" s="1130"/>
      <c r="E1404" s="1130"/>
      <c r="F1404" s="1130"/>
      <c r="G1404" s="1130"/>
      <c r="H1404" s="1130"/>
      <c r="I1404" s="1130"/>
      <c r="J1404" s="1130"/>
      <c r="K1404" s="1130"/>
      <c r="L1404" s="1130"/>
      <c r="M1404" s="1130"/>
      <c r="N1404" s="1130"/>
      <c r="O1404" s="1130"/>
      <c r="P1404" s="1130"/>
      <c r="Q1404" s="1130"/>
      <c r="R1404" s="1130"/>
    </row>
    <row r="1405" spans="1:18">
      <c r="A1405" s="1130"/>
      <c r="B1405" s="1130"/>
      <c r="C1405" s="1130"/>
      <c r="D1405" s="1130"/>
      <c r="E1405" s="1130"/>
      <c r="F1405" s="1130"/>
      <c r="G1405" s="1130"/>
      <c r="H1405" s="1130"/>
      <c r="I1405" s="1130"/>
      <c r="J1405" s="1130"/>
      <c r="K1405" s="1130"/>
      <c r="L1405" s="1130"/>
      <c r="M1405" s="1130"/>
      <c r="N1405" s="1130"/>
      <c r="O1405" s="1130"/>
      <c r="P1405" s="1130"/>
      <c r="Q1405" s="1130"/>
      <c r="R1405" s="1130"/>
    </row>
    <row r="1406" spans="1:18">
      <c r="A1406" s="1130"/>
      <c r="B1406" s="1130"/>
      <c r="C1406" s="1130"/>
      <c r="D1406" s="1130"/>
      <c r="E1406" s="1130"/>
      <c r="F1406" s="1130"/>
      <c r="G1406" s="1130"/>
      <c r="H1406" s="1130"/>
      <c r="I1406" s="1130"/>
      <c r="J1406" s="1130"/>
      <c r="K1406" s="1130"/>
      <c r="L1406" s="1130"/>
      <c r="M1406" s="1130"/>
      <c r="N1406" s="1130"/>
      <c r="O1406" s="1130"/>
      <c r="P1406" s="1130"/>
      <c r="Q1406" s="1130"/>
      <c r="R1406" s="1130"/>
    </row>
    <row r="1407" spans="1:18">
      <c r="A1407" s="1130"/>
      <c r="B1407" s="1130"/>
      <c r="C1407" s="1130"/>
      <c r="D1407" s="1130"/>
      <c r="E1407" s="1130"/>
      <c r="F1407" s="1130"/>
      <c r="G1407" s="1130"/>
      <c r="H1407" s="1130"/>
      <c r="I1407" s="1130"/>
      <c r="J1407" s="1130"/>
      <c r="K1407" s="1130"/>
      <c r="L1407" s="1130"/>
      <c r="M1407" s="1130"/>
      <c r="N1407" s="1130"/>
      <c r="O1407" s="1130"/>
      <c r="P1407" s="1130"/>
      <c r="Q1407" s="1130"/>
      <c r="R1407" s="1130"/>
    </row>
    <row r="1408" spans="1:18">
      <c r="A1408" s="1130"/>
      <c r="B1408" s="1130"/>
      <c r="C1408" s="1130"/>
      <c r="D1408" s="1130"/>
      <c r="E1408" s="1130"/>
      <c r="F1408" s="1130"/>
      <c r="G1408" s="1130"/>
      <c r="H1408" s="1130"/>
      <c r="I1408" s="1130"/>
      <c r="J1408" s="1130"/>
      <c r="K1408" s="1130"/>
      <c r="L1408" s="1130"/>
      <c r="M1408" s="1130"/>
      <c r="N1408" s="1130"/>
      <c r="O1408" s="1130"/>
      <c r="P1408" s="1130"/>
      <c r="Q1408" s="1130"/>
      <c r="R1408" s="1130"/>
    </row>
    <row r="1409" spans="1:18">
      <c r="A1409" s="1130"/>
      <c r="B1409" s="1130"/>
      <c r="C1409" s="1130"/>
      <c r="D1409" s="1130"/>
      <c r="E1409" s="1130"/>
      <c r="F1409" s="1130"/>
      <c r="G1409" s="1130"/>
      <c r="H1409" s="1130"/>
      <c r="I1409" s="1130"/>
      <c r="J1409" s="1130"/>
      <c r="K1409" s="1130"/>
      <c r="L1409" s="1130"/>
      <c r="M1409" s="1130"/>
      <c r="N1409" s="1130"/>
      <c r="O1409" s="1130"/>
      <c r="P1409" s="1130"/>
      <c r="Q1409" s="1130"/>
      <c r="R1409" s="1130"/>
    </row>
    <row r="1410" spans="1:18">
      <c r="A1410" s="1130"/>
      <c r="B1410" s="1130"/>
      <c r="C1410" s="1130"/>
      <c r="D1410" s="1130"/>
      <c r="E1410" s="1130"/>
      <c r="F1410" s="1130"/>
      <c r="G1410" s="1130"/>
      <c r="H1410" s="1130"/>
      <c r="I1410" s="1130"/>
      <c r="J1410" s="1130"/>
      <c r="K1410" s="1130"/>
      <c r="L1410" s="1130"/>
      <c r="M1410" s="1130"/>
      <c r="N1410" s="1130"/>
      <c r="O1410" s="1130"/>
      <c r="P1410" s="1130"/>
      <c r="Q1410" s="1130"/>
      <c r="R1410" s="1130"/>
    </row>
    <row r="1411" spans="1:18">
      <c r="A1411" s="1130"/>
      <c r="B1411" s="1130"/>
      <c r="C1411" s="1130"/>
      <c r="D1411" s="1130"/>
      <c r="E1411" s="1130"/>
      <c r="F1411" s="1130"/>
      <c r="G1411" s="1130"/>
      <c r="H1411" s="1130"/>
      <c r="I1411" s="1130"/>
      <c r="J1411" s="1130"/>
      <c r="K1411" s="1130"/>
      <c r="L1411" s="1130"/>
      <c r="M1411" s="1130"/>
      <c r="N1411" s="1130"/>
      <c r="O1411" s="1130"/>
      <c r="P1411" s="1130"/>
      <c r="Q1411" s="1130"/>
      <c r="R1411" s="1130"/>
    </row>
    <row r="1412" spans="1:18">
      <c r="A1412" s="1130"/>
      <c r="B1412" s="1130"/>
      <c r="C1412" s="1130"/>
      <c r="D1412" s="1130"/>
      <c r="E1412" s="1130"/>
      <c r="F1412" s="1130"/>
      <c r="G1412" s="1130"/>
      <c r="H1412" s="1130"/>
      <c r="I1412" s="1130"/>
      <c r="J1412" s="1130"/>
      <c r="K1412" s="1130"/>
      <c r="L1412" s="1130"/>
      <c r="M1412" s="1130"/>
      <c r="N1412" s="1130"/>
      <c r="O1412" s="1130"/>
      <c r="P1412" s="1130"/>
      <c r="Q1412" s="1130"/>
      <c r="R1412" s="1130"/>
    </row>
    <row r="1413" spans="1:18">
      <c r="A1413" s="1130"/>
      <c r="B1413" s="1130"/>
      <c r="C1413" s="1130"/>
      <c r="D1413" s="1130"/>
      <c r="E1413" s="1130"/>
      <c r="F1413" s="1130"/>
      <c r="G1413" s="1130"/>
      <c r="H1413" s="1130"/>
      <c r="I1413" s="1130"/>
      <c r="J1413" s="1130"/>
      <c r="K1413" s="1130"/>
      <c r="L1413" s="1130"/>
      <c r="M1413" s="1130"/>
      <c r="N1413" s="1130"/>
      <c r="O1413" s="1130"/>
      <c r="P1413" s="1130"/>
      <c r="Q1413" s="1130"/>
      <c r="R1413" s="1130"/>
    </row>
    <row r="1414" spans="1:18">
      <c r="A1414" s="1130"/>
      <c r="B1414" s="1130"/>
      <c r="C1414" s="1130"/>
      <c r="D1414" s="1130"/>
      <c r="E1414" s="1130"/>
      <c r="F1414" s="1130"/>
      <c r="G1414" s="1130"/>
      <c r="H1414" s="1130"/>
      <c r="I1414" s="1130"/>
      <c r="J1414" s="1130"/>
      <c r="K1414" s="1130"/>
      <c r="L1414" s="1130"/>
      <c r="M1414" s="1130"/>
      <c r="N1414" s="1130"/>
      <c r="O1414" s="1130"/>
      <c r="P1414" s="1130"/>
      <c r="Q1414" s="1130"/>
      <c r="R1414" s="1130"/>
    </row>
    <row r="1415" spans="1:18">
      <c r="A1415" s="1130"/>
      <c r="B1415" s="1130"/>
      <c r="C1415" s="1130"/>
      <c r="D1415" s="1130"/>
      <c r="E1415" s="1130"/>
      <c r="F1415" s="1130"/>
      <c r="G1415" s="1130"/>
      <c r="H1415" s="1130"/>
      <c r="I1415" s="1130"/>
      <c r="J1415" s="1130"/>
      <c r="K1415" s="1130"/>
      <c r="L1415" s="1130"/>
      <c r="M1415" s="1130"/>
      <c r="N1415" s="1130"/>
      <c r="O1415" s="1130"/>
      <c r="P1415" s="1130"/>
      <c r="Q1415" s="1130"/>
      <c r="R1415" s="1130"/>
    </row>
    <row r="1416" spans="1:18">
      <c r="A1416" s="1130"/>
      <c r="B1416" s="1130"/>
      <c r="C1416" s="1130"/>
      <c r="D1416" s="1130"/>
      <c r="E1416" s="1130"/>
      <c r="F1416" s="1130"/>
      <c r="G1416" s="1130"/>
      <c r="H1416" s="1130"/>
      <c r="I1416" s="1130"/>
      <c r="J1416" s="1130"/>
      <c r="K1416" s="1130"/>
      <c r="L1416" s="1130"/>
      <c r="M1416" s="1130"/>
      <c r="N1416" s="1130"/>
      <c r="O1416" s="1130"/>
      <c r="P1416" s="1130"/>
      <c r="Q1416" s="1130"/>
      <c r="R1416" s="1130"/>
    </row>
    <row r="1417" spans="1:18">
      <c r="A1417" s="1130"/>
      <c r="B1417" s="1130"/>
      <c r="C1417" s="1130"/>
      <c r="D1417" s="1130"/>
      <c r="E1417" s="1130"/>
      <c r="F1417" s="1130"/>
      <c r="G1417" s="1130"/>
      <c r="H1417" s="1130"/>
      <c r="I1417" s="1130"/>
      <c r="J1417" s="1130"/>
      <c r="K1417" s="1130"/>
      <c r="L1417" s="1130"/>
      <c r="M1417" s="1130"/>
      <c r="N1417" s="1130"/>
      <c r="O1417" s="1130"/>
      <c r="P1417" s="1130"/>
      <c r="Q1417" s="1130"/>
      <c r="R1417" s="1130"/>
    </row>
    <row r="1418" spans="1:18">
      <c r="A1418" s="1130"/>
      <c r="B1418" s="1130"/>
      <c r="C1418" s="1130"/>
      <c r="D1418" s="1130"/>
      <c r="E1418" s="1130"/>
      <c r="F1418" s="1130"/>
      <c r="G1418" s="1130"/>
      <c r="H1418" s="1130"/>
      <c r="I1418" s="1130"/>
      <c r="J1418" s="1130"/>
      <c r="K1418" s="1130"/>
      <c r="L1418" s="1130"/>
      <c r="M1418" s="1130"/>
      <c r="N1418" s="1130"/>
      <c r="O1418" s="1130"/>
      <c r="P1418" s="1130"/>
      <c r="Q1418" s="1130"/>
      <c r="R1418" s="1130"/>
    </row>
    <row r="1419" spans="1:18">
      <c r="A1419" s="1130"/>
      <c r="B1419" s="1130"/>
      <c r="C1419" s="1130"/>
      <c r="D1419" s="1130"/>
      <c r="E1419" s="1130"/>
      <c r="F1419" s="1130"/>
      <c r="G1419" s="1130"/>
      <c r="H1419" s="1130"/>
      <c r="I1419" s="1130"/>
      <c r="J1419" s="1130"/>
      <c r="K1419" s="1130"/>
      <c r="L1419" s="1130"/>
      <c r="M1419" s="1130"/>
      <c r="N1419" s="1130"/>
      <c r="O1419" s="1130"/>
      <c r="P1419" s="1130"/>
      <c r="Q1419" s="1130"/>
      <c r="R1419" s="1130"/>
    </row>
    <row r="1420" spans="1:18">
      <c r="A1420" s="1130"/>
      <c r="B1420" s="1130"/>
      <c r="C1420" s="1130"/>
      <c r="D1420" s="1130"/>
      <c r="E1420" s="1130"/>
      <c r="F1420" s="1130"/>
      <c r="G1420" s="1130"/>
      <c r="H1420" s="1130"/>
      <c r="I1420" s="1130"/>
      <c r="J1420" s="1130"/>
      <c r="K1420" s="1130"/>
      <c r="L1420" s="1130"/>
      <c r="M1420" s="1130"/>
      <c r="N1420" s="1130"/>
      <c r="O1420" s="1130"/>
      <c r="P1420" s="1130"/>
      <c r="Q1420" s="1130"/>
      <c r="R1420" s="1130"/>
    </row>
    <row r="1421" spans="1:18">
      <c r="A1421" s="1130"/>
      <c r="B1421" s="1130"/>
      <c r="C1421" s="1130"/>
      <c r="D1421" s="1130"/>
      <c r="E1421" s="1130"/>
      <c r="F1421" s="1130"/>
      <c r="G1421" s="1130"/>
      <c r="H1421" s="1130"/>
      <c r="I1421" s="1130"/>
      <c r="J1421" s="1130"/>
      <c r="K1421" s="1130"/>
      <c r="L1421" s="1130"/>
      <c r="M1421" s="1130"/>
      <c r="N1421" s="1130"/>
      <c r="O1421" s="1130"/>
      <c r="P1421" s="1130"/>
      <c r="Q1421" s="1130"/>
      <c r="R1421" s="1130"/>
    </row>
    <row r="1422" spans="1:18">
      <c r="A1422" s="1130"/>
      <c r="B1422" s="1130"/>
      <c r="C1422" s="1130"/>
      <c r="D1422" s="1130"/>
      <c r="E1422" s="1130"/>
      <c r="F1422" s="1130"/>
      <c r="G1422" s="1130"/>
      <c r="H1422" s="1130"/>
      <c r="I1422" s="1130"/>
      <c r="J1422" s="1130"/>
      <c r="K1422" s="1130"/>
      <c r="L1422" s="1130"/>
      <c r="M1422" s="1130"/>
      <c r="N1422" s="1130"/>
      <c r="O1422" s="1130"/>
      <c r="P1422" s="1130"/>
      <c r="Q1422" s="1130"/>
      <c r="R1422" s="1130"/>
    </row>
    <row r="1423" spans="1:18">
      <c r="A1423" s="1130"/>
      <c r="B1423" s="1130"/>
      <c r="C1423" s="1130"/>
      <c r="D1423" s="1130"/>
      <c r="E1423" s="1130"/>
      <c r="F1423" s="1130"/>
      <c r="G1423" s="1130"/>
      <c r="H1423" s="1130"/>
      <c r="I1423" s="1130"/>
      <c r="J1423" s="1130"/>
      <c r="K1423" s="1130"/>
      <c r="L1423" s="1130"/>
      <c r="M1423" s="1130"/>
      <c r="N1423" s="1130"/>
      <c r="O1423" s="1130"/>
      <c r="P1423" s="1130"/>
      <c r="Q1423" s="1130"/>
      <c r="R1423" s="1130"/>
    </row>
    <row r="1424" spans="1:18">
      <c r="A1424" s="1130"/>
      <c r="B1424" s="1130"/>
      <c r="C1424" s="1130"/>
      <c r="D1424" s="1130"/>
      <c r="E1424" s="1130"/>
      <c r="F1424" s="1130"/>
      <c r="G1424" s="1130"/>
      <c r="H1424" s="1130"/>
      <c r="I1424" s="1130"/>
      <c r="J1424" s="1130"/>
      <c r="K1424" s="1130"/>
      <c r="L1424" s="1130"/>
      <c r="M1424" s="1130"/>
      <c r="N1424" s="1130"/>
      <c r="O1424" s="1130"/>
      <c r="P1424" s="1130"/>
      <c r="Q1424" s="1130"/>
      <c r="R1424" s="1130"/>
    </row>
    <row r="1425" spans="1:18">
      <c r="A1425" s="1130"/>
      <c r="B1425" s="1130"/>
      <c r="C1425" s="1130"/>
      <c r="D1425" s="1130"/>
      <c r="E1425" s="1130"/>
      <c r="F1425" s="1130"/>
      <c r="G1425" s="1130"/>
      <c r="H1425" s="1130"/>
      <c r="I1425" s="1130"/>
      <c r="J1425" s="1130"/>
      <c r="K1425" s="1130"/>
      <c r="L1425" s="1130"/>
      <c r="M1425" s="1130"/>
      <c r="N1425" s="1130"/>
      <c r="O1425" s="1130"/>
      <c r="P1425" s="1130"/>
      <c r="Q1425" s="1130"/>
      <c r="R1425" s="1130"/>
    </row>
    <row r="1426" spans="1:18">
      <c r="A1426" s="1130"/>
      <c r="B1426" s="1130"/>
      <c r="C1426" s="1130"/>
      <c r="D1426" s="1130"/>
      <c r="E1426" s="1130"/>
      <c r="F1426" s="1130"/>
      <c r="G1426" s="1130"/>
      <c r="H1426" s="1130"/>
      <c r="I1426" s="1130"/>
      <c r="J1426" s="1130"/>
      <c r="K1426" s="1130"/>
      <c r="L1426" s="1130"/>
      <c r="M1426" s="1130"/>
      <c r="N1426" s="1130"/>
      <c r="O1426" s="1130"/>
      <c r="P1426" s="1130"/>
      <c r="Q1426" s="1130"/>
      <c r="R1426" s="1130"/>
    </row>
    <row r="1427" spans="1:18">
      <c r="A1427" s="1130"/>
      <c r="B1427" s="1130"/>
      <c r="C1427" s="1130"/>
      <c r="D1427" s="1130"/>
      <c r="E1427" s="1130"/>
      <c r="F1427" s="1130"/>
      <c r="G1427" s="1130"/>
      <c r="H1427" s="1130"/>
      <c r="I1427" s="1130"/>
      <c r="J1427" s="1130"/>
      <c r="K1427" s="1130"/>
      <c r="L1427" s="1130"/>
      <c r="M1427" s="1130"/>
      <c r="N1427" s="1130"/>
      <c r="O1427" s="1130"/>
      <c r="P1427" s="1130"/>
      <c r="Q1427" s="1130"/>
      <c r="R1427" s="1130"/>
    </row>
    <row r="1428" spans="1:18">
      <c r="A1428" s="1130"/>
      <c r="B1428" s="1130"/>
      <c r="C1428" s="1130"/>
      <c r="D1428" s="1130"/>
      <c r="E1428" s="1130"/>
      <c r="F1428" s="1130"/>
      <c r="G1428" s="1130"/>
      <c r="H1428" s="1130"/>
      <c r="I1428" s="1130"/>
      <c r="J1428" s="1130"/>
      <c r="K1428" s="1130"/>
      <c r="L1428" s="1130"/>
      <c r="M1428" s="1130"/>
      <c r="N1428" s="1130"/>
      <c r="O1428" s="1130"/>
      <c r="P1428" s="1130"/>
      <c r="Q1428" s="1130"/>
      <c r="R1428" s="1130"/>
    </row>
    <row r="1429" spans="1:18">
      <c r="A1429" s="1130"/>
      <c r="B1429" s="1130"/>
      <c r="C1429" s="1130"/>
      <c r="D1429" s="1130"/>
      <c r="E1429" s="1130"/>
      <c r="F1429" s="1130"/>
      <c r="G1429" s="1130"/>
      <c r="H1429" s="1130"/>
      <c r="I1429" s="1130"/>
      <c r="J1429" s="1130"/>
      <c r="K1429" s="1130"/>
      <c r="L1429" s="1130"/>
      <c r="M1429" s="1130"/>
      <c r="N1429" s="1130"/>
      <c r="O1429" s="1130"/>
      <c r="P1429" s="1130"/>
      <c r="Q1429" s="1130"/>
      <c r="R1429" s="1130"/>
    </row>
    <row r="1430" spans="1:18">
      <c r="A1430" s="1130"/>
      <c r="B1430" s="1130"/>
      <c r="C1430" s="1130"/>
      <c r="D1430" s="1130"/>
      <c r="E1430" s="1130"/>
      <c r="F1430" s="1130"/>
      <c r="G1430" s="1130"/>
      <c r="H1430" s="1130"/>
      <c r="I1430" s="1130"/>
      <c r="J1430" s="1130"/>
      <c r="K1430" s="1130"/>
      <c r="L1430" s="1130"/>
      <c r="M1430" s="1130"/>
      <c r="N1430" s="1130"/>
      <c r="O1430" s="1130"/>
      <c r="P1430" s="1130"/>
      <c r="Q1430" s="1130"/>
      <c r="R1430" s="1130"/>
    </row>
    <row r="1431" spans="1:18">
      <c r="A1431" s="1130"/>
      <c r="B1431" s="1130"/>
      <c r="C1431" s="1130"/>
      <c r="D1431" s="1130"/>
      <c r="E1431" s="1130"/>
      <c r="F1431" s="1130"/>
      <c r="G1431" s="1130"/>
      <c r="H1431" s="1130"/>
      <c r="I1431" s="1130"/>
      <c r="J1431" s="1130"/>
      <c r="K1431" s="1130"/>
      <c r="L1431" s="1130"/>
      <c r="M1431" s="1130"/>
      <c r="N1431" s="1130"/>
      <c r="O1431" s="1130"/>
      <c r="P1431" s="1130"/>
      <c r="Q1431" s="1130"/>
      <c r="R1431" s="1130"/>
    </row>
    <row r="1432" spans="1:18">
      <c r="A1432" s="1130"/>
      <c r="B1432" s="1130"/>
      <c r="C1432" s="1130"/>
      <c r="D1432" s="1130"/>
      <c r="E1432" s="1130"/>
      <c r="F1432" s="1130"/>
      <c r="G1432" s="1130"/>
      <c r="H1432" s="1130"/>
      <c r="I1432" s="1130"/>
      <c r="J1432" s="1130"/>
      <c r="K1432" s="1130"/>
      <c r="L1432" s="1130"/>
      <c r="M1432" s="1130"/>
      <c r="N1432" s="1130"/>
      <c r="O1432" s="1130"/>
      <c r="P1432" s="1130"/>
      <c r="Q1432" s="1130"/>
      <c r="R1432" s="1130"/>
    </row>
    <row r="1433" spans="1:18">
      <c r="A1433" s="1130"/>
      <c r="B1433" s="1130"/>
      <c r="C1433" s="1130"/>
      <c r="D1433" s="1130"/>
      <c r="E1433" s="1130"/>
      <c r="F1433" s="1130"/>
      <c r="G1433" s="1130"/>
      <c r="H1433" s="1130"/>
      <c r="I1433" s="1130"/>
      <c r="J1433" s="1130"/>
      <c r="K1433" s="1130"/>
      <c r="L1433" s="1130"/>
      <c r="M1433" s="1130"/>
      <c r="N1433" s="1130"/>
      <c r="O1433" s="1130"/>
      <c r="P1433" s="1130"/>
      <c r="Q1433" s="1130"/>
      <c r="R1433" s="1130"/>
    </row>
    <row r="1434" spans="1:18">
      <c r="A1434" s="1130"/>
      <c r="B1434" s="1130"/>
      <c r="C1434" s="1130"/>
      <c r="D1434" s="1130"/>
      <c r="E1434" s="1130"/>
      <c r="F1434" s="1130"/>
      <c r="G1434" s="1130"/>
      <c r="H1434" s="1130"/>
      <c r="I1434" s="1130"/>
      <c r="J1434" s="1130"/>
      <c r="K1434" s="1130"/>
      <c r="L1434" s="1130"/>
      <c r="M1434" s="1130"/>
      <c r="N1434" s="1130"/>
      <c r="O1434" s="1130"/>
      <c r="P1434" s="1130"/>
      <c r="Q1434" s="1130"/>
      <c r="R1434" s="1130"/>
    </row>
    <row r="1435" spans="1:18">
      <c r="A1435" s="1130"/>
      <c r="B1435" s="1130"/>
      <c r="C1435" s="1130"/>
      <c r="D1435" s="1130"/>
      <c r="E1435" s="1130"/>
      <c r="F1435" s="1130"/>
      <c r="G1435" s="1130"/>
      <c r="H1435" s="1130"/>
      <c r="I1435" s="1130"/>
      <c r="J1435" s="1130"/>
      <c r="K1435" s="1130"/>
      <c r="L1435" s="1130"/>
      <c r="M1435" s="1130"/>
      <c r="N1435" s="1130"/>
      <c r="O1435" s="1130"/>
      <c r="P1435" s="1130"/>
      <c r="Q1435" s="1130"/>
      <c r="R1435" s="1130"/>
    </row>
    <row r="1436" spans="1:18">
      <c r="A1436" s="1130"/>
      <c r="B1436" s="1130"/>
      <c r="C1436" s="1130"/>
      <c r="D1436" s="1130"/>
      <c r="E1436" s="1130"/>
      <c r="F1436" s="1130"/>
      <c r="G1436" s="1130"/>
      <c r="H1436" s="1130"/>
      <c r="I1436" s="1130"/>
      <c r="J1436" s="1130"/>
      <c r="K1436" s="1130"/>
      <c r="L1436" s="1130"/>
      <c r="M1436" s="1130"/>
      <c r="N1436" s="1130"/>
      <c r="O1436" s="1130"/>
      <c r="P1436" s="1130"/>
      <c r="Q1436" s="1130"/>
      <c r="R1436" s="1130"/>
    </row>
    <row r="1437" spans="1:18">
      <c r="A1437" s="1130"/>
      <c r="B1437" s="1130"/>
      <c r="C1437" s="1130"/>
      <c r="D1437" s="1130"/>
      <c r="E1437" s="1130"/>
      <c r="F1437" s="1130"/>
      <c r="G1437" s="1130"/>
      <c r="H1437" s="1130"/>
      <c r="I1437" s="1130"/>
      <c r="J1437" s="1130"/>
      <c r="K1437" s="1130"/>
      <c r="L1437" s="1130"/>
      <c r="M1437" s="1130"/>
      <c r="N1437" s="1130"/>
      <c r="O1437" s="1130"/>
      <c r="P1437" s="1130"/>
      <c r="Q1437" s="1130"/>
      <c r="R1437" s="1130"/>
    </row>
    <row r="1438" spans="1:18">
      <c r="A1438" s="1130"/>
      <c r="B1438" s="1130"/>
      <c r="C1438" s="1130"/>
      <c r="D1438" s="1130"/>
      <c r="E1438" s="1130"/>
      <c r="F1438" s="1130"/>
      <c r="G1438" s="1130"/>
      <c r="H1438" s="1130"/>
      <c r="I1438" s="1130"/>
      <c r="J1438" s="1130"/>
      <c r="K1438" s="1130"/>
      <c r="L1438" s="1130"/>
      <c r="M1438" s="1130"/>
      <c r="N1438" s="1130"/>
      <c r="O1438" s="1130"/>
      <c r="P1438" s="1130"/>
      <c r="Q1438" s="1130"/>
      <c r="R1438" s="1130"/>
    </row>
    <row r="1439" spans="1:18">
      <c r="A1439" s="1130"/>
      <c r="B1439" s="1130"/>
      <c r="C1439" s="1130"/>
      <c r="D1439" s="1130"/>
      <c r="E1439" s="1130"/>
      <c r="F1439" s="1130"/>
      <c r="G1439" s="1130"/>
      <c r="H1439" s="1130"/>
      <c r="I1439" s="1130"/>
      <c r="J1439" s="1130"/>
      <c r="K1439" s="1130"/>
      <c r="L1439" s="1130"/>
      <c r="M1439" s="1130"/>
      <c r="N1439" s="1130"/>
      <c r="O1439" s="1130"/>
      <c r="P1439" s="1130"/>
      <c r="Q1439" s="1130"/>
      <c r="R1439" s="1130"/>
    </row>
    <row r="1440" spans="1:18">
      <c r="A1440" s="1130"/>
      <c r="B1440" s="1130"/>
      <c r="C1440" s="1130"/>
      <c r="D1440" s="1130"/>
      <c r="E1440" s="1130"/>
      <c r="F1440" s="1130"/>
      <c r="G1440" s="1130"/>
      <c r="H1440" s="1130"/>
      <c r="I1440" s="1130"/>
      <c r="J1440" s="1130"/>
      <c r="K1440" s="1130"/>
      <c r="L1440" s="1130"/>
      <c r="M1440" s="1130"/>
      <c r="N1440" s="1130"/>
      <c r="O1440" s="1130"/>
      <c r="P1440" s="1130"/>
      <c r="Q1440" s="1130"/>
      <c r="R1440" s="1130"/>
    </row>
    <row r="1441" spans="1:18">
      <c r="A1441" s="1130"/>
      <c r="B1441" s="1130"/>
      <c r="C1441" s="1130"/>
      <c r="D1441" s="1130"/>
      <c r="E1441" s="1130"/>
      <c r="F1441" s="1130"/>
      <c r="G1441" s="1130"/>
      <c r="H1441" s="1130"/>
      <c r="I1441" s="1130"/>
      <c r="J1441" s="1130"/>
      <c r="K1441" s="1130"/>
      <c r="L1441" s="1130"/>
      <c r="M1441" s="1130"/>
      <c r="N1441" s="1130"/>
      <c r="O1441" s="1130"/>
      <c r="P1441" s="1130"/>
      <c r="Q1441" s="1130"/>
      <c r="R1441" s="1130"/>
    </row>
    <row r="1442" spans="1:18">
      <c r="A1442" s="1130"/>
      <c r="B1442" s="1130"/>
      <c r="C1442" s="1130"/>
      <c r="D1442" s="1130"/>
      <c r="E1442" s="1130"/>
      <c r="F1442" s="1130"/>
      <c r="G1442" s="1130"/>
      <c r="H1442" s="1130"/>
      <c r="I1442" s="1130"/>
      <c r="J1442" s="1130"/>
      <c r="K1442" s="1130"/>
      <c r="L1442" s="1130"/>
      <c r="M1442" s="1130"/>
      <c r="N1442" s="1130"/>
      <c r="O1442" s="1130"/>
      <c r="P1442" s="1130"/>
      <c r="Q1442" s="1130"/>
      <c r="R1442" s="1130"/>
    </row>
    <row r="1443" spans="1:18">
      <c r="A1443" s="1130"/>
      <c r="B1443" s="1130"/>
      <c r="C1443" s="1130"/>
      <c r="D1443" s="1130"/>
      <c r="E1443" s="1130"/>
      <c r="F1443" s="1130"/>
      <c r="G1443" s="1130"/>
      <c r="H1443" s="1130"/>
      <c r="I1443" s="1130"/>
      <c r="J1443" s="1130"/>
      <c r="K1443" s="1130"/>
      <c r="L1443" s="1130"/>
      <c r="M1443" s="1130"/>
      <c r="N1443" s="1130"/>
      <c r="O1443" s="1130"/>
      <c r="P1443" s="1130"/>
      <c r="Q1443" s="1130"/>
      <c r="R1443" s="1130"/>
    </row>
    <row r="1444" spans="1:18">
      <c r="A1444" s="1130"/>
      <c r="B1444" s="1130"/>
      <c r="C1444" s="1130"/>
      <c r="D1444" s="1130"/>
      <c r="E1444" s="1130"/>
      <c r="F1444" s="1130"/>
      <c r="G1444" s="1130"/>
      <c r="H1444" s="1130"/>
      <c r="I1444" s="1130"/>
      <c r="J1444" s="1130"/>
      <c r="K1444" s="1130"/>
      <c r="L1444" s="1130"/>
      <c r="M1444" s="1130"/>
      <c r="N1444" s="1130"/>
      <c r="O1444" s="1130"/>
      <c r="P1444" s="1130"/>
      <c r="Q1444" s="1130"/>
      <c r="R1444" s="1130"/>
    </row>
    <row r="1445" spans="1:18">
      <c r="A1445" s="1130"/>
      <c r="B1445" s="1130"/>
      <c r="C1445" s="1130"/>
      <c r="D1445" s="1130"/>
      <c r="E1445" s="1130"/>
      <c r="F1445" s="1130"/>
      <c r="G1445" s="1130"/>
      <c r="H1445" s="1130"/>
      <c r="I1445" s="1130"/>
      <c r="J1445" s="1130"/>
      <c r="K1445" s="1130"/>
      <c r="L1445" s="1130"/>
      <c r="M1445" s="1130"/>
      <c r="N1445" s="1130"/>
      <c r="O1445" s="1130"/>
      <c r="P1445" s="1130"/>
      <c r="Q1445" s="1130"/>
      <c r="R1445" s="1130"/>
    </row>
    <row r="1446" spans="1:18">
      <c r="A1446" s="1130"/>
      <c r="B1446" s="1130"/>
      <c r="C1446" s="1130"/>
      <c r="D1446" s="1130"/>
      <c r="E1446" s="1130"/>
      <c r="F1446" s="1130"/>
      <c r="G1446" s="1130"/>
      <c r="H1446" s="1130"/>
      <c r="I1446" s="1130"/>
      <c r="J1446" s="1130"/>
      <c r="K1446" s="1130"/>
      <c r="L1446" s="1130"/>
      <c r="M1446" s="1130"/>
      <c r="N1446" s="1130"/>
      <c r="O1446" s="1130"/>
      <c r="P1446" s="1130"/>
      <c r="Q1446" s="1130"/>
      <c r="R1446" s="1130"/>
    </row>
    <row r="1447" spans="1:18">
      <c r="A1447" s="1130"/>
      <c r="B1447" s="1130"/>
      <c r="C1447" s="1130"/>
      <c r="D1447" s="1130"/>
      <c r="E1447" s="1130"/>
      <c r="F1447" s="1130"/>
      <c r="G1447" s="1130"/>
      <c r="H1447" s="1130"/>
      <c r="I1447" s="1130"/>
      <c r="J1447" s="1130"/>
      <c r="K1447" s="1130"/>
      <c r="L1447" s="1130"/>
      <c r="M1447" s="1130"/>
      <c r="N1447" s="1130"/>
      <c r="O1447" s="1130"/>
      <c r="P1447" s="1130"/>
      <c r="Q1447" s="1130"/>
      <c r="R1447" s="1130"/>
    </row>
    <row r="1448" spans="1:18">
      <c r="A1448" s="1130"/>
      <c r="B1448" s="1130"/>
      <c r="C1448" s="1130"/>
      <c r="D1448" s="1130"/>
      <c r="E1448" s="1130"/>
      <c r="F1448" s="1130"/>
      <c r="G1448" s="1130"/>
      <c r="H1448" s="1130"/>
      <c r="I1448" s="1130"/>
      <c r="J1448" s="1130"/>
      <c r="K1448" s="1130"/>
      <c r="L1448" s="1130"/>
      <c r="M1448" s="1130"/>
      <c r="N1448" s="1130"/>
      <c r="O1448" s="1130"/>
      <c r="P1448" s="1130"/>
      <c r="Q1448" s="1130"/>
      <c r="R1448" s="1130"/>
    </row>
    <row r="1449" spans="1:18">
      <c r="A1449" s="1130"/>
      <c r="B1449" s="1130"/>
      <c r="C1449" s="1130"/>
      <c r="D1449" s="1130"/>
      <c r="E1449" s="1130"/>
      <c r="F1449" s="1130"/>
      <c r="G1449" s="1130"/>
      <c r="H1449" s="1130"/>
      <c r="I1449" s="1130"/>
      <c r="J1449" s="1130"/>
      <c r="K1449" s="1130"/>
      <c r="L1449" s="1130"/>
      <c r="M1449" s="1130"/>
      <c r="N1449" s="1130"/>
      <c r="O1449" s="1130"/>
      <c r="P1449" s="1130"/>
      <c r="Q1449" s="1130"/>
      <c r="R1449" s="1130"/>
    </row>
    <row r="1450" spans="1:18">
      <c r="A1450" s="1130"/>
      <c r="B1450" s="1130"/>
      <c r="C1450" s="1130"/>
      <c r="D1450" s="1130"/>
      <c r="E1450" s="1130"/>
      <c r="F1450" s="1130"/>
      <c r="G1450" s="1130"/>
      <c r="H1450" s="1130"/>
      <c r="I1450" s="1130"/>
      <c r="J1450" s="1130"/>
      <c r="K1450" s="1130"/>
      <c r="L1450" s="1130"/>
      <c r="M1450" s="1130"/>
      <c r="N1450" s="1130"/>
      <c r="O1450" s="1130"/>
      <c r="P1450" s="1130"/>
      <c r="Q1450" s="1130"/>
      <c r="R1450" s="1130"/>
    </row>
    <row r="1451" spans="1:18">
      <c r="A1451" s="1130"/>
      <c r="B1451" s="1130"/>
      <c r="C1451" s="1130"/>
      <c r="D1451" s="1130"/>
      <c r="E1451" s="1130"/>
      <c r="F1451" s="1130"/>
      <c r="G1451" s="1130"/>
      <c r="H1451" s="1130"/>
      <c r="I1451" s="1130"/>
      <c r="J1451" s="1130"/>
      <c r="K1451" s="1130"/>
      <c r="L1451" s="1130"/>
      <c r="M1451" s="1130"/>
      <c r="N1451" s="1130"/>
      <c r="O1451" s="1130"/>
      <c r="P1451" s="1130"/>
      <c r="Q1451" s="1130"/>
      <c r="R1451" s="1130"/>
    </row>
    <row r="1452" spans="1:18">
      <c r="A1452" s="1130"/>
      <c r="B1452" s="1130"/>
      <c r="C1452" s="1130"/>
      <c r="D1452" s="1130"/>
      <c r="E1452" s="1130"/>
      <c r="F1452" s="1130"/>
      <c r="G1452" s="1130"/>
      <c r="H1452" s="1130"/>
      <c r="I1452" s="1130"/>
      <c r="J1452" s="1130"/>
      <c r="K1452" s="1130"/>
      <c r="L1452" s="1130"/>
      <c r="M1452" s="1130"/>
      <c r="N1452" s="1130"/>
      <c r="O1452" s="1130"/>
      <c r="P1452" s="1130"/>
      <c r="Q1452" s="1130"/>
      <c r="R1452" s="1130"/>
    </row>
    <row r="1453" spans="1:18">
      <c r="A1453" s="1130"/>
      <c r="B1453" s="1130"/>
      <c r="C1453" s="1130"/>
      <c r="D1453" s="1130"/>
      <c r="E1453" s="1130"/>
      <c r="F1453" s="1130"/>
      <c r="G1453" s="1130"/>
      <c r="H1453" s="1130"/>
      <c r="I1453" s="1130"/>
      <c r="J1453" s="1130"/>
      <c r="K1453" s="1130"/>
      <c r="L1453" s="1130"/>
      <c r="M1453" s="1130"/>
      <c r="N1453" s="1130"/>
      <c r="O1453" s="1130"/>
      <c r="P1453" s="1130"/>
      <c r="Q1453" s="1130"/>
      <c r="R1453" s="1130"/>
    </row>
    <row r="1454" spans="1:18">
      <c r="A1454" s="1130"/>
      <c r="B1454" s="1130"/>
      <c r="C1454" s="1130"/>
      <c r="D1454" s="1130"/>
      <c r="E1454" s="1130"/>
      <c r="F1454" s="1130"/>
      <c r="G1454" s="1130"/>
      <c r="H1454" s="1130"/>
      <c r="I1454" s="1130"/>
      <c r="J1454" s="1130"/>
      <c r="K1454" s="1130"/>
      <c r="L1454" s="1130"/>
      <c r="M1454" s="1130"/>
      <c r="N1454" s="1130"/>
      <c r="O1454" s="1130"/>
      <c r="P1454" s="1130"/>
      <c r="Q1454" s="1130"/>
      <c r="R1454" s="1130"/>
    </row>
    <row r="1455" spans="1:18">
      <c r="A1455" s="1130"/>
      <c r="B1455" s="1130"/>
      <c r="C1455" s="1130"/>
      <c r="D1455" s="1130"/>
      <c r="E1455" s="1130"/>
      <c r="F1455" s="1130"/>
      <c r="G1455" s="1130"/>
      <c r="H1455" s="1130"/>
      <c r="I1455" s="1130"/>
      <c r="J1455" s="1130"/>
      <c r="K1455" s="1130"/>
      <c r="L1455" s="1130"/>
      <c r="M1455" s="1130"/>
      <c r="N1455" s="1130"/>
      <c r="O1455" s="1130"/>
      <c r="P1455" s="1130"/>
      <c r="Q1455" s="1130"/>
      <c r="R1455" s="1130"/>
    </row>
    <row r="1456" spans="1:18">
      <c r="A1456" s="1130"/>
      <c r="B1456" s="1130"/>
      <c r="C1456" s="1130"/>
      <c r="D1456" s="1130"/>
      <c r="E1456" s="1130"/>
      <c r="F1456" s="1130"/>
      <c r="G1456" s="1130"/>
      <c r="H1456" s="1130"/>
      <c r="I1456" s="1130"/>
      <c r="J1456" s="1130"/>
      <c r="K1456" s="1130"/>
      <c r="L1456" s="1130"/>
      <c r="M1456" s="1130"/>
      <c r="N1456" s="1130"/>
      <c r="O1456" s="1130"/>
      <c r="P1456" s="1130"/>
      <c r="Q1456" s="1130"/>
      <c r="R1456" s="1130"/>
    </row>
    <row r="1457" spans="1:18">
      <c r="A1457" s="1130"/>
      <c r="B1457" s="1130"/>
      <c r="C1457" s="1130"/>
      <c r="D1457" s="1130"/>
      <c r="E1457" s="1130"/>
      <c r="F1457" s="1130"/>
      <c r="G1457" s="1130"/>
      <c r="H1457" s="1130"/>
      <c r="I1457" s="1130"/>
      <c r="J1457" s="1130"/>
      <c r="K1457" s="1130"/>
      <c r="L1457" s="1130"/>
      <c r="M1457" s="1130"/>
      <c r="N1457" s="1130"/>
      <c r="O1457" s="1130"/>
      <c r="P1457" s="1130"/>
      <c r="Q1457" s="1130"/>
      <c r="R1457" s="1130"/>
    </row>
    <row r="1458" spans="1:18">
      <c r="A1458" s="1130"/>
      <c r="B1458" s="1130"/>
      <c r="C1458" s="1130"/>
      <c r="D1458" s="1130"/>
      <c r="E1458" s="1130"/>
      <c r="F1458" s="1130"/>
      <c r="G1458" s="1130"/>
      <c r="H1458" s="1130"/>
      <c r="I1458" s="1130"/>
      <c r="J1458" s="1130"/>
      <c r="K1458" s="1130"/>
      <c r="L1458" s="1130"/>
      <c r="M1458" s="1130"/>
      <c r="N1458" s="1130"/>
      <c r="O1458" s="1130"/>
      <c r="P1458" s="1130"/>
      <c r="Q1458" s="1130"/>
      <c r="R1458" s="1130"/>
    </row>
    <row r="1459" spans="1:18">
      <c r="A1459" s="1130"/>
      <c r="B1459" s="1130"/>
      <c r="C1459" s="1130"/>
      <c r="D1459" s="1130"/>
      <c r="E1459" s="1130"/>
      <c r="F1459" s="1130"/>
      <c r="G1459" s="1130"/>
      <c r="H1459" s="1130"/>
      <c r="I1459" s="1130"/>
      <c r="J1459" s="1130"/>
      <c r="K1459" s="1130"/>
      <c r="L1459" s="1130"/>
      <c r="M1459" s="1130"/>
      <c r="N1459" s="1130"/>
      <c r="O1459" s="1130"/>
      <c r="P1459" s="1130"/>
      <c r="Q1459" s="1130"/>
      <c r="R1459" s="1130"/>
    </row>
    <row r="1460" spans="1:18">
      <c r="A1460" s="1130"/>
      <c r="B1460" s="1130"/>
      <c r="C1460" s="1130"/>
      <c r="D1460" s="1130"/>
      <c r="E1460" s="1130"/>
      <c r="F1460" s="1130"/>
      <c r="G1460" s="1130"/>
      <c r="H1460" s="1130"/>
      <c r="I1460" s="1130"/>
      <c r="J1460" s="1130"/>
      <c r="K1460" s="1130"/>
      <c r="L1460" s="1130"/>
      <c r="M1460" s="1130"/>
      <c r="N1460" s="1130"/>
      <c r="O1460" s="1130"/>
      <c r="P1460" s="1130"/>
      <c r="Q1460" s="1130"/>
      <c r="R1460" s="1130"/>
    </row>
    <row r="1461" spans="1:18">
      <c r="A1461" s="1130"/>
      <c r="B1461" s="1130"/>
      <c r="C1461" s="1130"/>
      <c r="D1461" s="1130"/>
      <c r="E1461" s="1130"/>
      <c r="F1461" s="1130"/>
      <c r="G1461" s="1130"/>
      <c r="H1461" s="1130"/>
      <c r="I1461" s="1130"/>
      <c r="J1461" s="1130"/>
      <c r="K1461" s="1130"/>
      <c r="L1461" s="1130"/>
      <c r="M1461" s="1130"/>
      <c r="N1461" s="1130"/>
      <c r="O1461" s="1130"/>
      <c r="P1461" s="1130"/>
      <c r="Q1461" s="1130"/>
      <c r="R1461" s="1130"/>
    </row>
    <row r="1462" spans="1:18">
      <c r="A1462" s="1130"/>
      <c r="B1462" s="1130"/>
      <c r="C1462" s="1130"/>
      <c r="D1462" s="1130"/>
      <c r="E1462" s="1130"/>
      <c r="F1462" s="1130"/>
      <c r="G1462" s="1130"/>
      <c r="H1462" s="1130"/>
      <c r="I1462" s="1130"/>
      <c r="J1462" s="1130"/>
      <c r="K1462" s="1130"/>
      <c r="L1462" s="1130"/>
      <c r="M1462" s="1130"/>
      <c r="N1462" s="1130"/>
      <c r="O1462" s="1130"/>
      <c r="P1462" s="1130"/>
      <c r="Q1462" s="1130"/>
      <c r="R1462" s="1130"/>
    </row>
    <row r="1463" spans="1:18">
      <c r="A1463" s="1130"/>
      <c r="B1463" s="1130"/>
      <c r="C1463" s="1130"/>
      <c r="D1463" s="1130"/>
      <c r="E1463" s="1130"/>
      <c r="F1463" s="1130"/>
      <c r="G1463" s="1130"/>
      <c r="H1463" s="1130"/>
      <c r="I1463" s="1130"/>
      <c r="J1463" s="1130"/>
      <c r="K1463" s="1130"/>
      <c r="L1463" s="1130"/>
      <c r="M1463" s="1130"/>
      <c r="N1463" s="1130"/>
      <c r="O1463" s="1130"/>
      <c r="P1463" s="1130"/>
      <c r="Q1463" s="1130"/>
      <c r="R1463" s="1130"/>
    </row>
    <row r="1464" spans="1:18">
      <c r="A1464" s="1130"/>
      <c r="B1464" s="1130"/>
      <c r="C1464" s="1130"/>
      <c r="D1464" s="1130"/>
      <c r="E1464" s="1130"/>
      <c r="F1464" s="1130"/>
      <c r="G1464" s="1130"/>
      <c r="H1464" s="1130"/>
      <c r="I1464" s="1130"/>
      <c r="J1464" s="1130"/>
      <c r="K1464" s="1130"/>
      <c r="L1464" s="1130"/>
      <c r="M1464" s="1130"/>
      <c r="N1464" s="1130"/>
      <c r="O1464" s="1130"/>
      <c r="P1464" s="1130"/>
      <c r="Q1464" s="1130"/>
      <c r="R1464" s="1130"/>
    </row>
    <row r="1465" spans="1:18">
      <c r="A1465" s="1130"/>
      <c r="B1465" s="1130"/>
      <c r="C1465" s="1130"/>
      <c r="D1465" s="1130"/>
      <c r="E1465" s="1130"/>
      <c r="F1465" s="1130"/>
      <c r="G1465" s="1130"/>
      <c r="H1465" s="1130"/>
      <c r="I1465" s="1130"/>
      <c r="J1465" s="1130"/>
      <c r="K1465" s="1130"/>
      <c r="L1465" s="1130"/>
      <c r="M1465" s="1130"/>
      <c r="N1465" s="1130"/>
      <c r="O1465" s="1130"/>
      <c r="P1465" s="1130"/>
      <c r="Q1465" s="1130"/>
      <c r="R1465" s="1130"/>
    </row>
    <row r="1466" spans="1:18">
      <c r="A1466" s="1130"/>
      <c r="B1466" s="1130"/>
      <c r="C1466" s="1130"/>
      <c r="D1466" s="1130"/>
      <c r="E1466" s="1130"/>
      <c r="F1466" s="1130"/>
      <c r="G1466" s="1130"/>
      <c r="H1466" s="1130"/>
      <c r="I1466" s="1130"/>
      <c r="J1466" s="1130"/>
      <c r="K1466" s="1130"/>
      <c r="L1466" s="1130"/>
      <c r="M1466" s="1130"/>
      <c r="N1466" s="1130"/>
      <c r="O1466" s="1130"/>
      <c r="P1466" s="1130"/>
      <c r="Q1466" s="1130"/>
      <c r="R1466" s="1130"/>
    </row>
    <row r="1467" spans="1:18">
      <c r="A1467" s="1130"/>
      <c r="B1467" s="1130"/>
      <c r="C1467" s="1130"/>
      <c r="D1467" s="1130"/>
      <c r="E1467" s="1130"/>
      <c r="F1467" s="1130"/>
      <c r="G1467" s="1130"/>
      <c r="H1467" s="1130"/>
      <c r="I1467" s="1130"/>
      <c r="J1467" s="1130"/>
      <c r="K1467" s="1130"/>
      <c r="L1467" s="1130"/>
      <c r="M1467" s="1130"/>
      <c r="N1467" s="1130"/>
      <c r="O1467" s="1130"/>
      <c r="P1467" s="1130"/>
      <c r="Q1467" s="1130"/>
      <c r="R1467" s="1130"/>
    </row>
    <row r="1468" spans="1:18">
      <c r="A1468" s="1130"/>
      <c r="B1468" s="1130"/>
      <c r="C1468" s="1130"/>
      <c r="D1468" s="1130"/>
      <c r="E1468" s="1130"/>
      <c r="F1468" s="1130"/>
      <c r="G1468" s="1130"/>
      <c r="H1468" s="1130"/>
      <c r="I1468" s="1130"/>
      <c r="J1468" s="1130"/>
      <c r="K1468" s="1130"/>
      <c r="L1468" s="1130"/>
      <c r="M1468" s="1130"/>
      <c r="N1468" s="1130"/>
      <c r="O1468" s="1130"/>
      <c r="P1468" s="1130"/>
      <c r="Q1468" s="1130"/>
      <c r="R1468" s="1130"/>
    </row>
    <row r="1469" spans="1:18">
      <c r="A1469" s="1130"/>
      <c r="B1469" s="1130"/>
      <c r="C1469" s="1130"/>
      <c r="D1469" s="1130"/>
      <c r="E1469" s="1130"/>
      <c r="F1469" s="1130"/>
      <c r="G1469" s="1130"/>
      <c r="H1469" s="1130"/>
      <c r="I1469" s="1130"/>
      <c r="J1469" s="1130"/>
      <c r="K1469" s="1130"/>
      <c r="L1469" s="1130"/>
      <c r="M1469" s="1130"/>
      <c r="N1469" s="1130"/>
      <c r="O1469" s="1130"/>
      <c r="P1469" s="1130"/>
      <c r="Q1469" s="1130"/>
      <c r="R1469" s="1130"/>
    </row>
    <row r="1470" spans="1:18">
      <c r="A1470" s="1130"/>
      <c r="B1470" s="1130"/>
      <c r="C1470" s="1130"/>
      <c r="D1470" s="1130"/>
      <c r="E1470" s="1130"/>
      <c r="F1470" s="1130"/>
      <c r="G1470" s="1130"/>
      <c r="H1470" s="1130"/>
      <c r="I1470" s="1130"/>
      <c r="J1470" s="1130"/>
      <c r="K1470" s="1130"/>
      <c r="L1470" s="1130"/>
      <c r="M1470" s="1130"/>
      <c r="N1470" s="1130"/>
      <c r="O1470" s="1130"/>
      <c r="P1470" s="1130"/>
      <c r="Q1470" s="1130"/>
      <c r="R1470" s="1130"/>
    </row>
    <row r="1471" spans="1:18">
      <c r="A1471" s="1130"/>
      <c r="B1471" s="1130"/>
      <c r="C1471" s="1130"/>
      <c r="D1471" s="1130"/>
      <c r="E1471" s="1130"/>
      <c r="F1471" s="1130"/>
      <c r="G1471" s="1130"/>
      <c r="H1471" s="1130"/>
      <c r="I1471" s="1130"/>
      <c r="J1471" s="1130"/>
      <c r="K1471" s="1130"/>
      <c r="L1471" s="1130"/>
      <c r="M1471" s="1130"/>
      <c r="N1471" s="1130"/>
      <c r="O1471" s="1130"/>
      <c r="P1471" s="1130"/>
      <c r="Q1471" s="1130"/>
      <c r="R1471" s="1130"/>
    </row>
    <row r="1472" spans="1:18">
      <c r="A1472" s="1130"/>
      <c r="B1472" s="1130"/>
      <c r="C1472" s="1130"/>
      <c r="D1472" s="1130"/>
      <c r="E1472" s="1130"/>
      <c r="F1472" s="1130"/>
      <c r="G1472" s="1130"/>
      <c r="H1472" s="1130"/>
      <c r="I1472" s="1130"/>
      <c r="J1472" s="1130"/>
      <c r="K1472" s="1130"/>
      <c r="L1472" s="1130"/>
      <c r="M1472" s="1130"/>
      <c r="N1472" s="1130"/>
      <c r="O1472" s="1130"/>
      <c r="P1472" s="1130"/>
      <c r="Q1472" s="1130"/>
      <c r="R1472" s="1130"/>
    </row>
    <row r="1473" spans="1:18">
      <c r="A1473" s="1130"/>
      <c r="B1473" s="1130"/>
      <c r="C1473" s="1130"/>
      <c r="D1473" s="1130"/>
      <c r="E1473" s="1130"/>
      <c r="F1473" s="1130"/>
      <c r="G1473" s="1130"/>
      <c r="H1473" s="1130"/>
      <c r="I1473" s="1130"/>
      <c r="J1473" s="1130"/>
      <c r="K1473" s="1130"/>
      <c r="L1473" s="1130"/>
      <c r="M1473" s="1130"/>
      <c r="N1473" s="1130"/>
      <c r="O1473" s="1130"/>
      <c r="P1473" s="1130"/>
      <c r="Q1473" s="1130"/>
      <c r="R1473" s="1130"/>
    </row>
    <row r="1474" spans="1:18">
      <c r="A1474" s="1130"/>
      <c r="B1474" s="1130"/>
      <c r="C1474" s="1130"/>
      <c r="D1474" s="1130"/>
      <c r="E1474" s="1130"/>
      <c r="F1474" s="1130"/>
      <c r="G1474" s="1130"/>
      <c r="H1474" s="1130"/>
      <c r="I1474" s="1130"/>
      <c r="J1474" s="1130"/>
      <c r="K1474" s="1130"/>
      <c r="L1474" s="1130"/>
      <c r="M1474" s="1130"/>
      <c r="N1474" s="1130"/>
      <c r="O1474" s="1130"/>
      <c r="P1474" s="1130"/>
      <c r="Q1474" s="1130"/>
      <c r="R1474" s="1130"/>
    </row>
    <row r="1475" spans="1:18">
      <c r="A1475" s="1130"/>
      <c r="B1475" s="1130"/>
      <c r="C1475" s="1130"/>
      <c r="D1475" s="1130"/>
      <c r="E1475" s="1130"/>
      <c r="F1475" s="1130"/>
      <c r="G1475" s="1130"/>
      <c r="H1475" s="1130"/>
      <c r="I1475" s="1130"/>
      <c r="J1475" s="1130"/>
      <c r="K1475" s="1130"/>
      <c r="L1475" s="1130"/>
      <c r="M1475" s="1130"/>
      <c r="N1475" s="1130"/>
      <c r="O1475" s="1130"/>
      <c r="P1475" s="1130"/>
      <c r="Q1475" s="1130"/>
      <c r="R1475" s="1130"/>
    </row>
    <row r="1476" spans="1:18">
      <c r="A1476" s="1130"/>
      <c r="B1476" s="1130"/>
      <c r="C1476" s="1130"/>
      <c r="D1476" s="1130"/>
      <c r="E1476" s="1130"/>
      <c r="F1476" s="1130"/>
      <c r="G1476" s="1130"/>
      <c r="H1476" s="1130"/>
      <c r="I1476" s="1130"/>
      <c r="J1476" s="1130"/>
      <c r="K1476" s="1130"/>
      <c r="L1476" s="1130"/>
      <c r="M1476" s="1130"/>
      <c r="N1476" s="1130"/>
      <c r="O1476" s="1130"/>
      <c r="P1476" s="1130"/>
      <c r="Q1476" s="1130"/>
      <c r="R1476" s="1130"/>
    </row>
    <row r="1477" spans="1:18">
      <c r="A1477" s="1130"/>
      <c r="B1477" s="1130"/>
      <c r="C1477" s="1130"/>
      <c r="D1477" s="1130"/>
      <c r="E1477" s="1130"/>
      <c r="F1477" s="1130"/>
      <c r="G1477" s="1130"/>
      <c r="H1477" s="1130"/>
      <c r="I1477" s="1130"/>
      <c r="J1477" s="1130"/>
      <c r="K1477" s="1130"/>
      <c r="L1477" s="1130"/>
      <c r="M1477" s="1130"/>
      <c r="N1477" s="1130"/>
      <c r="O1477" s="1130"/>
      <c r="P1477" s="1130"/>
      <c r="Q1477" s="1130"/>
      <c r="R1477" s="1130"/>
    </row>
    <row r="1478" spans="1:18">
      <c r="A1478" s="1130"/>
      <c r="B1478" s="1130"/>
      <c r="C1478" s="1130"/>
      <c r="D1478" s="1130"/>
      <c r="E1478" s="1130"/>
      <c r="F1478" s="1130"/>
      <c r="G1478" s="1130"/>
      <c r="H1478" s="1130"/>
      <c r="I1478" s="1130"/>
      <c r="J1478" s="1130"/>
      <c r="K1478" s="1130"/>
      <c r="L1478" s="1130"/>
      <c r="M1478" s="1130"/>
      <c r="N1478" s="1130"/>
      <c r="O1478" s="1130"/>
      <c r="P1478" s="1130"/>
      <c r="Q1478" s="1130"/>
      <c r="R1478" s="1130"/>
    </row>
    <row r="1479" spans="1:18">
      <c r="A1479" s="1130"/>
      <c r="B1479" s="1130"/>
      <c r="C1479" s="1130"/>
      <c r="D1479" s="1130"/>
      <c r="E1479" s="1130"/>
      <c r="F1479" s="1130"/>
      <c r="G1479" s="1130"/>
      <c r="H1479" s="1130"/>
      <c r="I1479" s="1130"/>
      <c r="J1479" s="1130"/>
      <c r="K1479" s="1130"/>
      <c r="L1479" s="1130"/>
      <c r="M1479" s="1130"/>
      <c r="N1479" s="1130"/>
      <c r="O1479" s="1130"/>
      <c r="P1479" s="1130"/>
      <c r="Q1479" s="1130"/>
      <c r="R1479" s="1130"/>
    </row>
    <row r="1480" spans="1:18">
      <c r="A1480" s="1130"/>
      <c r="B1480" s="1130"/>
      <c r="C1480" s="1130"/>
      <c r="D1480" s="1130"/>
      <c r="E1480" s="1130"/>
      <c r="F1480" s="1130"/>
      <c r="G1480" s="1130"/>
      <c r="H1480" s="1130"/>
      <c r="I1480" s="1130"/>
      <c r="J1480" s="1130"/>
      <c r="K1480" s="1130"/>
      <c r="L1480" s="1130"/>
      <c r="M1480" s="1130"/>
      <c r="N1480" s="1130"/>
      <c r="O1480" s="1130"/>
      <c r="P1480" s="1130"/>
      <c r="Q1480" s="1130"/>
      <c r="R1480" s="1130"/>
    </row>
    <row r="1481" spans="1:18">
      <c r="A1481" s="1130"/>
      <c r="B1481" s="1130"/>
      <c r="C1481" s="1130"/>
      <c r="D1481" s="1130"/>
      <c r="E1481" s="1130"/>
      <c r="F1481" s="1130"/>
      <c r="G1481" s="1130"/>
      <c r="H1481" s="1130"/>
      <c r="I1481" s="1130"/>
      <c r="J1481" s="1130"/>
      <c r="K1481" s="1130"/>
      <c r="L1481" s="1130"/>
      <c r="M1481" s="1130"/>
      <c r="N1481" s="1130"/>
      <c r="O1481" s="1130"/>
      <c r="P1481" s="1130"/>
      <c r="Q1481" s="1130"/>
      <c r="R1481" s="1130"/>
    </row>
    <row r="1482" spans="1:18">
      <c r="A1482" s="1130"/>
      <c r="B1482" s="1130"/>
      <c r="C1482" s="1130"/>
      <c r="D1482" s="1130"/>
      <c r="E1482" s="1130"/>
      <c r="F1482" s="1130"/>
      <c r="G1482" s="1130"/>
      <c r="H1482" s="1130"/>
      <c r="I1482" s="1130"/>
      <c r="J1482" s="1130"/>
      <c r="K1482" s="1130"/>
      <c r="L1482" s="1130"/>
      <c r="M1482" s="1130"/>
      <c r="N1482" s="1130"/>
      <c r="O1482" s="1130"/>
      <c r="P1482" s="1130"/>
      <c r="Q1482" s="1130"/>
      <c r="R1482" s="1130"/>
    </row>
    <row r="1483" spans="1:18">
      <c r="A1483" s="1130"/>
      <c r="B1483" s="1130"/>
      <c r="C1483" s="1130"/>
      <c r="D1483" s="1130"/>
      <c r="E1483" s="1130"/>
      <c r="F1483" s="1130"/>
      <c r="G1483" s="1130"/>
      <c r="H1483" s="1130"/>
      <c r="I1483" s="1130"/>
      <c r="J1483" s="1130"/>
      <c r="K1483" s="1130"/>
      <c r="L1483" s="1130"/>
      <c r="M1483" s="1130"/>
      <c r="N1483" s="1130"/>
      <c r="O1483" s="1130"/>
      <c r="P1483" s="1130"/>
      <c r="Q1483" s="1130"/>
      <c r="R1483" s="1130"/>
    </row>
    <row r="1484" spans="1:18">
      <c r="A1484" s="1130"/>
      <c r="B1484" s="1130"/>
      <c r="C1484" s="1130"/>
      <c r="D1484" s="1130"/>
      <c r="E1484" s="1130"/>
      <c r="F1484" s="1130"/>
      <c r="G1484" s="1130"/>
      <c r="H1484" s="1130"/>
      <c r="I1484" s="1130"/>
      <c r="J1484" s="1130"/>
      <c r="K1484" s="1130"/>
      <c r="L1484" s="1130"/>
      <c r="M1484" s="1130"/>
      <c r="N1484" s="1130"/>
      <c r="O1484" s="1130"/>
      <c r="P1484" s="1130"/>
      <c r="Q1484" s="1130"/>
      <c r="R1484" s="1130"/>
    </row>
    <row r="1485" spans="1:18">
      <c r="A1485" s="1130"/>
      <c r="B1485" s="1130"/>
      <c r="C1485" s="1130"/>
      <c r="D1485" s="1130"/>
      <c r="E1485" s="1130"/>
      <c r="F1485" s="1130"/>
      <c r="G1485" s="1130"/>
      <c r="H1485" s="1130"/>
      <c r="I1485" s="1130"/>
      <c r="J1485" s="1130"/>
      <c r="K1485" s="1130"/>
      <c r="L1485" s="1130"/>
      <c r="M1485" s="1130"/>
      <c r="N1485" s="1130"/>
      <c r="O1485" s="1130"/>
      <c r="P1485" s="1130"/>
      <c r="Q1485" s="1130"/>
      <c r="R1485" s="1130"/>
    </row>
    <row r="1486" spans="1:18">
      <c r="A1486" s="1130"/>
      <c r="B1486" s="1130"/>
      <c r="C1486" s="1130"/>
      <c r="D1486" s="1130"/>
      <c r="E1486" s="1130"/>
      <c r="F1486" s="1130"/>
      <c r="G1486" s="1130"/>
      <c r="H1486" s="1130"/>
      <c r="I1486" s="1130"/>
      <c r="J1486" s="1130"/>
      <c r="K1486" s="1130"/>
      <c r="L1486" s="1130"/>
      <c r="M1486" s="1130"/>
      <c r="N1486" s="1130"/>
      <c r="O1486" s="1130"/>
      <c r="P1486" s="1130"/>
      <c r="Q1486" s="1130"/>
      <c r="R1486" s="1130"/>
    </row>
    <row r="1487" spans="1:18">
      <c r="A1487" s="1130"/>
      <c r="B1487" s="1130"/>
      <c r="C1487" s="1130"/>
      <c r="D1487" s="1130"/>
      <c r="E1487" s="1130"/>
      <c r="F1487" s="1130"/>
      <c r="G1487" s="1130"/>
      <c r="H1487" s="1130"/>
      <c r="I1487" s="1130"/>
      <c r="J1487" s="1130"/>
      <c r="K1487" s="1130"/>
      <c r="L1487" s="1130"/>
      <c r="M1487" s="1130"/>
      <c r="N1487" s="1130"/>
      <c r="O1487" s="1130"/>
      <c r="P1487" s="1130"/>
      <c r="Q1487" s="1130"/>
      <c r="R1487" s="1130"/>
    </row>
    <row r="1488" spans="1:18">
      <c r="A1488" s="1130"/>
      <c r="B1488" s="1130"/>
      <c r="C1488" s="1130"/>
      <c r="D1488" s="1130"/>
      <c r="E1488" s="1130"/>
      <c r="F1488" s="1130"/>
      <c r="G1488" s="1130"/>
      <c r="H1488" s="1130"/>
      <c r="I1488" s="1130"/>
      <c r="J1488" s="1130"/>
      <c r="K1488" s="1130"/>
      <c r="L1488" s="1130"/>
      <c r="M1488" s="1130"/>
      <c r="N1488" s="1130"/>
      <c r="O1488" s="1130"/>
      <c r="P1488" s="1130"/>
      <c r="Q1488" s="1130"/>
      <c r="R1488" s="1130"/>
    </row>
    <row r="1489" spans="1:18">
      <c r="A1489" s="1130"/>
      <c r="B1489" s="1130"/>
      <c r="C1489" s="1130"/>
      <c r="D1489" s="1130"/>
      <c r="E1489" s="1130"/>
      <c r="F1489" s="1130"/>
      <c r="G1489" s="1130"/>
      <c r="H1489" s="1130"/>
      <c r="I1489" s="1130"/>
      <c r="J1489" s="1130"/>
      <c r="K1489" s="1130"/>
      <c r="L1489" s="1130"/>
      <c r="M1489" s="1130"/>
      <c r="N1489" s="1130"/>
      <c r="O1489" s="1130"/>
      <c r="P1489" s="1130"/>
      <c r="Q1489" s="1130"/>
      <c r="R1489" s="1130"/>
    </row>
    <row r="1490" spans="1:18">
      <c r="A1490" s="1130"/>
      <c r="B1490" s="1130"/>
      <c r="C1490" s="1130"/>
      <c r="D1490" s="1130"/>
      <c r="E1490" s="1130"/>
      <c r="F1490" s="1130"/>
      <c r="G1490" s="1130"/>
      <c r="H1490" s="1130"/>
      <c r="I1490" s="1130"/>
      <c r="J1490" s="1130"/>
      <c r="K1490" s="1130"/>
      <c r="L1490" s="1130"/>
      <c r="M1490" s="1130"/>
      <c r="N1490" s="1130"/>
      <c r="O1490" s="1130"/>
      <c r="P1490" s="1130"/>
      <c r="Q1490" s="1130"/>
      <c r="R1490" s="1130"/>
    </row>
    <row r="1491" spans="1:18">
      <c r="A1491" s="1130"/>
      <c r="B1491" s="1130"/>
      <c r="C1491" s="1130"/>
      <c r="D1491" s="1130"/>
      <c r="E1491" s="1130"/>
      <c r="F1491" s="1130"/>
      <c r="G1491" s="1130"/>
      <c r="H1491" s="1130"/>
      <c r="I1491" s="1130"/>
      <c r="J1491" s="1130"/>
      <c r="K1491" s="1130"/>
      <c r="L1491" s="1130"/>
      <c r="M1491" s="1130"/>
      <c r="N1491" s="1130"/>
      <c r="O1491" s="1130"/>
      <c r="P1491" s="1130"/>
      <c r="Q1491" s="1130"/>
      <c r="R1491" s="1130"/>
    </row>
    <row r="1492" spans="1:18">
      <c r="A1492" s="1130"/>
      <c r="B1492" s="1130"/>
      <c r="C1492" s="1130"/>
      <c r="D1492" s="1130"/>
      <c r="E1492" s="1130"/>
      <c r="F1492" s="1130"/>
      <c r="G1492" s="1130"/>
      <c r="H1492" s="1130"/>
      <c r="I1492" s="1130"/>
      <c r="J1492" s="1130"/>
      <c r="K1492" s="1130"/>
      <c r="L1492" s="1130"/>
      <c r="M1492" s="1130"/>
      <c r="N1492" s="1130"/>
      <c r="O1492" s="1130"/>
      <c r="P1492" s="1130"/>
      <c r="Q1492" s="1130"/>
      <c r="R1492" s="1130"/>
    </row>
    <row r="1493" spans="1:18">
      <c r="A1493" s="1130"/>
      <c r="B1493" s="1130"/>
      <c r="C1493" s="1130"/>
      <c r="D1493" s="1130"/>
      <c r="E1493" s="1130"/>
      <c r="F1493" s="1130"/>
      <c r="G1493" s="1130"/>
      <c r="H1493" s="1130"/>
      <c r="I1493" s="1130"/>
      <c r="J1493" s="1130"/>
      <c r="K1493" s="1130"/>
      <c r="L1493" s="1130"/>
      <c r="M1493" s="1130"/>
      <c r="N1493" s="1130"/>
      <c r="O1493" s="1130"/>
      <c r="P1493" s="1130"/>
      <c r="Q1493" s="1130"/>
      <c r="R1493" s="1130"/>
    </row>
    <row r="1494" spans="1:18">
      <c r="A1494" s="1130"/>
      <c r="B1494" s="1130"/>
      <c r="C1494" s="1130"/>
      <c r="D1494" s="1130"/>
      <c r="E1494" s="1130"/>
      <c r="F1494" s="1130"/>
      <c r="G1494" s="1130"/>
      <c r="H1494" s="1130"/>
      <c r="I1494" s="1130"/>
      <c r="J1494" s="1130"/>
      <c r="K1494" s="1130"/>
      <c r="L1494" s="1130"/>
      <c r="M1494" s="1130"/>
      <c r="N1494" s="1130"/>
      <c r="O1494" s="1130"/>
      <c r="P1494" s="1130"/>
      <c r="Q1494" s="1130"/>
      <c r="R1494" s="1130"/>
    </row>
    <row r="1495" spans="1:18">
      <c r="A1495" s="1130"/>
      <c r="B1495" s="1130"/>
      <c r="C1495" s="1130"/>
      <c r="D1495" s="1130"/>
      <c r="E1495" s="1130"/>
      <c r="F1495" s="1130"/>
      <c r="G1495" s="1130"/>
      <c r="H1495" s="1130"/>
      <c r="I1495" s="1130"/>
      <c r="J1495" s="1130"/>
      <c r="K1495" s="1130"/>
      <c r="L1495" s="1130"/>
      <c r="M1495" s="1130"/>
      <c r="N1495" s="1130"/>
      <c r="O1495" s="1130"/>
      <c r="P1495" s="1130"/>
      <c r="Q1495" s="1130"/>
      <c r="R1495" s="1130"/>
    </row>
    <row r="1496" spans="1:18">
      <c r="A1496" s="1130"/>
      <c r="B1496" s="1130"/>
      <c r="C1496" s="1130"/>
      <c r="D1496" s="1130"/>
      <c r="E1496" s="1130"/>
      <c r="F1496" s="1130"/>
      <c r="G1496" s="1130"/>
      <c r="H1496" s="1130"/>
      <c r="I1496" s="1130"/>
      <c r="J1496" s="1130"/>
      <c r="K1496" s="1130"/>
      <c r="L1496" s="1130"/>
      <c r="M1496" s="1130"/>
      <c r="N1496" s="1130"/>
      <c r="O1496" s="1130"/>
      <c r="P1496" s="1130"/>
      <c r="Q1496" s="1130"/>
      <c r="R1496" s="1130"/>
    </row>
    <row r="1497" spans="1:18">
      <c r="A1497" s="1130"/>
      <c r="B1497" s="1130"/>
      <c r="C1497" s="1130"/>
      <c r="D1497" s="1130"/>
      <c r="E1497" s="1130"/>
      <c r="F1497" s="1130"/>
      <c r="G1497" s="1130"/>
      <c r="H1497" s="1130"/>
      <c r="I1497" s="1130"/>
      <c r="J1497" s="1130"/>
      <c r="K1497" s="1130"/>
      <c r="L1497" s="1130"/>
      <c r="M1497" s="1130"/>
      <c r="N1497" s="1130"/>
      <c r="O1497" s="1130"/>
      <c r="P1497" s="1130"/>
      <c r="Q1497" s="1130"/>
      <c r="R1497" s="1130"/>
    </row>
    <row r="1498" spans="1:18">
      <c r="A1498" s="1130"/>
      <c r="B1498" s="1130"/>
      <c r="C1498" s="1130"/>
      <c r="D1498" s="1130"/>
      <c r="E1498" s="1130"/>
      <c r="F1498" s="1130"/>
      <c r="G1498" s="1130"/>
      <c r="H1498" s="1130"/>
      <c r="I1498" s="1130"/>
      <c r="J1498" s="1130"/>
      <c r="K1498" s="1130"/>
      <c r="L1498" s="1130"/>
      <c r="M1498" s="1130"/>
      <c r="N1498" s="1130"/>
      <c r="O1498" s="1130"/>
      <c r="P1498" s="1130"/>
      <c r="Q1498" s="1130"/>
      <c r="R1498" s="1130"/>
    </row>
    <row r="1499" spans="1:18">
      <c r="A1499" s="1130"/>
      <c r="B1499" s="1130"/>
      <c r="C1499" s="1130"/>
      <c r="D1499" s="1130"/>
      <c r="E1499" s="1130"/>
      <c r="F1499" s="1130"/>
      <c r="G1499" s="1130"/>
      <c r="H1499" s="1130"/>
      <c r="I1499" s="1130"/>
      <c r="J1499" s="1130"/>
      <c r="K1499" s="1130"/>
      <c r="L1499" s="1130"/>
      <c r="M1499" s="1130"/>
      <c r="N1499" s="1130"/>
      <c r="O1499" s="1130"/>
      <c r="P1499" s="1130"/>
      <c r="Q1499" s="1130"/>
      <c r="R1499" s="1130"/>
    </row>
    <row r="1500" spans="1:18">
      <c r="A1500" s="1130"/>
      <c r="B1500" s="1130"/>
      <c r="C1500" s="1130"/>
      <c r="D1500" s="1130"/>
      <c r="E1500" s="1130"/>
      <c r="F1500" s="1130"/>
      <c r="G1500" s="1130"/>
      <c r="H1500" s="1130"/>
      <c r="I1500" s="1130"/>
      <c r="J1500" s="1130"/>
      <c r="K1500" s="1130"/>
      <c r="L1500" s="1130"/>
      <c r="M1500" s="1130"/>
      <c r="N1500" s="1130"/>
      <c r="O1500" s="1130"/>
      <c r="P1500" s="1130"/>
      <c r="Q1500" s="1130"/>
      <c r="R1500" s="1130"/>
    </row>
    <row r="1501" spans="1:18">
      <c r="A1501" s="1130"/>
      <c r="B1501" s="1130"/>
      <c r="C1501" s="1130"/>
      <c r="D1501" s="1130"/>
      <c r="E1501" s="1130"/>
      <c r="F1501" s="1130"/>
      <c r="G1501" s="1130"/>
      <c r="H1501" s="1130"/>
      <c r="I1501" s="1130"/>
      <c r="J1501" s="1130"/>
      <c r="K1501" s="1130"/>
      <c r="L1501" s="1130"/>
      <c r="M1501" s="1130"/>
      <c r="N1501" s="1130"/>
      <c r="O1501" s="1130"/>
      <c r="P1501" s="1130"/>
      <c r="Q1501" s="1130"/>
      <c r="R1501" s="1130"/>
    </row>
    <row r="1502" spans="1:18">
      <c r="A1502" s="1130"/>
      <c r="B1502" s="1130"/>
      <c r="C1502" s="1130"/>
      <c r="D1502" s="1130"/>
      <c r="E1502" s="1130"/>
      <c r="F1502" s="1130"/>
      <c r="G1502" s="1130"/>
      <c r="H1502" s="1130"/>
      <c r="I1502" s="1130"/>
      <c r="J1502" s="1130"/>
      <c r="K1502" s="1130"/>
      <c r="L1502" s="1130"/>
      <c r="M1502" s="1130"/>
      <c r="N1502" s="1130"/>
      <c r="O1502" s="1130"/>
      <c r="P1502" s="1130"/>
      <c r="Q1502" s="1130"/>
      <c r="R1502" s="1130"/>
    </row>
    <row r="1503" spans="1:18">
      <c r="A1503" s="1130"/>
      <c r="B1503" s="1130"/>
      <c r="C1503" s="1130"/>
      <c r="D1503" s="1130"/>
      <c r="E1503" s="1130"/>
      <c r="F1503" s="1130"/>
      <c r="G1503" s="1130"/>
      <c r="H1503" s="1130"/>
      <c r="I1503" s="1130"/>
      <c r="J1503" s="1130"/>
      <c r="K1503" s="1130"/>
      <c r="L1503" s="1130"/>
      <c r="M1503" s="1130"/>
      <c r="N1503" s="1130"/>
      <c r="O1503" s="1130"/>
      <c r="P1503" s="1130"/>
      <c r="Q1503" s="1130"/>
      <c r="R1503" s="1130"/>
    </row>
    <row r="1504" spans="1:18">
      <c r="A1504" s="1130"/>
      <c r="B1504" s="1130"/>
      <c r="C1504" s="1130"/>
      <c r="D1504" s="1130"/>
      <c r="E1504" s="1130"/>
      <c r="F1504" s="1130"/>
      <c r="G1504" s="1130"/>
      <c r="H1504" s="1130"/>
      <c r="I1504" s="1130"/>
      <c r="J1504" s="1130"/>
      <c r="K1504" s="1130"/>
      <c r="L1504" s="1130"/>
      <c r="M1504" s="1130"/>
      <c r="N1504" s="1130"/>
      <c r="O1504" s="1130"/>
      <c r="P1504" s="1130"/>
      <c r="Q1504" s="1130"/>
      <c r="R1504" s="1130"/>
    </row>
    <row r="1505" spans="1:18">
      <c r="A1505" s="1130"/>
      <c r="B1505" s="1130"/>
      <c r="C1505" s="1130"/>
      <c r="D1505" s="1130"/>
      <c r="E1505" s="1130"/>
      <c r="F1505" s="1130"/>
      <c r="G1505" s="1130"/>
      <c r="H1505" s="1130"/>
      <c r="I1505" s="1130"/>
      <c r="J1505" s="1130"/>
      <c r="K1505" s="1130"/>
      <c r="L1505" s="1130"/>
      <c r="M1505" s="1130"/>
      <c r="N1505" s="1130"/>
      <c r="O1505" s="1130"/>
      <c r="P1505" s="1130"/>
      <c r="Q1505" s="1130"/>
      <c r="R1505" s="1130"/>
    </row>
    <row r="1506" spans="1:18">
      <c r="A1506" s="1130"/>
      <c r="B1506" s="1130"/>
      <c r="C1506" s="1130"/>
      <c r="D1506" s="1130"/>
      <c r="E1506" s="1130"/>
      <c r="F1506" s="1130"/>
      <c r="G1506" s="1130"/>
      <c r="H1506" s="1130"/>
      <c r="I1506" s="1130"/>
      <c r="J1506" s="1130"/>
      <c r="K1506" s="1130"/>
      <c r="L1506" s="1130"/>
      <c r="M1506" s="1130"/>
      <c r="N1506" s="1130"/>
      <c r="O1506" s="1130"/>
      <c r="P1506" s="1130"/>
      <c r="Q1506" s="1130"/>
      <c r="R1506" s="1130"/>
    </row>
    <row r="1507" spans="1:18">
      <c r="A1507" s="1130"/>
      <c r="B1507" s="1130"/>
      <c r="C1507" s="1130"/>
      <c r="D1507" s="1130"/>
      <c r="E1507" s="1130"/>
      <c r="F1507" s="1130"/>
      <c r="G1507" s="1130"/>
      <c r="H1507" s="1130"/>
      <c r="I1507" s="1130"/>
      <c r="J1507" s="1130"/>
      <c r="K1507" s="1130"/>
      <c r="L1507" s="1130"/>
      <c r="M1507" s="1130"/>
      <c r="N1507" s="1130"/>
      <c r="O1507" s="1130"/>
      <c r="P1507" s="1130"/>
      <c r="Q1507" s="1130"/>
      <c r="R1507" s="1130"/>
    </row>
    <row r="1508" spans="1:18">
      <c r="A1508" s="1130"/>
      <c r="B1508" s="1130"/>
      <c r="C1508" s="1130"/>
      <c r="D1508" s="1130"/>
      <c r="E1508" s="1130"/>
      <c r="F1508" s="1130"/>
      <c r="G1508" s="1130"/>
      <c r="H1508" s="1130"/>
      <c r="I1508" s="1130"/>
      <c r="J1508" s="1130"/>
      <c r="K1508" s="1130"/>
      <c r="L1508" s="1130"/>
      <c r="M1508" s="1130"/>
      <c r="N1508" s="1130"/>
      <c r="O1508" s="1130"/>
      <c r="P1508" s="1130"/>
      <c r="Q1508" s="1130"/>
      <c r="R1508" s="1130"/>
    </row>
    <row r="1509" spans="1:18">
      <c r="A1509" s="1130"/>
      <c r="B1509" s="1130"/>
      <c r="C1509" s="1130"/>
      <c r="D1509" s="1130"/>
      <c r="E1509" s="1130"/>
      <c r="F1509" s="1130"/>
      <c r="G1509" s="1130"/>
      <c r="H1509" s="1130"/>
      <c r="I1509" s="1130"/>
      <c r="J1509" s="1130"/>
      <c r="K1509" s="1130"/>
      <c r="L1509" s="1130"/>
      <c r="M1509" s="1130"/>
      <c r="N1509" s="1130"/>
      <c r="O1509" s="1130"/>
      <c r="P1509" s="1130"/>
      <c r="Q1509" s="1130"/>
      <c r="R1509" s="1130"/>
    </row>
    <row r="1510" spans="1:18">
      <c r="A1510" s="1130"/>
      <c r="B1510" s="1130"/>
      <c r="C1510" s="1130"/>
      <c r="D1510" s="1130"/>
      <c r="E1510" s="1130"/>
      <c r="F1510" s="1130"/>
      <c r="G1510" s="1130"/>
      <c r="H1510" s="1130"/>
      <c r="I1510" s="1130"/>
      <c r="J1510" s="1130"/>
      <c r="K1510" s="1130"/>
      <c r="L1510" s="1130"/>
      <c r="M1510" s="1130"/>
      <c r="N1510" s="1130"/>
      <c r="O1510" s="1130"/>
      <c r="P1510" s="1130"/>
      <c r="Q1510" s="1130"/>
      <c r="R1510" s="1130"/>
    </row>
    <row r="1511" spans="1:18">
      <c r="A1511" s="1130"/>
      <c r="B1511" s="1130"/>
      <c r="C1511" s="1130"/>
      <c r="D1511" s="1130"/>
      <c r="E1511" s="1130"/>
      <c r="F1511" s="1130"/>
      <c r="G1511" s="1130"/>
      <c r="H1511" s="1130"/>
      <c r="I1511" s="1130"/>
      <c r="J1511" s="1130"/>
      <c r="K1511" s="1130"/>
      <c r="L1511" s="1130"/>
      <c r="M1511" s="1130"/>
      <c r="N1511" s="1130"/>
      <c r="O1511" s="1130"/>
      <c r="P1511" s="1130"/>
      <c r="Q1511" s="1130"/>
      <c r="R1511" s="1130"/>
    </row>
    <row r="1512" spans="1:18">
      <c r="A1512" s="1130"/>
      <c r="B1512" s="1130"/>
      <c r="C1512" s="1130"/>
      <c r="D1512" s="1130"/>
      <c r="E1512" s="1130"/>
      <c r="F1512" s="1130"/>
      <c r="G1512" s="1130"/>
      <c r="H1512" s="1130"/>
      <c r="I1512" s="1130"/>
      <c r="J1512" s="1130"/>
      <c r="K1512" s="1130"/>
      <c r="L1512" s="1130"/>
      <c r="M1512" s="1130"/>
      <c r="N1512" s="1130"/>
      <c r="O1512" s="1130"/>
      <c r="P1512" s="1130"/>
      <c r="Q1512" s="1130"/>
      <c r="R1512" s="1130"/>
    </row>
    <row r="1513" spans="1:18">
      <c r="A1513" s="1130"/>
      <c r="B1513" s="1130"/>
      <c r="C1513" s="1130"/>
      <c r="D1513" s="1130"/>
      <c r="E1513" s="1130"/>
      <c r="F1513" s="1130"/>
      <c r="G1513" s="1130"/>
      <c r="H1513" s="1130"/>
      <c r="I1513" s="1130"/>
      <c r="J1513" s="1130"/>
      <c r="K1513" s="1130"/>
      <c r="L1513" s="1130"/>
      <c r="M1513" s="1130"/>
      <c r="N1513" s="1130"/>
      <c r="O1513" s="1130"/>
      <c r="P1513" s="1130"/>
      <c r="Q1513" s="1130"/>
      <c r="R1513" s="1130"/>
    </row>
    <row r="1514" spans="1:18">
      <c r="A1514" s="1130"/>
      <c r="B1514" s="1130"/>
      <c r="C1514" s="1130"/>
      <c r="D1514" s="1130"/>
      <c r="E1514" s="1130"/>
      <c r="F1514" s="1130"/>
      <c r="G1514" s="1130"/>
      <c r="H1514" s="1130"/>
      <c r="I1514" s="1130"/>
      <c r="J1514" s="1130"/>
      <c r="K1514" s="1130"/>
      <c r="L1514" s="1130"/>
      <c r="M1514" s="1130"/>
      <c r="N1514" s="1130"/>
      <c r="O1514" s="1130"/>
      <c r="P1514" s="1130"/>
      <c r="Q1514" s="1130"/>
      <c r="R1514" s="1130"/>
    </row>
    <row r="1515" spans="1:18">
      <c r="A1515" s="1130"/>
      <c r="B1515" s="1130"/>
      <c r="C1515" s="1130"/>
      <c r="D1515" s="1130"/>
      <c r="E1515" s="1130"/>
      <c r="F1515" s="1130"/>
      <c r="G1515" s="1130"/>
      <c r="H1515" s="1130"/>
      <c r="I1515" s="1130"/>
      <c r="J1515" s="1130"/>
      <c r="K1515" s="1130"/>
      <c r="L1515" s="1130"/>
      <c r="M1515" s="1130"/>
      <c r="N1515" s="1130"/>
      <c r="O1515" s="1130"/>
      <c r="P1515" s="1130"/>
      <c r="Q1515" s="1130"/>
      <c r="R1515" s="1130"/>
    </row>
    <row r="1516" spans="1:18">
      <c r="A1516" s="1130"/>
      <c r="B1516" s="1130"/>
      <c r="C1516" s="1130"/>
      <c r="D1516" s="1130"/>
      <c r="E1516" s="1130"/>
      <c r="F1516" s="1130"/>
      <c r="G1516" s="1130"/>
      <c r="H1516" s="1130"/>
      <c r="I1516" s="1130"/>
      <c r="J1516" s="1130"/>
      <c r="K1516" s="1130"/>
      <c r="L1516" s="1130"/>
      <c r="M1516" s="1130"/>
      <c r="N1516" s="1130"/>
      <c r="O1516" s="1130"/>
      <c r="P1516" s="1130"/>
      <c r="Q1516" s="1130"/>
      <c r="R1516" s="1130"/>
    </row>
    <row r="1517" spans="1:18">
      <c r="A1517" s="1130"/>
      <c r="B1517" s="1130"/>
      <c r="C1517" s="1130"/>
      <c r="D1517" s="1130"/>
      <c r="E1517" s="1130"/>
      <c r="F1517" s="1130"/>
      <c r="G1517" s="1130"/>
      <c r="H1517" s="1130"/>
      <c r="I1517" s="1130"/>
      <c r="J1517" s="1130"/>
      <c r="K1517" s="1130"/>
      <c r="L1517" s="1130"/>
      <c r="M1517" s="1130"/>
      <c r="N1517" s="1130"/>
      <c r="O1517" s="1130"/>
      <c r="P1517" s="1130"/>
      <c r="Q1517" s="1130"/>
      <c r="R1517" s="1130"/>
    </row>
    <row r="1518" spans="1:18">
      <c r="A1518" s="1130"/>
      <c r="B1518" s="1130"/>
      <c r="C1518" s="1130"/>
      <c r="D1518" s="1130"/>
      <c r="E1518" s="1130"/>
      <c r="F1518" s="1130"/>
      <c r="G1518" s="1130"/>
      <c r="H1518" s="1130"/>
      <c r="I1518" s="1130"/>
      <c r="J1518" s="1130"/>
      <c r="K1518" s="1130"/>
      <c r="L1518" s="1130"/>
      <c r="M1518" s="1130"/>
      <c r="N1518" s="1130"/>
      <c r="O1518" s="1130"/>
      <c r="P1518" s="1130"/>
      <c r="Q1518" s="1130"/>
      <c r="R1518" s="1130"/>
    </row>
    <row r="1519" spans="1:18">
      <c r="A1519" s="1130"/>
      <c r="B1519" s="1130"/>
      <c r="C1519" s="1130"/>
      <c r="D1519" s="1130"/>
      <c r="E1519" s="1130"/>
      <c r="F1519" s="1130"/>
      <c r="G1519" s="1130"/>
      <c r="H1519" s="1130"/>
      <c r="I1519" s="1130"/>
      <c r="J1519" s="1130"/>
      <c r="K1519" s="1130"/>
      <c r="L1519" s="1130"/>
      <c r="M1519" s="1130"/>
      <c r="N1519" s="1130"/>
      <c r="O1519" s="1130"/>
      <c r="P1519" s="1130"/>
      <c r="Q1519" s="1130"/>
      <c r="R1519" s="1130"/>
    </row>
    <row r="1520" spans="1:18">
      <c r="A1520" s="1130"/>
      <c r="B1520" s="1130"/>
      <c r="C1520" s="1130"/>
      <c r="D1520" s="1130"/>
      <c r="E1520" s="1130"/>
      <c r="F1520" s="1130"/>
      <c r="G1520" s="1130"/>
      <c r="H1520" s="1130"/>
      <c r="I1520" s="1130"/>
      <c r="J1520" s="1130"/>
      <c r="K1520" s="1130"/>
      <c r="L1520" s="1130"/>
      <c r="M1520" s="1130"/>
      <c r="N1520" s="1130"/>
      <c r="O1520" s="1130"/>
      <c r="P1520" s="1130"/>
      <c r="Q1520" s="1130"/>
      <c r="R1520" s="1130"/>
    </row>
    <row r="1521" spans="1:18">
      <c r="A1521" s="1130"/>
      <c r="B1521" s="1130"/>
      <c r="C1521" s="1130"/>
      <c r="D1521" s="1130"/>
      <c r="E1521" s="1130"/>
      <c r="F1521" s="1130"/>
      <c r="G1521" s="1130"/>
      <c r="H1521" s="1130"/>
      <c r="I1521" s="1130"/>
      <c r="J1521" s="1130"/>
      <c r="K1521" s="1130"/>
      <c r="L1521" s="1130"/>
      <c r="M1521" s="1130"/>
      <c r="N1521" s="1130"/>
      <c r="O1521" s="1130"/>
      <c r="P1521" s="1130"/>
      <c r="Q1521" s="1130"/>
      <c r="R1521" s="1130"/>
    </row>
    <row r="1522" spans="1:18">
      <c r="A1522" s="1130"/>
      <c r="B1522" s="1130"/>
      <c r="C1522" s="1130"/>
      <c r="D1522" s="1130"/>
      <c r="E1522" s="1130"/>
      <c r="F1522" s="1130"/>
      <c r="G1522" s="1130"/>
      <c r="H1522" s="1130"/>
      <c r="I1522" s="1130"/>
      <c r="J1522" s="1130"/>
      <c r="K1522" s="1130"/>
      <c r="L1522" s="1130"/>
      <c r="M1522" s="1130"/>
      <c r="N1522" s="1130"/>
      <c r="O1522" s="1130"/>
      <c r="P1522" s="1130"/>
      <c r="Q1522" s="1130"/>
      <c r="R1522" s="1130"/>
    </row>
    <row r="1523" spans="1:18">
      <c r="A1523" s="1130"/>
      <c r="B1523" s="1130"/>
      <c r="C1523" s="1130"/>
      <c r="D1523" s="1130"/>
      <c r="E1523" s="1130"/>
      <c r="F1523" s="1130"/>
      <c r="G1523" s="1130"/>
      <c r="H1523" s="1130"/>
      <c r="I1523" s="1130"/>
      <c r="J1523" s="1130"/>
      <c r="K1523" s="1130"/>
      <c r="L1523" s="1130"/>
      <c r="M1523" s="1130"/>
      <c r="N1523" s="1130"/>
      <c r="O1523" s="1130"/>
      <c r="P1523" s="1130"/>
      <c r="Q1523" s="1130"/>
      <c r="R1523" s="1130"/>
    </row>
    <row r="1524" spans="1:18">
      <c r="A1524" s="1130"/>
      <c r="B1524" s="1130"/>
      <c r="C1524" s="1130"/>
      <c r="D1524" s="1130"/>
      <c r="E1524" s="1130"/>
      <c r="F1524" s="1130"/>
      <c r="G1524" s="1130"/>
      <c r="H1524" s="1130"/>
      <c r="I1524" s="1130"/>
      <c r="J1524" s="1130"/>
      <c r="K1524" s="1130"/>
      <c r="L1524" s="1130"/>
      <c r="M1524" s="1130"/>
      <c r="N1524" s="1130"/>
      <c r="O1524" s="1130"/>
      <c r="P1524" s="1130"/>
      <c r="Q1524" s="1130"/>
      <c r="R1524" s="1130"/>
    </row>
    <row r="1525" spans="1:18">
      <c r="A1525" s="1130"/>
      <c r="B1525" s="1130"/>
      <c r="C1525" s="1130"/>
      <c r="D1525" s="1130"/>
      <c r="E1525" s="1130"/>
      <c r="F1525" s="1130"/>
      <c r="G1525" s="1130"/>
      <c r="H1525" s="1130"/>
      <c r="I1525" s="1130"/>
      <c r="J1525" s="1130"/>
      <c r="K1525" s="1130"/>
      <c r="L1525" s="1130"/>
      <c r="M1525" s="1130"/>
      <c r="N1525" s="1130"/>
      <c r="O1525" s="1130"/>
      <c r="P1525" s="1130"/>
      <c r="Q1525" s="1130"/>
      <c r="R1525" s="1130"/>
    </row>
    <row r="1526" spans="1:18">
      <c r="A1526" s="1130"/>
      <c r="B1526" s="1130"/>
      <c r="C1526" s="1130"/>
      <c r="D1526" s="1130"/>
      <c r="E1526" s="1130"/>
      <c r="F1526" s="1130"/>
      <c r="G1526" s="1130"/>
      <c r="H1526" s="1130"/>
      <c r="I1526" s="1130"/>
      <c r="J1526" s="1130"/>
      <c r="K1526" s="1130"/>
      <c r="L1526" s="1130"/>
      <c r="M1526" s="1130"/>
      <c r="N1526" s="1130"/>
      <c r="O1526" s="1130"/>
      <c r="P1526" s="1130"/>
      <c r="Q1526" s="1130"/>
      <c r="R1526" s="1130"/>
    </row>
    <row r="1527" spans="1:18">
      <c r="A1527" s="1130"/>
      <c r="B1527" s="1130"/>
      <c r="C1527" s="1130"/>
      <c r="D1527" s="1130"/>
      <c r="E1527" s="1130"/>
      <c r="F1527" s="1130"/>
      <c r="G1527" s="1130"/>
      <c r="H1527" s="1130"/>
      <c r="I1527" s="1130"/>
      <c r="J1527" s="1130"/>
      <c r="K1527" s="1130"/>
      <c r="L1527" s="1130"/>
      <c r="M1527" s="1130"/>
      <c r="N1527" s="1130"/>
      <c r="O1527" s="1130"/>
      <c r="P1527" s="1130"/>
      <c r="Q1527" s="1130"/>
      <c r="R1527" s="1130"/>
    </row>
    <row r="1528" spans="1:18">
      <c r="A1528" s="1130"/>
      <c r="B1528" s="1130"/>
      <c r="C1528" s="1130"/>
      <c r="D1528" s="1130"/>
      <c r="E1528" s="1130"/>
      <c r="F1528" s="1130"/>
      <c r="G1528" s="1130"/>
      <c r="H1528" s="1130"/>
      <c r="I1528" s="1130"/>
      <c r="J1528" s="1130"/>
      <c r="K1528" s="1130"/>
      <c r="L1528" s="1130"/>
      <c r="M1528" s="1130"/>
      <c r="N1528" s="1130"/>
      <c r="O1528" s="1130"/>
      <c r="P1528" s="1130"/>
      <c r="Q1528" s="1130"/>
      <c r="R1528" s="1130"/>
    </row>
    <row r="1529" spans="1:18">
      <c r="A1529" s="1130"/>
      <c r="B1529" s="1130"/>
      <c r="C1529" s="1130"/>
      <c r="D1529" s="1130"/>
      <c r="E1529" s="1130"/>
      <c r="F1529" s="1130"/>
      <c r="G1529" s="1130"/>
      <c r="H1529" s="1130"/>
      <c r="I1529" s="1130"/>
      <c r="J1529" s="1130"/>
      <c r="K1529" s="1130"/>
      <c r="L1529" s="1130"/>
      <c r="M1529" s="1130"/>
      <c r="N1529" s="1130"/>
      <c r="O1529" s="1130"/>
      <c r="P1529" s="1130"/>
      <c r="Q1529" s="1130"/>
      <c r="R1529" s="1130"/>
    </row>
    <row r="1530" spans="1:18">
      <c r="A1530" s="1130"/>
      <c r="B1530" s="1130"/>
      <c r="C1530" s="1130"/>
      <c r="D1530" s="1130"/>
      <c r="E1530" s="1130"/>
      <c r="F1530" s="1130"/>
      <c r="G1530" s="1130"/>
      <c r="H1530" s="1130"/>
      <c r="I1530" s="1130"/>
      <c r="J1530" s="1130"/>
      <c r="K1530" s="1130"/>
      <c r="L1530" s="1130"/>
      <c r="M1530" s="1130"/>
      <c r="N1530" s="1130"/>
      <c r="O1530" s="1130"/>
      <c r="P1530" s="1130"/>
      <c r="Q1530" s="1130"/>
      <c r="R1530" s="1130"/>
    </row>
    <row r="1531" spans="1:18">
      <c r="A1531" s="1130"/>
      <c r="B1531" s="1130"/>
      <c r="C1531" s="1130"/>
      <c r="D1531" s="1130"/>
      <c r="E1531" s="1130"/>
      <c r="F1531" s="1130"/>
      <c r="G1531" s="1130"/>
      <c r="H1531" s="1130"/>
      <c r="I1531" s="1130"/>
      <c r="J1531" s="1130"/>
      <c r="K1531" s="1130"/>
      <c r="L1531" s="1130"/>
      <c r="M1531" s="1130"/>
      <c r="N1531" s="1130"/>
      <c r="O1531" s="1130"/>
      <c r="P1531" s="1130"/>
      <c r="Q1531" s="1130"/>
      <c r="R1531" s="1130"/>
    </row>
    <row r="1532" spans="1:18">
      <c r="A1532" s="1130"/>
      <c r="B1532" s="1130"/>
      <c r="C1532" s="1130"/>
      <c r="D1532" s="1130"/>
      <c r="E1532" s="1130"/>
      <c r="F1532" s="1130"/>
      <c r="G1532" s="1130"/>
      <c r="H1532" s="1130"/>
      <c r="I1532" s="1130"/>
      <c r="J1532" s="1130"/>
      <c r="K1532" s="1130"/>
      <c r="L1532" s="1130"/>
      <c r="M1532" s="1130"/>
      <c r="N1532" s="1130"/>
      <c r="O1532" s="1130"/>
      <c r="P1532" s="1130"/>
      <c r="Q1532" s="1130"/>
      <c r="R1532" s="1130"/>
    </row>
    <row r="1533" spans="1:18">
      <c r="A1533" s="1130"/>
      <c r="B1533" s="1130"/>
      <c r="C1533" s="1130"/>
      <c r="D1533" s="1130"/>
      <c r="E1533" s="1130"/>
      <c r="F1533" s="1130"/>
      <c r="G1533" s="1130"/>
      <c r="H1533" s="1130"/>
      <c r="I1533" s="1130"/>
      <c r="J1533" s="1130"/>
      <c r="K1533" s="1130"/>
      <c r="L1533" s="1130"/>
      <c r="M1533" s="1130"/>
      <c r="N1533" s="1130"/>
      <c r="O1533" s="1130"/>
      <c r="P1533" s="1130"/>
      <c r="Q1533" s="1130"/>
      <c r="R1533" s="1130"/>
    </row>
    <row r="1534" spans="1:18">
      <c r="A1534" s="1130"/>
      <c r="B1534" s="1130"/>
      <c r="C1534" s="1130"/>
      <c r="D1534" s="1130"/>
      <c r="E1534" s="1130"/>
      <c r="F1534" s="1130"/>
      <c r="G1534" s="1130"/>
      <c r="H1534" s="1130"/>
      <c r="I1534" s="1130"/>
      <c r="J1534" s="1130"/>
      <c r="K1534" s="1130"/>
      <c r="L1534" s="1130"/>
      <c r="M1534" s="1130"/>
      <c r="N1534" s="1130"/>
      <c r="O1534" s="1130"/>
      <c r="P1534" s="1130"/>
      <c r="Q1534" s="1130"/>
      <c r="R1534" s="1130"/>
    </row>
    <row r="1535" spans="1:18">
      <c r="A1535" s="1130"/>
      <c r="B1535" s="1130"/>
      <c r="C1535" s="1130"/>
      <c r="D1535" s="1130"/>
      <c r="E1535" s="1130"/>
      <c r="F1535" s="1130"/>
      <c r="G1535" s="1130"/>
      <c r="H1535" s="1130"/>
      <c r="I1535" s="1130"/>
      <c r="J1535" s="1130"/>
      <c r="K1535" s="1130"/>
      <c r="L1535" s="1130"/>
      <c r="M1535" s="1130"/>
      <c r="N1535" s="1130"/>
      <c r="O1535" s="1130"/>
      <c r="P1535" s="1130"/>
      <c r="Q1535" s="1130"/>
      <c r="R1535" s="1130"/>
    </row>
    <row r="1536" spans="1:18">
      <c r="A1536" s="1130"/>
      <c r="B1536" s="1130"/>
      <c r="C1536" s="1130"/>
      <c r="D1536" s="1130"/>
      <c r="E1536" s="1130"/>
      <c r="F1536" s="1130"/>
      <c r="G1536" s="1130"/>
      <c r="H1536" s="1130"/>
      <c r="I1536" s="1130"/>
      <c r="J1536" s="1130"/>
      <c r="K1536" s="1130"/>
      <c r="L1536" s="1130"/>
      <c r="M1536" s="1130"/>
      <c r="N1536" s="1130"/>
      <c r="O1536" s="1130"/>
      <c r="P1536" s="1130"/>
      <c r="Q1536" s="1130"/>
      <c r="R1536" s="1130"/>
    </row>
    <row r="1537" spans="1:18">
      <c r="A1537" s="1130"/>
      <c r="B1537" s="1130"/>
      <c r="C1537" s="1130"/>
      <c r="D1537" s="1130"/>
      <c r="E1537" s="1130"/>
      <c r="F1537" s="1130"/>
      <c r="G1537" s="1130"/>
      <c r="H1537" s="1130"/>
      <c r="I1537" s="1130"/>
      <c r="J1537" s="1130"/>
      <c r="K1537" s="1130"/>
      <c r="L1537" s="1130"/>
      <c r="M1537" s="1130"/>
      <c r="N1537" s="1130"/>
      <c r="O1537" s="1130"/>
      <c r="P1537" s="1130"/>
      <c r="Q1537" s="1130"/>
      <c r="R1537" s="1130"/>
    </row>
    <row r="1538" spans="1:18">
      <c r="A1538" s="1130"/>
      <c r="B1538" s="1130"/>
      <c r="C1538" s="1130"/>
      <c r="D1538" s="1130"/>
      <c r="E1538" s="1130"/>
      <c r="F1538" s="1130"/>
      <c r="G1538" s="1130"/>
      <c r="H1538" s="1130"/>
      <c r="I1538" s="1130"/>
      <c r="J1538" s="1130"/>
      <c r="K1538" s="1130"/>
      <c r="L1538" s="1130"/>
      <c r="M1538" s="1130"/>
      <c r="N1538" s="1130"/>
      <c r="O1538" s="1130"/>
      <c r="P1538" s="1130"/>
      <c r="Q1538" s="1130"/>
      <c r="R1538" s="1130"/>
    </row>
    <row r="1539" spans="1:18">
      <c r="A1539" s="1130"/>
      <c r="B1539" s="1130"/>
      <c r="C1539" s="1130"/>
      <c r="D1539" s="1130"/>
      <c r="E1539" s="1130"/>
      <c r="F1539" s="1130"/>
      <c r="G1539" s="1130"/>
      <c r="H1539" s="1130"/>
      <c r="I1539" s="1130"/>
      <c r="J1539" s="1130"/>
      <c r="K1539" s="1130"/>
      <c r="L1539" s="1130"/>
      <c r="M1539" s="1130"/>
      <c r="N1539" s="1130"/>
      <c r="O1539" s="1130"/>
      <c r="P1539" s="1130"/>
      <c r="Q1539" s="1130"/>
      <c r="R1539" s="1130"/>
    </row>
    <row r="1540" spans="1:18">
      <c r="A1540" s="1130"/>
      <c r="B1540" s="1130"/>
      <c r="C1540" s="1130"/>
      <c r="D1540" s="1130"/>
      <c r="E1540" s="1130"/>
      <c r="F1540" s="1130"/>
      <c r="G1540" s="1130"/>
      <c r="H1540" s="1130"/>
      <c r="I1540" s="1130"/>
      <c r="J1540" s="1130"/>
      <c r="K1540" s="1130"/>
      <c r="L1540" s="1130"/>
      <c r="M1540" s="1130"/>
      <c r="N1540" s="1130"/>
      <c r="O1540" s="1130"/>
      <c r="P1540" s="1130"/>
      <c r="Q1540" s="1130"/>
      <c r="R1540" s="1130"/>
    </row>
    <row r="1541" spans="1:18">
      <c r="A1541" s="1130"/>
      <c r="B1541" s="1130"/>
      <c r="C1541" s="1130"/>
      <c r="D1541" s="1130"/>
      <c r="E1541" s="1130"/>
      <c r="F1541" s="1130"/>
      <c r="G1541" s="1130"/>
      <c r="H1541" s="1130"/>
      <c r="I1541" s="1130"/>
      <c r="J1541" s="1130"/>
      <c r="K1541" s="1130"/>
      <c r="L1541" s="1130"/>
      <c r="M1541" s="1130"/>
      <c r="N1541" s="1130"/>
      <c r="O1541" s="1130"/>
      <c r="P1541" s="1130"/>
      <c r="Q1541" s="1130"/>
      <c r="R1541" s="1130"/>
    </row>
    <row r="1542" spans="1:18">
      <c r="A1542" s="1130"/>
      <c r="B1542" s="1130"/>
      <c r="C1542" s="1130"/>
      <c r="D1542" s="1130"/>
      <c r="E1542" s="1130"/>
      <c r="F1542" s="1130"/>
      <c r="G1542" s="1130"/>
      <c r="H1542" s="1130"/>
      <c r="I1542" s="1130"/>
      <c r="J1542" s="1130"/>
      <c r="K1542" s="1130"/>
      <c r="L1542" s="1130"/>
      <c r="M1542" s="1130"/>
      <c r="N1542" s="1130"/>
      <c r="O1542" s="1130"/>
      <c r="P1542" s="1130"/>
      <c r="Q1542" s="1130"/>
      <c r="R1542" s="1130"/>
    </row>
    <row r="1543" spans="1:18">
      <c r="A1543" s="1130"/>
      <c r="B1543" s="1130"/>
      <c r="C1543" s="1130"/>
      <c r="D1543" s="1130"/>
      <c r="E1543" s="1130"/>
      <c r="F1543" s="1130"/>
      <c r="G1543" s="1130"/>
      <c r="H1543" s="1130"/>
      <c r="I1543" s="1130"/>
      <c r="J1543" s="1130"/>
      <c r="K1543" s="1130"/>
      <c r="L1543" s="1130"/>
      <c r="M1543" s="1130"/>
      <c r="N1543" s="1130"/>
      <c r="O1543" s="1130"/>
      <c r="P1543" s="1130"/>
      <c r="Q1543" s="1130"/>
      <c r="R1543" s="1130"/>
    </row>
    <row r="1544" spans="1:18">
      <c r="A1544" s="1130"/>
      <c r="B1544" s="1130"/>
      <c r="C1544" s="1130"/>
      <c r="D1544" s="1130"/>
      <c r="E1544" s="1130"/>
      <c r="F1544" s="1130"/>
      <c r="G1544" s="1130"/>
      <c r="H1544" s="1130"/>
      <c r="I1544" s="1130"/>
      <c r="J1544" s="1130"/>
      <c r="K1544" s="1130"/>
      <c r="L1544" s="1130"/>
      <c r="M1544" s="1130"/>
      <c r="N1544" s="1130"/>
      <c r="O1544" s="1130"/>
      <c r="P1544" s="1130"/>
      <c r="Q1544" s="1130"/>
      <c r="R1544" s="1130"/>
    </row>
    <row r="1545" spans="1:18">
      <c r="A1545" s="1130"/>
      <c r="B1545" s="1130"/>
      <c r="C1545" s="1130"/>
      <c r="D1545" s="1130"/>
      <c r="E1545" s="1130"/>
      <c r="F1545" s="1130"/>
      <c r="G1545" s="1130"/>
      <c r="H1545" s="1130"/>
      <c r="I1545" s="1130"/>
      <c r="J1545" s="1130"/>
      <c r="K1545" s="1130"/>
      <c r="L1545" s="1130"/>
      <c r="M1545" s="1130"/>
      <c r="N1545" s="1130"/>
      <c r="O1545" s="1130"/>
      <c r="P1545" s="1130"/>
      <c r="Q1545" s="1130"/>
      <c r="R1545" s="1130"/>
    </row>
    <row r="1546" spans="1:18">
      <c r="A1546" s="1130"/>
      <c r="B1546" s="1130"/>
      <c r="C1546" s="1130"/>
      <c r="D1546" s="1130"/>
      <c r="E1546" s="1130"/>
      <c r="F1546" s="1130"/>
      <c r="G1546" s="1130"/>
      <c r="H1546" s="1130"/>
      <c r="I1546" s="1130"/>
      <c r="J1546" s="1130"/>
      <c r="K1546" s="1130"/>
      <c r="L1546" s="1130"/>
      <c r="M1546" s="1130"/>
      <c r="N1546" s="1130"/>
      <c r="O1546" s="1130"/>
      <c r="P1546" s="1130"/>
      <c r="Q1546" s="1130"/>
      <c r="R1546" s="1130"/>
    </row>
    <row r="1547" spans="1:18">
      <c r="A1547" s="1130"/>
      <c r="B1547" s="1130"/>
      <c r="C1547" s="1130"/>
      <c r="D1547" s="1130"/>
      <c r="E1547" s="1130"/>
      <c r="F1547" s="1130"/>
      <c r="G1547" s="1130"/>
      <c r="H1547" s="1130"/>
      <c r="I1547" s="1130"/>
      <c r="J1547" s="1130"/>
      <c r="K1547" s="1130"/>
      <c r="L1547" s="1130"/>
      <c r="M1547" s="1130"/>
      <c r="N1547" s="1130"/>
      <c r="O1547" s="1130"/>
      <c r="P1547" s="1130"/>
      <c r="Q1547" s="1130"/>
      <c r="R1547" s="1130"/>
    </row>
    <row r="1548" spans="1:18">
      <c r="A1548" s="1130"/>
      <c r="B1548" s="1130"/>
      <c r="C1548" s="1130"/>
      <c r="D1548" s="1130"/>
      <c r="E1548" s="1130"/>
      <c r="F1548" s="1130"/>
      <c r="G1548" s="1130"/>
      <c r="H1548" s="1130"/>
      <c r="I1548" s="1130"/>
      <c r="J1548" s="1130"/>
      <c r="K1548" s="1130"/>
      <c r="L1548" s="1130"/>
      <c r="M1548" s="1130"/>
      <c r="N1548" s="1130"/>
      <c r="O1548" s="1130"/>
      <c r="P1548" s="1130"/>
      <c r="Q1548" s="1130"/>
      <c r="R1548" s="1130"/>
    </row>
    <row r="1549" spans="1:18">
      <c r="A1549" s="1130"/>
      <c r="B1549" s="1130"/>
      <c r="C1549" s="1130"/>
      <c r="D1549" s="1130"/>
      <c r="E1549" s="1130"/>
      <c r="F1549" s="1130"/>
      <c r="G1549" s="1130"/>
      <c r="H1549" s="1130"/>
      <c r="I1549" s="1130"/>
      <c r="J1549" s="1130"/>
      <c r="K1549" s="1130"/>
      <c r="L1549" s="1130"/>
      <c r="M1549" s="1130"/>
      <c r="N1549" s="1130"/>
      <c r="O1549" s="1130"/>
      <c r="P1549" s="1130"/>
      <c r="Q1549" s="1130"/>
      <c r="R1549" s="1130"/>
    </row>
    <row r="1550" spans="1:18">
      <c r="A1550" s="1130"/>
      <c r="B1550" s="1130"/>
      <c r="C1550" s="1130"/>
      <c r="D1550" s="1130"/>
      <c r="E1550" s="1130"/>
      <c r="F1550" s="1130"/>
      <c r="G1550" s="1130"/>
      <c r="H1550" s="1130"/>
      <c r="I1550" s="1130"/>
      <c r="J1550" s="1130"/>
      <c r="K1550" s="1130"/>
      <c r="L1550" s="1130"/>
      <c r="M1550" s="1130"/>
      <c r="N1550" s="1130"/>
      <c r="O1550" s="1130"/>
      <c r="P1550" s="1130"/>
      <c r="Q1550" s="1130"/>
      <c r="R1550" s="1130"/>
    </row>
    <row r="1551" spans="1:18">
      <c r="A1551" s="1130"/>
      <c r="B1551" s="1130"/>
      <c r="C1551" s="1130"/>
      <c r="D1551" s="1130"/>
      <c r="E1551" s="1130"/>
      <c r="F1551" s="1130"/>
      <c r="G1551" s="1130"/>
      <c r="H1551" s="1130"/>
      <c r="I1551" s="1130"/>
      <c r="J1551" s="1130"/>
      <c r="K1551" s="1130"/>
      <c r="L1551" s="1130"/>
      <c r="M1551" s="1130"/>
      <c r="N1551" s="1130"/>
      <c r="O1551" s="1130"/>
      <c r="P1551" s="1130"/>
      <c r="Q1551" s="1130"/>
      <c r="R1551" s="1130"/>
    </row>
    <row r="1552" spans="1:18">
      <c r="A1552" s="1130"/>
      <c r="B1552" s="1130"/>
      <c r="C1552" s="1130"/>
      <c r="D1552" s="1130"/>
      <c r="E1552" s="1130"/>
      <c r="F1552" s="1130"/>
      <c r="G1552" s="1130"/>
      <c r="H1552" s="1130"/>
      <c r="I1552" s="1130"/>
      <c r="J1552" s="1130"/>
      <c r="K1552" s="1130"/>
      <c r="L1552" s="1130"/>
      <c r="M1552" s="1130"/>
      <c r="N1552" s="1130"/>
      <c r="O1552" s="1130"/>
      <c r="P1552" s="1130"/>
      <c r="Q1552" s="1130"/>
      <c r="R1552" s="1130"/>
    </row>
    <row r="1553" spans="1:18">
      <c r="A1553" s="1130"/>
      <c r="B1553" s="1130"/>
      <c r="C1553" s="1130"/>
      <c r="D1553" s="1130"/>
      <c r="E1553" s="1130"/>
      <c r="F1553" s="1130"/>
      <c r="G1553" s="1130"/>
      <c r="H1553" s="1130"/>
      <c r="I1553" s="1130"/>
      <c r="J1553" s="1130"/>
      <c r="K1553" s="1130"/>
      <c r="L1553" s="1130"/>
      <c r="M1553" s="1130"/>
      <c r="N1553" s="1130"/>
      <c r="O1553" s="1130"/>
      <c r="P1553" s="1130"/>
      <c r="Q1553" s="1130"/>
      <c r="R1553" s="1130"/>
    </row>
    <row r="1554" spans="1:18">
      <c r="A1554" s="1130"/>
      <c r="B1554" s="1130"/>
      <c r="C1554" s="1130"/>
      <c r="D1554" s="1130"/>
      <c r="E1554" s="1130"/>
      <c r="F1554" s="1130"/>
      <c r="G1554" s="1130"/>
      <c r="H1554" s="1130"/>
      <c r="I1554" s="1130"/>
      <c r="J1554" s="1130"/>
      <c r="K1554" s="1130"/>
      <c r="L1554" s="1130"/>
      <c r="M1554" s="1130"/>
      <c r="N1554" s="1130"/>
      <c r="O1554" s="1130"/>
      <c r="P1554" s="1130"/>
      <c r="Q1554" s="1130"/>
      <c r="R1554" s="1130"/>
    </row>
    <row r="1555" spans="1:18">
      <c r="A1555" s="1130"/>
      <c r="B1555" s="1130"/>
      <c r="C1555" s="1130"/>
      <c r="D1555" s="1130"/>
      <c r="E1555" s="1130"/>
      <c r="F1555" s="1130"/>
      <c r="G1555" s="1130"/>
      <c r="H1555" s="1130"/>
      <c r="I1555" s="1130"/>
      <c r="J1555" s="1130"/>
      <c r="K1555" s="1130"/>
      <c r="L1555" s="1130"/>
      <c r="M1555" s="1130"/>
      <c r="N1555" s="1130"/>
      <c r="O1555" s="1130"/>
      <c r="P1555" s="1130"/>
      <c r="Q1555" s="1130"/>
      <c r="R1555" s="1130"/>
    </row>
    <row r="1556" spans="1:18">
      <c r="A1556" s="1130"/>
      <c r="B1556" s="1130"/>
      <c r="C1556" s="1130"/>
      <c r="D1556" s="1130"/>
      <c r="E1556" s="1130"/>
      <c r="F1556" s="1130"/>
      <c r="G1556" s="1130"/>
      <c r="H1556" s="1130"/>
      <c r="I1556" s="1130"/>
      <c r="J1556" s="1130"/>
      <c r="K1556" s="1130"/>
      <c r="L1556" s="1130"/>
      <c r="M1556" s="1130"/>
      <c r="N1556" s="1130"/>
      <c r="O1556" s="1130"/>
      <c r="P1556" s="1130"/>
      <c r="Q1556" s="1130"/>
      <c r="R1556" s="1130"/>
    </row>
    <row r="1557" spans="1:18">
      <c r="A1557" s="1130"/>
      <c r="B1557" s="1130"/>
      <c r="C1557" s="1130"/>
      <c r="D1557" s="1130"/>
      <c r="E1557" s="1130"/>
      <c r="F1557" s="1130"/>
      <c r="G1557" s="1130"/>
      <c r="H1557" s="1130"/>
      <c r="I1557" s="1130"/>
      <c r="J1557" s="1130"/>
      <c r="K1557" s="1130"/>
      <c r="L1557" s="1130"/>
      <c r="M1557" s="1130"/>
      <c r="N1557" s="1130"/>
      <c r="O1557" s="1130"/>
      <c r="P1557" s="1130"/>
      <c r="Q1557" s="1130"/>
      <c r="R1557" s="1130"/>
    </row>
    <row r="1558" spans="1:18">
      <c r="A1558" s="1130"/>
      <c r="B1558" s="1130"/>
      <c r="C1558" s="1130"/>
      <c r="D1558" s="1130"/>
      <c r="E1558" s="1130"/>
      <c r="F1558" s="1130"/>
      <c r="G1558" s="1130"/>
      <c r="H1558" s="1130"/>
      <c r="I1558" s="1130"/>
      <c r="J1558" s="1130"/>
      <c r="K1558" s="1130"/>
      <c r="L1558" s="1130"/>
      <c r="M1558" s="1130"/>
      <c r="N1558" s="1130"/>
      <c r="O1558" s="1130"/>
      <c r="P1558" s="1130"/>
      <c r="Q1558" s="1130"/>
      <c r="R1558" s="1130"/>
    </row>
    <row r="1559" spans="1:18">
      <c r="A1559" s="1130"/>
      <c r="B1559" s="1130"/>
      <c r="C1559" s="1130"/>
      <c r="D1559" s="1130"/>
      <c r="E1559" s="1130"/>
      <c r="F1559" s="1130"/>
      <c r="G1559" s="1130"/>
      <c r="H1559" s="1130"/>
      <c r="I1559" s="1130"/>
      <c r="J1559" s="1130"/>
      <c r="K1559" s="1130"/>
      <c r="L1559" s="1130"/>
      <c r="M1559" s="1130"/>
      <c r="N1559" s="1130"/>
      <c r="O1559" s="1130"/>
      <c r="P1559" s="1130"/>
      <c r="Q1559" s="1130"/>
      <c r="R1559" s="1130"/>
    </row>
    <row r="1560" spans="1:18">
      <c r="A1560" s="1130"/>
      <c r="B1560" s="1130"/>
      <c r="C1560" s="1130"/>
      <c r="D1560" s="1130"/>
      <c r="E1560" s="1130"/>
      <c r="F1560" s="1130"/>
      <c r="G1560" s="1130"/>
      <c r="H1560" s="1130"/>
      <c r="I1560" s="1130"/>
      <c r="J1560" s="1130"/>
      <c r="K1560" s="1130"/>
      <c r="L1560" s="1130"/>
      <c r="M1560" s="1130"/>
      <c r="N1560" s="1130"/>
      <c r="O1560" s="1130"/>
      <c r="P1560" s="1130"/>
      <c r="Q1560" s="1130"/>
      <c r="R1560" s="1130"/>
    </row>
    <row r="1561" spans="1:18">
      <c r="A1561" s="1130"/>
      <c r="B1561" s="1130"/>
      <c r="C1561" s="1130"/>
      <c r="D1561" s="1130"/>
      <c r="E1561" s="1130"/>
      <c r="F1561" s="1130"/>
      <c r="G1561" s="1130"/>
      <c r="H1561" s="1130"/>
      <c r="I1561" s="1130"/>
      <c r="J1561" s="1130"/>
      <c r="K1561" s="1130"/>
      <c r="L1561" s="1130"/>
      <c r="M1561" s="1130"/>
      <c r="N1561" s="1130"/>
      <c r="O1561" s="1130"/>
      <c r="P1561" s="1130"/>
      <c r="Q1561" s="1130"/>
      <c r="R1561" s="1130"/>
    </row>
    <row r="1562" spans="1:18">
      <c r="A1562" s="1130"/>
      <c r="B1562" s="1130"/>
      <c r="C1562" s="1130"/>
      <c r="D1562" s="1130"/>
      <c r="E1562" s="1130"/>
      <c r="F1562" s="1130"/>
      <c r="G1562" s="1130"/>
      <c r="H1562" s="1130"/>
      <c r="I1562" s="1130"/>
      <c r="J1562" s="1130"/>
      <c r="K1562" s="1130"/>
      <c r="L1562" s="1130"/>
      <c r="M1562" s="1130"/>
      <c r="N1562" s="1130"/>
      <c r="O1562" s="1130"/>
      <c r="P1562" s="1130"/>
      <c r="Q1562" s="1130"/>
      <c r="R1562" s="1130"/>
    </row>
    <row r="1563" spans="1:18">
      <c r="A1563" s="1130"/>
      <c r="B1563" s="1130"/>
      <c r="C1563" s="1130"/>
      <c r="D1563" s="1130"/>
      <c r="E1563" s="1130"/>
      <c r="F1563" s="1130"/>
      <c r="G1563" s="1130"/>
      <c r="H1563" s="1130"/>
      <c r="I1563" s="1130"/>
      <c r="J1563" s="1130"/>
      <c r="K1563" s="1130"/>
      <c r="L1563" s="1130"/>
      <c r="M1563" s="1130"/>
      <c r="N1563" s="1130"/>
      <c r="O1563" s="1130"/>
      <c r="P1563" s="1130"/>
      <c r="Q1563" s="1130"/>
      <c r="R1563" s="1130"/>
    </row>
    <row r="1564" spans="1:18">
      <c r="A1564" s="1130"/>
      <c r="B1564" s="1130"/>
      <c r="C1564" s="1130"/>
      <c r="D1564" s="1130"/>
      <c r="E1564" s="1130"/>
      <c r="F1564" s="1130"/>
      <c r="G1564" s="1130"/>
      <c r="H1564" s="1130"/>
      <c r="I1564" s="1130"/>
      <c r="J1564" s="1130"/>
      <c r="K1564" s="1130"/>
      <c r="L1564" s="1130"/>
      <c r="M1564" s="1130"/>
      <c r="N1564" s="1130"/>
      <c r="O1564" s="1130"/>
      <c r="P1564" s="1130"/>
      <c r="Q1564" s="1130"/>
      <c r="R1564" s="1130"/>
    </row>
    <row r="1565" spans="1:18">
      <c r="A1565" s="1130"/>
      <c r="B1565" s="1130"/>
      <c r="C1565" s="1130"/>
      <c r="D1565" s="1130"/>
      <c r="E1565" s="1130"/>
      <c r="F1565" s="1130"/>
      <c r="G1565" s="1130"/>
      <c r="H1565" s="1130"/>
      <c r="I1565" s="1130"/>
      <c r="J1565" s="1130"/>
      <c r="K1565" s="1130"/>
      <c r="L1565" s="1130"/>
      <c r="M1565" s="1130"/>
      <c r="N1565" s="1130"/>
      <c r="O1565" s="1130"/>
      <c r="P1565" s="1130"/>
      <c r="Q1565" s="1130"/>
      <c r="R1565" s="1130"/>
    </row>
    <row r="1566" spans="1:18">
      <c r="A1566" s="1130"/>
      <c r="B1566" s="1130"/>
      <c r="C1566" s="1130"/>
      <c r="D1566" s="1130"/>
      <c r="E1566" s="1130"/>
      <c r="F1566" s="1130"/>
      <c r="G1566" s="1130"/>
      <c r="H1566" s="1130"/>
      <c r="I1566" s="1130"/>
      <c r="J1566" s="1130"/>
      <c r="K1566" s="1130"/>
      <c r="L1566" s="1130"/>
      <c r="M1566" s="1130"/>
      <c r="N1566" s="1130"/>
      <c r="O1566" s="1130"/>
      <c r="P1566" s="1130"/>
      <c r="Q1566" s="1130"/>
      <c r="R1566" s="1130"/>
    </row>
    <row r="1567" spans="1:18">
      <c r="A1567" s="1130"/>
      <c r="B1567" s="1130"/>
      <c r="C1567" s="1130"/>
      <c r="D1567" s="1130"/>
      <c r="E1567" s="1130"/>
      <c r="F1567" s="1130"/>
      <c r="G1567" s="1130"/>
      <c r="H1567" s="1130"/>
      <c r="I1567" s="1130"/>
      <c r="J1567" s="1130"/>
      <c r="K1567" s="1130"/>
      <c r="L1567" s="1130"/>
      <c r="M1567" s="1130"/>
      <c r="N1567" s="1130"/>
      <c r="O1567" s="1130"/>
      <c r="P1567" s="1130"/>
      <c r="Q1567" s="1130"/>
      <c r="R1567" s="1130"/>
    </row>
    <row r="1568" spans="1:18">
      <c r="A1568" s="1130"/>
      <c r="B1568" s="1130"/>
      <c r="C1568" s="1130"/>
      <c r="D1568" s="1130"/>
      <c r="E1568" s="1130"/>
      <c r="F1568" s="1130"/>
      <c r="G1568" s="1130"/>
      <c r="H1568" s="1130"/>
      <c r="I1568" s="1130"/>
      <c r="J1568" s="1130"/>
      <c r="K1568" s="1130"/>
      <c r="L1568" s="1130"/>
      <c r="M1568" s="1130"/>
      <c r="N1568" s="1130"/>
      <c r="O1568" s="1130"/>
      <c r="P1568" s="1130"/>
      <c r="Q1568" s="1130"/>
      <c r="R1568" s="1130"/>
    </row>
    <row r="1569" spans="1:18">
      <c r="A1569" s="1130"/>
      <c r="B1569" s="1130"/>
      <c r="C1569" s="1130"/>
      <c r="D1569" s="1130"/>
      <c r="E1569" s="1130"/>
      <c r="F1569" s="1130"/>
      <c r="G1569" s="1130"/>
      <c r="H1569" s="1130"/>
      <c r="I1569" s="1130"/>
      <c r="J1569" s="1130"/>
      <c r="K1569" s="1130"/>
      <c r="L1569" s="1130"/>
      <c r="M1569" s="1130"/>
      <c r="N1569" s="1130"/>
      <c r="O1569" s="1130"/>
      <c r="P1569" s="1130"/>
      <c r="Q1569" s="1130"/>
      <c r="R1569" s="1130"/>
    </row>
    <row r="1570" spans="1:18">
      <c r="A1570" s="1130"/>
      <c r="B1570" s="1130"/>
      <c r="C1570" s="1130"/>
      <c r="D1570" s="1130"/>
      <c r="E1570" s="1130"/>
      <c r="F1570" s="1130"/>
      <c r="G1570" s="1130"/>
      <c r="H1570" s="1130"/>
      <c r="I1570" s="1130"/>
      <c r="J1570" s="1130"/>
      <c r="K1570" s="1130"/>
      <c r="L1570" s="1130"/>
      <c r="M1570" s="1130"/>
      <c r="N1570" s="1130"/>
      <c r="O1570" s="1130"/>
      <c r="P1570" s="1130"/>
      <c r="Q1570" s="1130"/>
      <c r="R1570" s="1130"/>
    </row>
    <row r="1571" spans="1:18">
      <c r="A1571" s="1130"/>
      <c r="B1571" s="1130"/>
      <c r="C1571" s="1130"/>
      <c r="D1571" s="1130"/>
      <c r="E1571" s="1130"/>
      <c r="F1571" s="1130"/>
      <c r="G1571" s="1130"/>
      <c r="H1571" s="1130"/>
      <c r="I1571" s="1130"/>
      <c r="J1571" s="1130"/>
      <c r="K1571" s="1130"/>
      <c r="L1571" s="1130"/>
      <c r="M1571" s="1130"/>
      <c r="N1571" s="1130"/>
      <c r="O1571" s="1130"/>
      <c r="P1571" s="1130"/>
      <c r="Q1571" s="1130"/>
      <c r="R1571" s="1130"/>
    </row>
    <row r="1572" spans="1:18">
      <c r="A1572" s="1130"/>
      <c r="B1572" s="1130"/>
      <c r="C1572" s="1130"/>
      <c r="D1572" s="1130"/>
      <c r="E1572" s="1130"/>
      <c r="F1572" s="1130"/>
      <c r="G1572" s="1130"/>
      <c r="H1572" s="1130"/>
      <c r="I1572" s="1130"/>
      <c r="J1572" s="1130"/>
      <c r="K1572" s="1130"/>
      <c r="L1572" s="1130"/>
      <c r="M1572" s="1130"/>
      <c r="N1572" s="1130"/>
      <c r="O1572" s="1130"/>
      <c r="P1572" s="1130"/>
      <c r="Q1572" s="1130"/>
      <c r="R1572" s="1130"/>
    </row>
    <row r="1573" spans="1:18">
      <c r="A1573" s="1130"/>
      <c r="B1573" s="1130"/>
      <c r="C1573" s="1130"/>
      <c r="D1573" s="1130"/>
      <c r="E1573" s="1130"/>
      <c r="F1573" s="1130"/>
      <c r="G1573" s="1130"/>
      <c r="H1573" s="1130"/>
      <c r="I1573" s="1130"/>
      <c r="J1573" s="1130"/>
      <c r="K1573" s="1130"/>
      <c r="L1573" s="1130"/>
      <c r="M1573" s="1130"/>
      <c r="N1573" s="1130"/>
      <c r="O1573" s="1130"/>
      <c r="P1573" s="1130"/>
      <c r="Q1573" s="1130"/>
      <c r="R1573" s="1130"/>
    </row>
    <row r="1574" spans="1:18">
      <c r="A1574" s="1130"/>
      <c r="B1574" s="1130"/>
      <c r="C1574" s="1130"/>
      <c r="D1574" s="1130"/>
      <c r="E1574" s="1130"/>
      <c r="F1574" s="1130"/>
      <c r="G1574" s="1130"/>
      <c r="H1574" s="1130"/>
      <c r="I1574" s="1130"/>
      <c r="J1574" s="1130"/>
      <c r="K1574" s="1130"/>
      <c r="L1574" s="1130"/>
      <c r="M1574" s="1130"/>
      <c r="N1574" s="1130"/>
      <c r="O1574" s="1130"/>
      <c r="P1574" s="1130"/>
      <c r="Q1574" s="1130"/>
      <c r="R1574" s="1130"/>
    </row>
    <row r="1575" spans="1:18">
      <c r="A1575" s="1130"/>
      <c r="B1575" s="1130"/>
      <c r="C1575" s="1130"/>
      <c r="D1575" s="1130"/>
      <c r="E1575" s="1130"/>
      <c r="F1575" s="1130"/>
      <c r="G1575" s="1130"/>
      <c r="H1575" s="1130"/>
      <c r="I1575" s="1130"/>
      <c r="J1575" s="1130"/>
      <c r="K1575" s="1130"/>
      <c r="L1575" s="1130"/>
      <c r="M1575" s="1130"/>
      <c r="N1575" s="1130"/>
      <c r="O1575" s="1130"/>
      <c r="P1575" s="1130"/>
      <c r="Q1575" s="1130"/>
      <c r="R1575" s="1130"/>
    </row>
    <row r="1576" spans="1:18">
      <c r="A1576" s="1130"/>
      <c r="B1576" s="1130"/>
      <c r="C1576" s="1130"/>
      <c r="D1576" s="1130"/>
      <c r="E1576" s="1130"/>
      <c r="F1576" s="1130"/>
      <c r="G1576" s="1130"/>
      <c r="H1576" s="1130"/>
      <c r="I1576" s="1130"/>
      <c r="J1576" s="1130"/>
      <c r="K1576" s="1130"/>
      <c r="L1576" s="1130"/>
      <c r="M1576" s="1130"/>
      <c r="N1576" s="1130"/>
      <c r="O1576" s="1130"/>
      <c r="P1576" s="1130"/>
      <c r="Q1576" s="1130"/>
      <c r="R1576" s="1130"/>
    </row>
    <row r="1577" spans="1:18">
      <c r="A1577" s="1130"/>
      <c r="B1577" s="1130"/>
      <c r="C1577" s="1130"/>
      <c r="D1577" s="1130"/>
      <c r="E1577" s="1130"/>
      <c r="F1577" s="1130"/>
      <c r="G1577" s="1130"/>
      <c r="H1577" s="1130"/>
      <c r="I1577" s="1130"/>
      <c r="J1577" s="1130"/>
      <c r="K1577" s="1130"/>
      <c r="L1577" s="1130"/>
      <c r="M1577" s="1130"/>
      <c r="N1577" s="1130"/>
      <c r="O1577" s="1130"/>
      <c r="P1577" s="1130"/>
      <c r="Q1577" s="1130"/>
      <c r="R1577" s="1130"/>
    </row>
    <row r="1578" spans="1:18">
      <c r="A1578" s="1130"/>
      <c r="B1578" s="1130"/>
      <c r="C1578" s="1130"/>
      <c r="D1578" s="1130"/>
      <c r="E1578" s="1130"/>
      <c r="F1578" s="1130"/>
      <c r="G1578" s="1130"/>
      <c r="H1578" s="1130"/>
      <c r="I1578" s="1130"/>
      <c r="J1578" s="1130"/>
      <c r="K1578" s="1130"/>
      <c r="L1578" s="1130"/>
      <c r="M1578" s="1130"/>
      <c r="N1578" s="1130"/>
      <c r="O1578" s="1130"/>
      <c r="P1578" s="1130"/>
      <c r="Q1578" s="1130"/>
      <c r="R1578" s="1130"/>
    </row>
    <row r="1579" spans="1:18">
      <c r="A1579" s="1130"/>
      <c r="B1579" s="1130"/>
      <c r="C1579" s="1130"/>
      <c r="D1579" s="1130"/>
      <c r="E1579" s="1130"/>
      <c r="F1579" s="1130"/>
      <c r="G1579" s="1130"/>
      <c r="H1579" s="1130"/>
      <c r="I1579" s="1130"/>
      <c r="J1579" s="1130"/>
      <c r="K1579" s="1130"/>
      <c r="L1579" s="1130"/>
      <c r="M1579" s="1130"/>
      <c r="N1579" s="1130"/>
      <c r="O1579" s="1130"/>
      <c r="P1579" s="1130"/>
      <c r="Q1579" s="1130"/>
      <c r="R1579" s="1130"/>
    </row>
    <row r="1580" spans="1:18">
      <c r="A1580" s="1130"/>
      <c r="B1580" s="1130"/>
      <c r="C1580" s="1130"/>
      <c r="D1580" s="1130"/>
      <c r="E1580" s="1130"/>
      <c r="F1580" s="1130"/>
      <c r="G1580" s="1130"/>
      <c r="H1580" s="1130"/>
      <c r="I1580" s="1130"/>
      <c r="J1580" s="1130"/>
      <c r="K1580" s="1130"/>
      <c r="L1580" s="1130"/>
      <c r="M1580" s="1130"/>
      <c r="N1580" s="1130"/>
      <c r="O1580" s="1130"/>
      <c r="P1580" s="1130"/>
      <c r="Q1580" s="1130"/>
      <c r="R1580" s="1130"/>
    </row>
    <row r="1581" spans="1:18">
      <c r="A1581" s="1130"/>
      <c r="B1581" s="1130"/>
      <c r="C1581" s="1130"/>
      <c r="D1581" s="1130"/>
      <c r="E1581" s="1130"/>
      <c r="F1581" s="1130"/>
      <c r="G1581" s="1130"/>
      <c r="H1581" s="1130"/>
      <c r="I1581" s="1130"/>
      <c r="J1581" s="1130"/>
      <c r="K1581" s="1130"/>
      <c r="L1581" s="1130"/>
      <c r="M1581" s="1130"/>
      <c r="N1581" s="1130"/>
      <c r="O1581" s="1130"/>
      <c r="P1581" s="1130"/>
      <c r="Q1581" s="1130"/>
      <c r="R1581" s="1130"/>
    </row>
    <row r="1582" spans="1:18">
      <c r="A1582" s="1130"/>
      <c r="B1582" s="1130"/>
      <c r="C1582" s="1130"/>
      <c r="D1582" s="1130"/>
      <c r="E1582" s="1130"/>
      <c r="F1582" s="1130"/>
      <c r="G1582" s="1130"/>
      <c r="H1582" s="1130"/>
      <c r="I1582" s="1130"/>
      <c r="J1582" s="1130"/>
      <c r="K1582" s="1130"/>
      <c r="L1582" s="1130"/>
      <c r="M1582" s="1130"/>
      <c r="N1582" s="1130"/>
      <c r="O1582" s="1130"/>
      <c r="P1582" s="1130"/>
      <c r="Q1582" s="1130"/>
      <c r="R1582" s="1130"/>
    </row>
    <row r="1583" spans="1:18">
      <c r="A1583" s="1130"/>
      <c r="B1583" s="1130"/>
      <c r="C1583" s="1130"/>
      <c r="D1583" s="1130"/>
      <c r="E1583" s="1130"/>
      <c r="F1583" s="1130"/>
      <c r="G1583" s="1130"/>
      <c r="H1583" s="1130"/>
      <c r="I1583" s="1130"/>
      <c r="J1583" s="1130"/>
      <c r="K1583" s="1130"/>
      <c r="L1583" s="1130"/>
      <c r="M1583" s="1130"/>
      <c r="N1583" s="1130"/>
      <c r="O1583" s="1130"/>
      <c r="P1583" s="1130"/>
      <c r="Q1583" s="1130"/>
      <c r="R1583" s="1130"/>
    </row>
    <row r="1584" spans="1:18">
      <c r="A1584" s="1130"/>
      <c r="B1584" s="1130"/>
      <c r="C1584" s="1130"/>
      <c r="D1584" s="1130"/>
      <c r="E1584" s="1130"/>
      <c r="F1584" s="1130"/>
      <c r="G1584" s="1130"/>
      <c r="H1584" s="1130"/>
      <c r="I1584" s="1130"/>
      <c r="J1584" s="1130"/>
      <c r="K1584" s="1130"/>
      <c r="L1584" s="1130"/>
      <c r="M1584" s="1130"/>
      <c r="N1584" s="1130"/>
      <c r="O1584" s="1130"/>
      <c r="P1584" s="1130"/>
      <c r="Q1584" s="1130"/>
      <c r="R1584" s="1130"/>
    </row>
    <row r="1585" spans="1:18">
      <c r="A1585" s="1130"/>
      <c r="B1585" s="1130"/>
      <c r="C1585" s="1130"/>
      <c r="D1585" s="1130"/>
      <c r="E1585" s="1130"/>
      <c r="F1585" s="1130"/>
      <c r="G1585" s="1130"/>
      <c r="H1585" s="1130"/>
      <c r="I1585" s="1130"/>
      <c r="J1585" s="1130"/>
      <c r="K1585" s="1130"/>
      <c r="L1585" s="1130"/>
      <c r="M1585" s="1130"/>
      <c r="N1585" s="1130"/>
      <c r="O1585" s="1130"/>
      <c r="P1585" s="1130"/>
      <c r="Q1585" s="1130"/>
      <c r="R1585" s="1130"/>
    </row>
    <row r="1586" spans="1:18">
      <c r="A1586" s="1130"/>
      <c r="B1586" s="1130"/>
      <c r="C1586" s="1130"/>
      <c r="D1586" s="1130"/>
      <c r="E1586" s="1130"/>
      <c r="F1586" s="1130"/>
      <c r="G1586" s="1130"/>
      <c r="H1586" s="1130"/>
      <c r="I1586" s="1130"/>
      <c r="J1586" s="1130"/>
      <c r="K1586" s="1130"/>
      <c r="L1586" s="1130"/>
      <c r="M1586" s="1130"/>
      <c r="N1586" s="1130"/>
      <c r="O1586" s="1130"/>
      <c r="P1586" s="1130"/>
      <c r="Q1586" s="1130"/>
      <c r="R1586" s="1130"/>
    </row>
    <row r="1587" spans="1:18">
      <c r="A1587" s="1130"/>
      <c r="B1587" s="1130"/>
      <c r="C1587" s="1130"/>
      <c r="D1587" s="1130"/>
      <c r="E1587" s="1130"/>
      <c r="F1587" s="1130"/>
      <c r="G1587" s="1130"/>
      <c r="H1587" s="1130"/>
      <c r="I1587" s="1130"/>
      <c r="J1587" s="1130"/>
      <c r="K1587" s="1130"/>
      <c r="L1587" s="1130"/>
      <c r="M1587" s="1130"/>
      <c r="N1587" s="1130"/>
      <c r="O1587" s="1130"/>
      <c r="P1587" s="1130"/>
      <c r="Q1587" s="1130"/>
      <c r="R1587" s="1130"/>
    </row>
    <row r="1588" spans="1:18">
      <c r="A1588" s="1130"/>
      <c r="B1588" s="1130"/>
      <c r="C1588" s="1130"/>
      <c r="D1588" s="1130"/>
      <c r="E1588" s="1130"/>
      <c r="F1588" s="1130"/>
      <c r="G1588" s="1130"/>
      <c r="H1588" s="1130"/>
      <c r="I1588" s="1130"/>
      <c r="J1588" s="1130"/>
      <c r="K1588" s="1130"/>
      <c r="L1588" s="1130"/>
      <c r="M1588" s="1130"/>
      <c r="N1588" s="1130"/>
      <c r="O1588" s="1130"/>
      <c r="P1588" s="1130"/>
      <c r="Q1588" s="1130"/>
      <c r="R1588" s="1130"/>
    </row>
    <row r="1589" spans="1:18">
      <c r="A1589" s="1130"/>
      <c r="B1589" s="1130"/>
      <c r="C1589" s="1130"/>
      <c r="D1589" s="1130"/>
      <c r="E1589" s="1130"/>
      <c r="F1589" s="1130"/>
      <c r="G1589" s="1130"/>
      <c r="H1589" s="1130"/>
      <c r="I1589" s="1130"/>
      <c r="J1589" s="1130"/>
      <c r="K1589" s="1130"/>
      <c r="L1589" s="1130"/>
      <c r="M1589" s="1130"/>
      <c r="N1589" s="1130"/>
      <c r="O1589" s="1130"/>
      <c r="P1589" s="1130"/>
      <c r="Q1589" s="1130"/>
      <c r="R1589" s="1130"/>
    </row>
    <row r="1590" spans="1:18">
      <c r="A1590" s="1130"/>
      <c r="B1590" s="1130"/>
      <c r="C1590" s="1130"/>
      <c r="D1590" s="1130"/>
      <c r="E1590" s="1130"/>
      <c r="F1590" s="1130"/>
      <c r="G1590" s="1130"/>
      <c r="H1590" s="1130"/>
      <c r="I1590" s="1130"/>
      <c r="J1590" s="1130"/>
      <c r="K1590" s="1130"/>
      <c r="L1590" s="1130"/>
      <c r="M1590" s="1130"/>
      <c r="N1590" s="1130"/>
      <c r="O1590" s="1130"/>
      <c r="P1590" s="1130"/>
      <c r="Q1590" s="1130"/>
      <c r="R1590" s="1130"/>
    </row>
    <row r="1591" spans="1:18">
      <c r="A1591" s="1130"/>
      <c r="B1591" s="1130"/>
      <c r="C1591" s="1130"/>
      <c r="D1591" s="1130"/>
      <c r="E1591" s="1130"/>
      <c r="F1591" s="1130"/>
      <c r="G1591" s="1130"/>
      <c r="H1591" s="1130"/>
      <c r="I1591" s="1130"/>
      <c r="J1591" s="1130"/>
      <c r="K1591" s="1130"/>
      <c r="L1591" s="1130"/>
      <c r="M1591" s="1130"/>
      <c r="N1591" s="1130"/>
      <c r="O1591" s="1130"/>
      <c r="P1591" s="1130"/>
      <c r="Q1591" s="1130"/>
      <c r="R1591" s="1130"/>
    </row>
    <row r="1592" spans="1:18">
      <c r="A1592" s="1130"/>
      <c r="B1592" s="1130"/>
      <c r="C1592" s="1130"/>
      <c r="D1592" s="1130"/>
      <c r="E1592" s="1130"/>
      <c r="F1592" s="1130"/>
      <c r="G1592" s="1130"/>
      <c r="H1592" s="1130"/>
      <c r="I1592" s="1130"/>
      <c r="J1592" s="1130"/>
      <c r="K1592" s="1130"/>
      <c r="L1592" s="1130"/>
      <c r="M1592" s="1130"/>
      <c r="N1592" s="1130"/>
      <c r="O1592" s="1130"/>
      <c r="P1592" s="1130"/>
      <c r="Q1592" s="1130"/>
      <c r="R1592" s="1130"/>
    </row>
    <row r="1593" spans="1:18">
      <c r="A1593" s="1130"/>
      <c r="B1593" s="1130"/>
      <c r="C1593" s="1130"/>
      <c r="D1593" s="1130"/>
      <c r="E1593" s="1130"/>
      <c r="F1593" s="1130"/>
      <c r="G1593" s="1130"/>
      <c r="H1593" s="1130"/>
      <c r="I1593" s="1130"/>
      <c r="J1593" s="1130"/>
      <c r="K1593" s="1130"/>
      <c r="L1593" s="1130"/>
      <c r="M1593" s="1130"/>
      <c r="N1593" s="1130"/>
      <c r="O1593" s="1130"/>
      <c r="P1593" s="1130"/>
      <c r="Q1593" s="1130"/>
      <c r="R1593" s="1130"/>
    </row>
    <row r="1594" spans="1:18">
      <c r="A1594" s="1130"/>
      <c r="B1594" s="1130"/>
      <c r="C1594" s="1130"/>
      <c r="D1594" s="1130"/>
      <c r="E1594" s="1130"/>
      <c r="F1594" s="1130"/>
      <c r="G1594" s="1130"/>
      <c r="H1594" s="1130"/>
      <c r="I1594" s="1130"/>
      <c r="J1594" s="1130"/>
      <c r="K1594" s="1130"/>
      <c r="L1594" s="1130"/>
      <c r="M1594" s="1130"/>
      <c r="N1594" s="1130"/>
      <c r="O1594" s="1130"/>
      <c r="P1594" s="1130"/>
      <c r="Q1594" s="1130"/>
      <c r="R1594" s="1130"/>
    </row>
    <row r="1595" spans="1:18">
      <c r="A1595" s="1130"/>
      <c r="B1595" s="1130"/>
      <c r="C1595" s="1130"/>
      <c r="D1595" s="1130"/>
      <c r="E1595" s="1130"/>
      <c r="F1595" s="1130"/>
      <c r="G1595" s="1130"/>
      <c r="H1595" s="1130"/>
      <c r="I1595" s="1130"/>
      <c r="J1595" s="1130"/>
      <c r="K1595" s="1130"/>
      <c r="L1595" s="1130"/>
      <c r="M1595" s="1130"/>
      <c r="N1595" s="1130"/>
      <c r="O1595" s="1130"/>
      <c r="P1595" s="1130"/>
      <c r="Q1595" s="1130"/>
      <c r="R1595" s="1130"/>
    </row>
    <row r="1596" spans="1:18">
      <c r="A1596" s="1130"/>
      <c r="B1596" s="1130"/>
      <c r="C1596" s="1130"/>
      <c r="D1596" s="1130"/>
      <c r="E1596" s="1130"/>
      <c r="F1596" s="1130"/>
      <c r="G1596" s="1130"/>
      <c r="H1596" s="1130"/>
      <c r="I1596" s="1130"/>
      <c r="J1596" s="1130"/>
      <c r="K1596" s="1130"/>
      <c r="L1596" s="1130"/>
      <c r="M1596" s="1130"/>
      <c r="N1596" s="1130"/>
      <c r="O1596" s="1130"/>
      <c r="P1596" s="1130"/>
      <c r="Q1596" s="1130"/>
      <c r="R1596" s="1130"/>
    </row>
    <row r="1597" spans="1:18">
      <c r="A1597" s="1130"/>
      <c r="B1597" s="1130"/>
      <c r="C1597" s="1130"/>
      <c r="D1597" s="1130"/>
      <c r="E1597" s="1130"/>
      <c r="F1597" s="1130"/>
      <c r="G1597" s="1130"/>
      <c r="H1597" s="1130"/>
      <c r="I1597" s="1130"/>
      <c r="J1597" s="1130"/>
      <c r="K1597" s="1130"/>
      <c r="L1597" s="1130"/>
      <c r="M1597" s="1130"/>
      <c r="N1597" s="1130"/>
      <c r="O1597" s="1130"/>
      <c r="P1597" s="1130"/>
      <c r="Q1597" s="1130"/>
      <c r="R1597" s="1130"/>
    </row>
    <row r="1598" spans="1:18">
      <c r="A1598" s="1130"/>
      <c r="B1598" s="1130"/>
      <c r="C1598" s="1130"/>
      <c r="D1598" s="1130"/>
      <c r="E1598" s="1130"/>
      <c r="F1598" s="1130"/>
      <c r="G1598" s="1130"/>
      <c r="H1598" s="1130"/>
      <c r="I1598" s="1130"/>
      <c r="J1598" s="1130"/>
      <c r="K1598" s="1130"/>
      <c r="L1598" s="1130"/>
      <c r="M1598" s="1130"/>
      <c r="N1598" s="1130"/>
      <c r="O1598" s="1130"/>
      <c r="P1598" s="1130"/>
      <c r="Q1598" s="1130"/>
      <c r="R1598" s="1130"/>
    </row>
    <row r="1599" spans="1:18">
      <c r="A1599" s="1130"/>
      <c r="B1599" s="1130"/>
      <c r="C1599" s="1130"/>
      <c r="D1599" s="1130"/>
      <c r="E1599" s="1130"/>
      <c r="F1599" s="1130"/>
      <c r="G1599" s="1130"/>
      <c r="H1599" s="1130"/>
      <c r="I1599" s="1130"/>
      <c r="J1599" s="1130"/>
      <c r="K1599" s="1130"/>
      <c r="L1599" s="1130"/>
      <c r="M1599" s="1130"/>
      <c r="N1599" s="1130"/>
      <c r="O1599" s="1130"/>
      <c r="P1599" s="1130"/>
      <c r="Q1599" s="1130"/>
      <c r="R1599" s="1130"/>
    </row>
    <row r="1600" spans="1:18">
      <c r="A1600" s="1130"/>
      <c r="B1600" s="1130"/>
      <c r="C1600" s="1130"/>
      <c r="D1600" s="1130"/>
      <c r="E1600" s="1130"/>
      <c r="F1600" s="1130"/>
      <c r="G1600" s="1130"/>
      <c r="H1600" s="1130"/>
      <c r="I1600" s="1130"/>
      <c r="J1600" s="1130"/>
      <c r="K1600" s="1130"/>
      <c r="L1600" s="1130"/>
      <c r="M1600" s="1130"/>
      <c r="N1600" s="1130"/>
      <c r="O1600" s="1130"/>
      <c r="P1600" s="1130"/>
      <c r="Q1600" s="1130"/>
      <c r="R1600" s="1130"/>
    </row>
    <row r="1601" spans="1:18">
      <c r="A1601" s="1130"/>
      <c r="B1601" s="1130"/>
      <c r="C1601" s="1130"/>
      <c r="D1601" s="1130"/>
      <c r="E1601" s="1130"/>
      <c r="F1601" s="1130"/>
      <c r="G1601" s="1130"/>
      <c r="H1601" s="1130"/>
      <c r="I1601" s="1130"/>
      <c r="J1601" s="1130"/>
      <c r="K1601" s="1130"/>
      <c r="L1601" s="1130"/>
      <c r="M1601" s="1130"/>
      <c r="N1601" s="1130"/>
      <c r="O1601" s="1130"/>
      <c r="P1601" s="1130"/>
      <c r="Q1601" s="1130"/>
      <c r="R1601" s="1130"/>
    </row>
    <row r="1602" spans="1:18">
      <c r="A1602" s="1130"/>
      <c r="B1602" s="1130"/>
      <c r="C1602" s="1130"/>
      <c r="D1602" s="1130"/>
      <c r="E1602" s="1130"/>
      <c r="F1602" s="1130"/>
      <c r="G1602" s="1130"/>
      <c r="H1602" s="1130"/>
      <c r="I1602" s="1130"/>
      <c r="J1602" s="1130"/>
      <c r="K1602" s="1130"/>
      <c r="L1602" s="1130"/>
      <c r="M1602" s="1130"/>
      <c r="N1602" s="1130"/>
      <c r="O1602" s="1130"/>
      <c r="P1602" s="1130"/>
      <c r="Q1602" s="1130"/>
      <c r="R1602" s="1130"/>
    </row>
    <row r="1603" spans="1:18">
      <c r="A1603" s="1130"/>
      <c r="B1603" s="1130"/>
      <c r="C1603" s="1130"/>
      <c r="D1603" s="1130"/>
      <c r="E1603" s="1130"/>
      <c r="F1603" s="1130"/>
      <c r="G1603" s="1130"/>
      <c r="H1603" s="1130"/>
      <c r="I1603" s="1130"/>
      <c r="J1603" s="1130"/>
      <c r="K1603" s="1130"/>
      <c r="L1603" s="1130"/>
      <c r="M1603" s="1130"/>
      <c r="N1603" s="1130"/>
      <c r="O1603" s="1130"/>
      <c r="P1603" s="1130"/>
      <c r="Q1603" s="1130"/>
      <c r="R1603" s="1130"/>
    </row>
    <row r="1604" spans="1:18">
      <c r="A1604" s="1130"/>
      <c r="B1604" s="1130"/>
      <c r="C1604" s="1130"/>
      <c r="D1604" s="1130"/>
      <c r="E1604" s="1130"/>
      <c r="F1604" s="1130"/>
      <c r="G1604" s="1130"/>
      <c r="H1604" s="1130"/>
      <c r="I1604" s="1130"/>
      <c r="J1604" s="1130"/>
      <c r="K1604" s="1130"/>
      <c r="L1604" s="1130"/>
      <c r="M1604" s="1130"/>
      <c r="N1604" s="1130"/>
      <c r="O1604" s="1130"/>
      <c r="P1604" s="1130"/>
      <c r="Q1604" s="1130"/>
      <c r="R1604" s="1130"/>
    </row>
    <row r="1605" spans="1:18">
      <c r="A1605" s="1130"/>
      <c r="B1605" s="1130"/>
      <c r="C1605" s="1130"/>
      <c r="D1605" s="1130"/>
      <c r="E1605" s="1130"/>
      <c r="F1605" s="1130"/>
      <c r="G1605" s="1130"/>
      <c r="H1605" s="1130"/>
      <c r="I1605" s="1130"/>
      <c r="J1605" s="1130"/>
      <c r="K1605" s="1130"/>
      <c r="L1605" s="1130"/>
      <c r="M1605" s="1130"/>
      <c r="N1605" s="1130"/>
      <c r="O1605" s="1130"/>
      <c r="P1605" s="1130"/>
      <c r="Q1605" s="1130"/>
      <c r="R1605" s="1130"/>
    </row>
    <row r="1606" spans="1:18">
      <c r="A1606" s="1130"/>
      <c r="B1606" s="1130"/>
      <c r="C1606" s="1130"/>
      <c r="D1606" s="1130"/>
      <c r="E1606" s="1130"/>
      <c r="F1606" s="1130"/>
      <c r="G1606" s="1130"/>
      <c r="H1606" s="1130"/>
      <c r="I1606" s="1130"/>
      <c r="J1606" s="1130"/>
      <c r="K1606" s="1130"/>
      <c r="L1606" s="1130"/>
      <c r="M1606" s="1130"/>
      <c r="N1606" s="1130"/>
      <c r="O1606" s="1130"/>
      <c r="P1606" s="1130"/>
      <c r="Q1606" s="1130"/>
      <c r="R1606" s="1130"/>
    </row>
    <row r="1607" spans="1:18">
      <c r="A1607" s="1130"/>
      <c r="B1607" s="1130"/>
      <c r="C1607" s="1130"/>
      <c r="D1607" s="1130"/>
      <c r="E1607" s="1130"/>
      <c r="F1607" s="1130"/>
      <c r="G1607" s="1130"/>
      <c r="H1607" s="1130"/>
      <c r="I1607" s="1130"/>
      <c r="J1607" s="1130"/>
      <c r="K1607" s="1130"/>
      <c r="L1607" s="1130"/>
      <c r="M1607" s="1130"/>
      <c r="N1607" s="1130"/>
      <c r="O1607" s="1130"/>
      <c r="P1607" s="1130"/>
      <c r="Q1607" s="1130"/>
      <c r="R1607" s="1130"/>
    </row>
    <row r="1608" spans="1:18">
      <c r="A1608" s="1130"/>
      <c r="B1608" s="1130"/>
      <c r="C1608" s="1130"/>
      <c r="D1608" s="1130"/>
      <c r="E1608" s="1130"/>
      <c r="F1608" s="1130"/>
      <c r="G1608" s="1130"/>
      <c r="H1608" s="1130"/>
      <c r="I1608" s="1130"/>
      <c r="J1608" s="1130"/>
      <c r="K1608" s="1130"/>
      <c r="L1608" s="1130"/>
      <c r="M1608" s="1130"/>
      <c r="N1608" s="1130"/>
      <c r="O1608" s="1130"/>
      <c r="P1608" s="1130"/>
      <c r="Q1608" s="1130"/>
      <c r="R1608" s="1130"/>
    </row>
    <row r="1609" spans="1:18">
      <c r="A1609" s="1130"/>
      <c r="B1609" s="1130"/>
      <c r="C1609" s="1130"/>
      <c r="D1609" s="1130"/>
      <c r="E1609" s="1130"/>
      <c r="F1609" s="1130"/>
      <c r="G1609" s="1130"/>
      <c r="H1609" s="1130"/>
      <c r="I1609" s="1130"/>
      <c r="J1609" s="1130"/>
      <c r="K1609" s="1130"/>
      <c r="L1609" s="1130"/>
      <c r="M1609" s="1130"/>
      <c r="N1609" s="1130"/>
      <c r="O1609" s="1130"/>
      <c r="P1609" s="1130"/>
      <c r="Q1609" s="1130"/>
      <c r="R1609" s="1130"/>
    </row>
    <row r="1610" spans="1:18">
      <c r="A1610" s="1130"/>
      <c r="B1610" s="1130"/>
      <c r="C1610" s="1130"/>
      <c r="D1610" s="1130"/>
      <c r="E1610" s="1130"/>
      <c r="F1610" s="1130"/>
      <c r="G1610" s="1130"/>
      <c r="H1610" s="1130"/>
      <c r="I1610" s="1130"/>
      <c r="J1610" s="1130"/>
      <c r="K1610" s="1130"/>
      <c r="L1610" s="1130"/>
      <c r="M1610" s="1130"/>
      <c r="N1610" s="1130"/>
      <c r="O1610" s="1130"/>
      <c r="P1610" s="1130"/>
      <c r="Q1610" s="1130"/>
      <c r="R1610" s="1130"/>
    </row>
    <row r="1611" spans="1:18">
      <c r="A1611" s="1130"/>
      <c r="B1611" s="1130"/>
      <c r="C1611" s="1130"/>
      <c r="D1611" s="1130"/>
      <c r="E1611" s="1130"/>
      <c r="F1611" s="1130"/>
      <c r="G1611" s="1130"/>
      <c r="H1611" s="1130"/>
      <c r="I1611" s="1130"/>
      <c r="J1611" s="1130"/>
      <c r="K1611" s="1130"/>
      <c r="L1611" s="1130"/>
      <c r="M1611" s="1130"/>
      <c r="N1611" s="1130"/>
      <c r="O1611" s="1130"/>
      <c r="P1611" s="1130"/>
      <c r="Q1611" s="1130"/>
      <c r="R1611" s="1130"/>
    </row>
    <row r="1612" spans="1:18">
      <c r="A1612" s="1130"/>
      <c r="B1612" s="1130"/>
      <c r="C1612" s="1130"/>
      <c r="D1612" s="1130"/>
      <c r="E1612" s="1130"/>
      <c r="F1612" s="1130"/>
      <c r="G1612" s="1130"/>
      <c r="H1612" s="1130"/>
      <c r="I1612" s="1130"/>
      <c r="J1612" s="1130"/>
      <c r="K1612" s="1130"/>
      <c r="L1612" s="1130"/>
      <c r="M1612" s="1130"/>
      <c r="N1612" s="1130"/>
      <c r="O1612" s="1130"/>
      <c r="P1612" s="1130"/>
      <c r="Q1612" s="1130"/>
      <c r="R1612" s="1130"/>
    </row>
    <row r="1613" spans="1:18">
      <c r="A1613" s="1130"/>
      <c r="B1613" s="1130"/>
      <c r="C1613" s="1130"/>
      <c r="D1613" s="1130"/>
      <c r="E1613" s="1130"/>
      <c r="F1613" s="1130"/>
      <c r="G1613" s="1130"/>
      <c r="H1613" s="1130"/>
      <c r="I1613" s="1130"/>
      <c r="J1613" s="1130"/>
      <c r="K1613" s="1130"/>
      <c r="L1613" s="1130"/>
      <c r="M1613" s="1130"/>
      <c r="N1613" s="1130"/>
      <c r="O1613" s="1130"/>
      <c r="P1613" s="1130"/>
      <c r="Q1613" s="1130"/>
      <c r="R1613" s="1130"/>
    </row>
    <row r="1614" spans="1:18">
      <c r="A1614" s="1130"/>
      <c r="B1614" s="1130"/>
      <c r="C1614" s="1130"/>
      <c r="D1614" s="1130"/>
      <c r="E1614" s="1130"/>
      <c r="F1614" s="1130"/>
      <c r="G1614" s="1130"/>
      <c r="H1614" s="1130"/>
      <c r="I1614" s="1130"/>
      <c r="J1614" s="1130"/>
      <c r="K1614" s="1130"/>
      <c r="L1614" s="1130"/>
      <c r="M1614" s="1130"/>
      <c r="N1614" s="1130"/>
      <c r="O1614" s="1130"/>
      <c r="P1614" s="1130"/>
      <c r="Q1614" s="1130"/>
      <c r="R1614" s="1130"/>
    </row>
    <row r="1615" spans="1:18">
      <c r="A1615" s="1130"/>
      <c r="B1615" s="1130"/>
      <c r="C1615" s="1130"/>
      <c r="D1615" s="1130"/>
      <c r="E1615" s="1130"/>
      <c r="F1615" s="1130"/>
      <c r="G1615" s="1130"/>
      <c r="H1615" s="1130"/>
      <c r="I1615" s="1130"/>
      <c r="J1615" s="1130"/>
      <c r="K1615" s="1130"/>
      <c r="L1615" s="1130"/>
      <c r="M1615" s="1130"/>
      <c r="N1615" s="1130"/>
      <c r="O1615" s="1130"/>
      <c r="P1615" s="1130"/>
      <c r="Q1615" s="1130"/>
      <c r="R1615" s="1130"/>
    </row>
    <row r="1616" spans="1:18">
      <c r="A1616" s="1130"/>
      <c r="B1616" s="1130"/>
      <c r="C1616" s="1130"/>
      <c r="D1616" s="1130"/>
      <c r="E1616" s="1130"/>
      <c r="F1616" s="1130"/>
      <c r="G1616" s="1130"/>
      <c r="H1616" s="1130"/>
      <c r="I1616" s="1130"/>
      <c r="J1616" s="1130"/>
      <c r="K1616" s="1130"/>
      <c r="L1616" s="1130"/>
      <c r="M1616" s="1130"/>
      <c r="N1616" s="1130"/>
      <c r="O1616" s="1130"/>
      <c r="P1616" s="1130"/>
      <c r="Q1616" s="1130"/>
      <c r="R1616" s="1130"/>
    </row>
    <row r="1617" spans="1:18">
      <c r="A1617" s="1130"/>
      <c r="B1617" s="1130"/>
      <c r="C1617" s="1130"/>
      <c r="D1617" s="1130"/>
      <c r="E1617" s="1130"/>
      <c r="F1617" s="1130"/>
      <c r="G1617" s="1130"/>
      <c r="H1617" s="1130"/>
      <c r="I1617" s="1130"/>
      <c r="J1617" s="1130"/>
      <c r="K1617" s="1130"/>
      <c r="L1617" s="1130"/>
      <c r="M1617" s="1130"/>
      <c r="N1617" s="1130"/>
      <c r="O1617" s="1130"/>
      <c r="P1617" s="1130"/>
      <c r="Q1617" s="1130"/>
      <c r="R1617" s="1130"/>
    </row>
    <row r="1618" spans="1:18">
      <c r="A1618" s="1130"/>
      <c r="B1618" s="1130"/>
      <c r="C1618" s="1130"/>
      <c r="D1618" s="1130"/>
      <c r="E1618" s="1130"/>
      <c r="F1618" s="1130"/>
      <c r="G1618" s="1130"/>
      <c r="H1618" s="1130"/>
      <c r="I1618" s="1130"/>
      <c r="J1618" s="1130"/>
      <c r="K1618" s="1130"/>
      <c r="L1618" s="1130"/>
      <c r="M1618" s="1130"/>
      <c r="N1618" s="1130"/>
      <c r="O1618" s="1130"/>
      <c r="P1618" s="1130"/>
      <c r="Q1618" s="1130"/>
      <c r="R1618" s="1130"/>
    </row>
    <row r="1619" spans="1:18">
      <c r="A1619" s="1130"/>
      <c r="B1619" s="1130"/>
      <c r="C1619" s="1130"/>
      <c r="D1619" s="1130"/>
      <c r="E1619" s="1130"/>
      <c r="F1619" s="1130"/>
      <c r="G1619" s="1130"/>
      <c r="H1619" s="1130"/>
      <c r="I1619" s="1130"/>
      <c r="J1619" s="1130"/>
      <c r="K1619" s="1130"/>
      <c r="L1619" s="1130"/>
      <c r="M1619" s="1130"/>
      <c r="N1619" s="1130"/>
      <c r="O1619" s="1130"/>
      <c r="P1619" s="1130"/>
      <c r="Q1619" s="1130"/>
      <c r="R1619" s="1130"/>
    </row>
    <row r="1620" spans="1:18">
      <c r="A1620" s="1130"/>
      <c r="B1620" s="1130"/>
      <c r="C1620" s="1130"/>
      <c r="D1620" s="1130"/>
      <c r="E1620" s="1130"/>
      <c r="F1620" s="1130"/>
      <c r="G1620" s="1130"/>
      <c r="H1620" s="1130"/>
      <c r="I1620" s="1130"/>
      <c r="J1620" s="1130"/>
      <c r="K1620" s="1130"/>
      <c r="L1620" s="1130"/>
      <c r="M1620" s="1130"/>
      <c r="N1620" s="1130"/>
      <c r="O1620" s="1130"/>
      <c r="P1620" s="1130"/>
      <c r="Q1620" s="1130"/>
      <c r="R1620" s="1130"/>
    </row>
    <row r="1621" spans="1:18">
      <c r="A1621" s="1130"/>
      <c r="B1621" s="1130"/>
      <c r="C1621" s="1130"/>
      <c r="D1621" s="1130"/>
      <c r="E1621" s="1130"/>
      <c r="F1621" s="1130"/>
      <c r="G1621" s="1130"/>
      <c r="H1621" s="1130"/>
      <c r="I1621" s="1130"/>
      <c r="J1621" s="1130"/>
      <c r="K1621" s="1130"/>
      <c r="L1621" s="1130"/>
      <c r="M1621" s="1130"/>
      <c r="N1621" s="1130"/>
      <c r="O1621" s="1130"/>
      <c r="P1621" s="1130"/>
      <c r="Q1621" s="1130"/>
      <c r="R1621" s="1130"/>
    </row>
    <row r="1622" spans="1:18">
      <c r="A1622" s="1130"/>
      <c r="B1622" s="1130"/>
      <c r="C1622" s="1130"/>
      <c r="D1622" s="1130"/>
      <c r="E1622" s="1130"/>
      <c r="F1622" s="1130"/>
      <c r="G1622" s="1130"/>
      <c r="H1622" s="1130"/>
      <c r="I1622" s="1130"/>
      <c r="J1622" s="1130"/>
      <c r="K1622" s="1130"/>
      <c r="L1622" s="1130"/>
      <c r="M1622" s="1130"/>
      <c r="N1622" s="1130"/>
      <c r="O1622" s="1130"/>
      <c r="P1622" s="1130"/>
      <c r="Q1622" s="1130"/>
      <c r="R1622" s="1130"/>
    </row>
    <row r="1623" spans="1:18">
      <c r="A1623" s="1130"/>
      <c r="B1623" s="1130"/>
      <c r="C1623" s="1130"/>
      <c r="D1623" s="1130"/>
      <c r="E1623" s="1130"/>
      <c r="F1623" s="1130"/>
      <c r="G1623" s="1130"/>
      <c r="H1623" s="1130"/>
      <c r="I1623" s="1130"/>
      <c r="J1623" s="1130"/>
      <c r="K1623" s="1130"/>
      <c r="L1623" s="1130"/>
      <c r="M1623" s="1130"/>
      <c r="N1623" s="1130"/>
      <c r="O1623" s="1130"/>
      <c r="P1623" s="1130"/>
      <c r="Q1623" s="1130"/>
      <c r="R1623" s="1130"/>
    </row>
    <row r="1624" spans="1:18">
      <c r="A1624" s="1130"/>
      <c r="B1624" s="1130"/>
      <c r="C1624" s="1130"/>
      <c r="D1624" s="1130"/>
      <c r="E1624" s="1130"/>
      <c r="F1624" s="1130"/>
      <c r="G1624" s="1130"/>
      <c r="H1624" s="1130"/>
      <c r="I1624" s="1130"/>
      <c r="J1624" s="1130"/>
      <c r="K1624" s="1130"/>
      <c r="L1624" s="1130"/>
      <c r="M1624" s="1130"/>
      <c r="N1624" s="1130"/>
      <c r="O1624" s="1130"/>
      <c r="P1624" s="1130"/>
      <c r="Q1624" s="1130"/>
      <c r="R1624" s="1130"/>
    </row>
    <row r="1625" spans="1:18">
      <c r="A1625" s="1130"/>
      <c r="B1625" s="1130"/>
      <c r="C1625" s="1130"/>
      <c r="D1625" s="1130"/>
      <c r="E1625" s="1130"/>
      <c r="F1625" s="1130"/>
      <c r="G1625" s="1130"/>
      <c r="H1625" s="1130"/>
      <c r="I1625" s="1130"/>
      <c r="J1625" s="1130"/>
      <c r="K1625" s="1130"/>
      <c r="L1625" s="1130"/>
      <c r="M1625" s="1130"/>
      <c r="N1625" s="1130"/>
      <c r="O1625" s="1130"/>
      <c r="P1625" s="1130"/>
      <c r="Q1625" s="1130"/>
      <c r="R1625" s="1130"/>
    </row>
    <row r="1626" spans="1:18">
      <c r="A1626" s="1130"/>
      <c r="B1626" s="1130"/>
      <c r="C1626" s="1130"/>
      <c r="D1626" s="1130"/>
      <c r="E1626" s="1130"/>
      <c r="F1626" s="1130"/>
      <c r="G1626" s="1130"/>
      <c r="H1626" s="1130"/>
      <c r="I1626" s="1130"/>
      <c r="J1626" s="1130"/>
      <c r="K1626" s="1130"/>
      <c r="L1626" s="1130"/>
      <c r="M1626" s="1130"/>
      <c r="N1626" s="1130"/>
      <c r="O1626" s="1130"/>
      <c r="P1626" s="1130"/>
      <c r="Q1626" s="1130"/>
      <c r="R1626" s="1130"/>
    </row>
    <row r="1627" spans="1:18">
      <c r="A1627" s="1130"/>
      <c r="B1627" s="1130"/>
      <c r="C1627" s="1130"/>
      <c r="D1627" s="1130"/>
      <c r="E1627" s="1130"/>
      <c r="F1627" s="1130"/>
      <c r="G1627" s="1130"/>
      <c r="H1627" s="1130"/>
      <c r="I1627" s="1130"/>
      <c r="J1627" s="1130"/>
      <c r="K1627" s="1130"/>
      <c r="L1627" s="1130"/>
      <c r="M1627" s="1130"/>
      <c r="N1627" s="1130"/>
      <c r="O1627" s="1130"/>
      <c r="P1627" s="1130"/>
      <c r="Q1627" s="1130"/>
      <c r="R1627" s="1130"/>
    </row>
    <row r="1628" spans="1:18">
      <c r="A1628" s="1130"/>
      <c r="B1628" s="1130"/>
      <c r="C1628" s="1130"/>
      <c r="D1628" s="1130"/>
      <c r="E1628" s="1130"/>
      <c r="F1628" s="1130"/>
      <c r="G1628" s="1130"/>
      <c r="H1628" s="1130"/>
      <c r="I1628" s="1130"/>
      <c r="J1628" s="1130"/>
      <c r="K1628" s="1130"/>
      <c r="L1628" s="1130"/>
      <c r="M1628" s="1130"/>
      <c r="N1628" s="1130"/>
      <c r="O1628" s="1130"/>
      <c r="P1628" s="1130"/>
      <c r="Q1628" s="1130"/>
      <c r="R1628" s="1130"/>
    </row>
    <row r="1629" spans="1:18">
      <c r="A1629" s="1130"/>
      <c r="B1629" s="1130"/>
      <c r="C1629" s="1130"/>
      <c r="D1629" s="1130"/>
      <c r="E1629" s="1130"/>
      <c r="F1629" s="1130"/>
      <c r="G1629" s="1130"/>
      <c r="H1629" s="1130"/>
      <c r="I1629" s="1130"/>
      <c r="J1629" s="1130"/>
      <c r="K1629" s="1130"/>
      <c r="L1629" s="1130"/>
      <c r="M1629" s="1130"/>
      <c r="N1629" s="1130"/>
      <c r="O1629" s="1130"/>
      <c r="P1629" s="1130"/>
      <c r="Q1629" s="1130"/>
      <c r="R1629" s="1130"/>
    </row>
    <row r="1630" spans="1:18">
      <c r="A1630" s="1130"/>
      <c r="B1630" s="1130"/>
      <c r="C1630" s="1130"/>
      <c r="D1630" s="1130"/>
      <c r="E1630" s="1130"/>
      <c r="F1630" s="1130"/>
      <c r="G1630" s="1130"/>
      <c r="H1630" s="1130"/>
      <c r="I1630" s="1130"/>
      <c r="J1630" s="1130"/>
      <c r="K1630" s="1130"/>
      <c r="L1630" s="1130"/>
      <c r="M1630" s="1130"/>
      <c r="N1630" s="1130"/>
      <c r="O1630" s="1130"/>
      <c r="P1630" s="1130"/>
      <c r="Q1630" s="1130"/>
      <c r="R1630" s="1130"/>
    </row>
    <row r="1631" spans="1:18">
      <c r="A1631" s="1130"/>
      <c r="B1631" s="1130"/>
      <c r="C1631" s="1130"/>
      <c r="D1631" s="1130"/>
      <c r="E1631" s="1130"/>
      <c r="F1631" s="1130"/>
      <c r="G1631" s="1130"/>
      <c r="H1631" s="1130"/>
      <c r="I1631" s="1130"/>
      <c r="J1631" s="1130"/>
      <c r="K1631" s="1130"/>
      <c r="L1631" s="1130"/>
      <c r="M1631" s="1130"/>
      <c r="N1631" s="1130"/>
      <c r="O1631" s="1130"/>
      <c r="P1631" s="1130"/>
      <c r="Q1631" s="1130"/>
      <c r="R1631" s="1130"/>
    </row>
    <row r="1632" spans="1:18">
      <c r="A1632" s="1130"/>
      <c r="B1632" s="1130"/>
      <c r="C1632" s="1130"/>
      <c r="D1632" s="1130"/>
      <c r="E1632" s="1130"/>
      <c r="F1632" s="1130"/>
      <c r="G1632" s="1130"/>
      <c r="H1632" s="1130"/>
      <c r="I1632" s="1130"/>
      <c r="J1632" s="1130"/>
      <c r="K1632" s="1130"/>
      <c r="L1632" s="1130"/>
      <c r="M1632" s="1130"/>
      <c r="N1632" s="1130"/>
      <c r="O1632" s="1130"/>
      <c r="P1632" s="1130"/>
      <c r="Q1632" s="1130"/>
      <c r="R1632" s="1130"/>
    </row>
    <row r="1633" spans="1:18">
      <c r="A1633" s="1130"/>
      <c r="B1633" s="1130"/>
      <c r="C1633" s="1130"/>
      <c r="D1633" s="1130"/>
      <c r="E1633" s="1130"/>
      <c r="F1633" s="1130"/>
      <c r="G1633" s="1130"/>
      <c r="H1633" s="1130"/>
      <c r="I1633" s="1130"/>
      <c r="J1633" s="1130"/>
      <c r="K1633" s="1130"/>
      <c r="L1633" s="1130"/>
      <c r="M1633" s="1130"/>
      <c r="N1633" s="1130"/>
      <c r="O1633" s="1130"/>
      <c r="P1633" s="1130"/>
      <c r="Q1633" s="1130"/>
      <c r="R1633" s="1130"/>
    </row>
    <row r="1634" spans="1:18">
      <c r="A1634" s="1130"/>
      <c r="B1634" s="1130"/>
      <c r="C1634" s="1130"/>
      <c r="D1634" s="1130"/>
      <c r="E1634" s="1130"/>
      <c r="F1634" s="1130"/>
      <c r="G1634" s="1130"/>
      <c r="H1634" s="1130"/>
      <c r="I1634" s="1130"/>
      <c r="J1634" s="1130"/>
      <c r="K1634" s="1130"/>
      <c r="L1634" s="1130"/>
      <c r="M1634" s="1130"/>
      <c r="N1634" s="1130"/>
      <c r="O1634" s="1130"/>
      <c r="P1634" s="1130"/>
      <c r="Q1634" s="1130"/>
      <c r="R1634" s="1130"/>
    </row>
    <row r="1635" spans="1:18">
      <c r="A1635" s="1130"/>
      <c r="B1635" s="1130"/>
      <c r="C1635" s="1130"/>
      <c r="D1635" s="1130"/>
      <c r="E1635" s="1130"/>
      <c r="F1635" s="1130"/>
      <c r="G1635" s="1130"/>
      <c r="H1635" s="1130"/>
      <c r="I1635" s="1130"/>
      <c r="J1635" s="1130"/>
      <c r="K1635" s="1130"/>
      <c r="L1635" s="1130"/>
      <c r="M1635" s="1130"/>
      <c r="N1635" s="1130"/>
      <c r="O1635" s="1130"/>
      <c r="P1635" s="1130"/>
      <c r="Q1635" s="1130"/>
      <c r="R1635" s="1130"/>
    </row>
    <row r="1636" spans="1:18">
      <c r="A1636" s="1130"/>
      <c r="B1636" s="1130"/>
      <c r="C1636" s="1130"/>
      <c r="D1636" s="1130"/>
      <c r="E1636" s="1130"/>
      <c r="F1636" s="1130"/>
      <c r="G1636" s="1130"/>
      <c r="H1636" s="1130"/>
      <c r="I1636" s="1130"/>
      <c r="J1636" s="1130"/>
      <c r="K1636" s="1130"/>
      <c r="L1636" s="1130"/>
      <c r="M1636" s="1130"/>
      <c r="N1636" s="1130"/>
      <c r="O1636" s="1130"/>
      <c r="P1636" s="1130"/>
      <c r="Q1636" s="1130"/>
      <c r="R1636" s="1130"/>
    </row>
    <row r="1637" spans="1:18">
      <c r="A1637" s="1130"/>
      <c r="B1637" s="1130"/>
      <c r="C1637" s="1130"/>
      <c r="D1637" s="1130"/>
      <c r="E1637" s="1130"/>
      <c r="F1637" s="1130"/>
      <c r="G1637" s="1130"/>
      <c r="H1637" s="1130"/>
      <c r="I1637" s="1130"/>
      <c r="J1637" s="1130"/>
      <c r="K1637" s="1130"/>
      <c r="L1637" s="1130"/>
      <c r="M1637" s="1130"/>
      <c r="N1637" s="1130"/>
      <c r="O1637" s="1130"/>
      <c r="P1637" s="1130"/>
      <c r="Q1637" s="1130"/>
      <c r="R1637" s="1130"/>
    </row>
    <row r="1638" spans="1:18">
      <c r="A1638" s="1130"/>
      <c r="B1638" s="1130"/>
      <c r="C1638" s="1130"/>
      <c r="D1638" s="1130"/>
      <c r="E1638" s="1130"/>
      <c r="F1638" s="1130"/>
      <c r="G1638" s="1130"/>
      <c r="H1638" s="1130"/>
      <c r="I1638" s="1130"/>
      <c r="J1638" s="1130"/>
      <c r="K1638" s="1130"/>
      <c r="L1638" s="1130"/>
      <c r="M1638" s="1130"/>
      <c r="N1638" s="1130"/>
      <c r="O1638" s="1130"/>
      <c r="P1638" s="1130"/>
      <c r="Q1638" s="1130"/>
      <c r="R1638" s="1130"/>
    </row>
    <row r="1639" spans="1:18">
      <c r="A1639" s="1130"/>
      <c r="B1639" s="1130"/>
      <c r="C1639" s="1130"/>
      <c r="D1639" s="1130"/>
      <c r="E1639" s="1130"/>
      <c r="F1639" s="1130"/>
      <c r="G1639" s="1130"/>
      <c r="H1639" s="1130"/>
      <c r="I1639" s="1130"/>
      <c r="J1639" s="1130"/>
      <c r="K1639" s="1130"/>
      <c r="L1639" s="1130"/>
      <c r="M1639" s="1130"/>
      <c r="N1639" s="1130"/>
      <c r="O1639" s="1130"/>
      <c r="P1639" s="1130"/>
      <c r="Q1639" s="1130"/>
      <c r="R1639" s="1130"/>
    </row>
    <row r="1640" spans="1:18">
      <c r="A1640" s="1130"/>
      <c r="B1640" s="1130"/>
      <c r="C1640" s="1130"/>
      <c r="D1640" s="1130"/>
      <c r="E1640" s="1130"/>
      <c r="F1640" s="1130"/>
      <c r="G1640" s="1130"/>
      <c r="H1640" s="1130"/>
      <c r="I1640" s="1130"/>
      <c r="J1640" s="1130"/>
      <c r="K1640" s="1130"/>
      <c r="L1640" s="1130"/>
      <c r="M1640" s="1130"/>
      <c r="N1640" s="1130"/>
      <c r="O1640" s="1130"/>
      <c r="P1640" s="1130"/>
      <c r="Q1640" s="1130"/>
      <c r="R1640" s="1130"/>
    </row>
    <row r="1641" spans="1:18">
      <c r="A1641" s="1130"/>
      <c r="B1641" s="1130"/>
      <c r="C1641" s="1130"/>
      <c r="D1641" s="1130"/>
      <c r="E1641" s="1130"/>
      <c r="F1641" s="1130"/>
      <c r="G1641" s="1130"/>
      <c r="H1641" s="1130"/>
      <c r="I1641" s="1130"/>
      <c r="J1641" s="1130"/>
      <c r="K1641" s="1130"/>
      <c r="L1641" s="1130"/>
      <c r="M1641" s="1130"/>
      <c r="N1641" s="1130"/>
      <c r="O1641" s="1130"/>
      <c r="P1641" s="1130"/>
      <c r="Q1641" s="1130"/>
      <c r="R1641" s="1130"/>
    </row>
    <row r="1642" spans="1:18">
      <c r="A1642" s="1130"/>
      <c r="B1642" s="1130"/>
      <c r="C1642" s="1130"/>
      <c r="D1642" s="1130"/>
      <c r="E1642" s="1130"/>
      <c r="F1642" s="1130"/>
      <c r="G1642" s="1130"/>
      <c r="H1642" s="1130"/>
      <c r="I1642" s="1130"/>
      <c r="J1642" s="1130"/>
      <c r="K1642" s="1130"/>
      <c r="L1642" s="1130"/>
      <c r="M1642" s="1130"/>
      <c r="N1642" s="1130"/>
      <c r="O1642" s="1130"/>
      <c r="P1642" s="1130"/>
      <c r="Q1642" s="1130"/>
      <c r="R1642" s="1130"/>
    </row>
    <row r="1643" spans="1:18">
      <c r="A1643" s="1130"/>
      <c r="B1643" s="1130"/>
      <c r="C1643" s="1130"/>
      <c r="D1643" s="1130"/>
      <c r="E1643" s="1130"/>
      <c r="F1643" s="1130"/>
      <c r="G1643" s="1130"/>
      <c r="H1643" s="1130"/>
      <c r="I1643" s="1130"/>
      <c r="J1643" s="1130"/>
      <c r="K1643" s="1130"/>
      <c r="L1643" s="1130"/>
      <c r="M1643" s="1130"/>
      <c r="N1643" s="1130"/>
      <c r="O1643" s="1130"/>
      <c r="P1643" s="1130"/>
      <c r="Q1643" s="1130"/>
      <c r="R1643" s="1130"/>
    </row>
    <row r="1644" spans="1:18">
      <c r="A1644" s="1130"/>
      <c r="B1644" s="1130"/>
      <c r="C1644" s="1130"/>
      <c r="D1644" s="1130"/>
      <c r="E1644" s="1130"/>
      <c r="F1644" s="1130"/>
      <c r="G1644" s="1130"/>
      <c r="H1644" s="1130"/>
      <c r="I1644" s="1130"/>
      <c r="J1644" s="1130"/>
      <c r="K1644" s="1130"/>
      <c r="L1644" s="1130"/>
      <c r="M1644" s="1130"/>
      <c r="N1644" s="1130"/>
      <c r="O1644" s="1130"/>
      <c r="P1644" s="1130"/>
      <c r="Q1644" s="1130"/>
      <c r="R1644" s="1130"/>
    </row>
    <row r="1645" spans="1:18">
      <c r="A1645" s="1130"/>
      <c r="B1645" s="1130"/>
      <c r="C1645" s="1130"/>
      <c r="D1645" s="1130"/>
      <c r="E1645" s="1130"/>
      <c r="F1645" s="1130"/>
      <c r="G1645" s="1130"/>
      <c r="H1645" s="1130"/>
      <c r="I1645" s="1130"/>
      <c r="J1645" s="1130"/>
      <c r="K1645" s="1130"/>
      <c r="L1645" s="1130"/>
      <c r="M1645" s="1130"/>
      <c r="N1645" s="1130"/>
      <c r="O1645" s="1130"/>
      <c r="P1645" s="1130"/>
      <c r="Q1645" s="1130"/>
      <c r="R1645" s="1130"/>
    </row>
    <row r="1646" spans="1:18">
      <c r="A1646" s="1130"/>
      <c r="B1646" s="1130"/>
      <c r="C1646" s="1130"/>
      <c r="D1646" s="1130"/>
      <c r="E1646" s="1130"/>
      <c r="F1646" s="1130"/>
      <c r="G1646" s="1130"/>
      <c r="H1646" s="1130"/>
      <c r="I1646" s="1130"/>
      <c r="J1646" s="1130"/>
      <c r="K1646" s="1130"/>
      <c r="L1646" s="1130"/>
      <c r="M1646" s="1130"/>
      <c r="N1646" s="1130"/>
      <c r="O1646" s="1130"/>
      <c r="P1646" s="1130"/>
      <c r="Q1646" s="1130"/>
      <c r="R1646" s="1130"/>
    </row>
    <row r="1647" spans="1:18">
      <c r="A1647" s="1130"/>
      <c r="B1647" s="1130"/>
      <c r="C1647" s="1130"/>
      <c r="D1647" s="1130"/>
      <c r="E1647" s="1130"/>
      <c r="F1647" s="1130"/>
      <c r="G1647" s="1130"/>
      <c r="H1647" s="1130"/>
      <c r="I1647" s="1130"/>
      <c r="J1647" s="1130"/>
      <c r="K1647" s="1130"/>
      <c r="L1647" s="1130"/>
      <c r="M1647" s="1130"/>
      <c r="N1647" s="1130"/>
      <c r="O1647" s="1130"/>
      <c r="P1647" s="1130"/>
      <c r="Q1647" s="1130"/>
      <c r="R1647" s="1130"/>
    </row>
    <row r="1648" spans="1:18">
      <c r="A1648" s="1130"/>
      <c r="B1648" s="1130"/>
      <c r="C1648" s="1130"/>
      <c r="D1648" s="1130"/>
      <c r="E1648" s="1130"/>
      <c r="F1648" s="1130"/>
      <c r="G1648" s="1130"/>
      <c r="H1648" s="1130"/>
      <c r="I1648" s="1130"/>
      <c r="J1648" s="1130"/>
      <c r="K1648" s="1130"/>
      <c r="L1648" s="1130"/>
      <c r="M1648" s="1130"/>
      <c r="N1648" s="1130"/>
      <c r="O1648" s="1130"/>
      <c r="P1648" s="1130"/>
      <c r="Q1648" s="1130"/>
      <c r="R1648" s="1130"/>
    </row>
    <row r="1649" spans="1:18">
      <c r="A1649" s="1130"/>
      <c r="B1649" s="1130"/>
      <c r="C1649" s="1130"/>
      <c r="D1649" s="1130"/>
      <c r="E1649" s="1130"/>
      <c r="F1649" s="1130"/>
      <c r="G1649" s="1130"/>
      <c r="H1649" s="1130"/>
      <c r="I1649" s="1130"/>
      <c r="J1649" s="1130"/>
      <c r="K1649" s="1130"/>
      <c r="L1649" s="1130"/>
      <c r="M1649" s="1130"/>
      <c r="N1649" s="1130"/>
      <c r="O1649" s="1130"/>
      <c r="P1649" s="1130"/>
      <c r="Q1649" s="1130"/>
      <c r="R1649" s="1130"/>
    </row>
    <row r="1650" spans="1:18">
      <c r="A1650" s="1130"/>
      <c r="B1650" s="1130"/>
      <c r="C1650" s="1130"/>
      <c r="D1650" s="1130"/>
      <c r="E1650" s="1130"/>
      <c r="F1650" s="1130"/>
      <c r="G1650" s="1130"/>
      <c r="H1650" s="1130"/>
      <c r="I1650" s="1130"/>
      <c r="J1650" s="1130"/>
      <c r="K1650" s="1130"/>
      <c r="L1650" s="1130"/>
      <c r="M1650" s="1130"/>
      <c r="N1650" s="1130"/>
      <c r="O1650" s="1130"/>
      <c r="P1650" s="1130"/>
      <c r="Q1650" s="1130"/>
      <c r="R1650" s="1130"/>
    </row>
    <row r="1651" spans="1:18">
      <c r="A1651" s="1130"/>
      <c r="B1651" s="1130"/>
      <c r="C1651" s="1130"/>
      <c r="D1651" s="1130"/>
      <c r="E1651" s="1130"/>
      <c r="F1651" s="1130"/>
      <c r="G1651" s="1130"/>
      <c r="H1651" s="1130"/>
      <c r="I1651" s="1130"/>
      <c r="J1651" s="1130"/>
      <c r="K1651" s="1130"/>
      <c r="L1651" s="1130"/>
      <c r="M1651" s="1130"/>
      <c r="N1651" s="1130"/>
      <c r="O1651" s="1130"/>
      <c r="P1651" s="1130"/>
      <c r="Q1651" s="1130"/>
      <c r="R1651" s="1130"/>
    </row>
    <row r="1652" spans="1:18">
      <c r="A1652" s="1130"/>
      <c r="B1652" s="1130"/>
      <c r="C1652" s="1130"/>
      <c r="D1652" s="1130"/>
      <c r="E1652" s="1130"/>
      <c r="F1652" s="1130"/>
      <c r="G1652" s="1130"/>
      <c r="H1652" s="1130"/>
      <c r="I1652" s="1130"/>
      <c r="J1652" s="1130"/>
      <c r="K1652" s="1130"/>
      <c r="L1652" s="1130"/>
      <c r="M1652" s="1130"/>
      <c r="N1652" s="1130"/>
      <c r="O1652" s="1130"/>
      <c r="P1652" s="1130"/>
      <c r="Q1652" s="1130"/>
      <c r="R1652" s="1130"/>
    </row>
    <row r="1653" spans="1:18">
      <c r="A1653" s="1130"/>
      <c r="B1653" s="1130"/>
      <c r="C1653" s="1130"/>
      <c r="D1653" s="1130"/>
      <c r="E1653" s="1130"/>
      <c r="F1653" s="1130"/>
      <c r="G1653" s="1130"/>
      <c r="H1653" s="1130"/>
      <c r="I1653" s="1130"/>
      <c r="J1653" s="1130"/>
      <c r="K1653" s="1130"/>
      <c r="L1653" s="1130"/>
      <c r="M1653" s="1130"/>
      <c r="N1653" s="1130"/>
      <c r="O1653" s="1130"/>
      <c r="P1653" s="1130"/>
      <c r="Q1653" s="1130"/>
      <c r="R1653" s="1130"/>
    </row>
    <row r="1654" spans="1:18">
      <c r="A1654" s="1130"/>
      <c r="B1654" s="1130"/>
      <c r="C1654" s="1130"/>
      <c r="D1654" s="1130"/>
      <c r="E1654" s="1130"/>
      <c r="F1654" s="1130"/>
      <c r="G1654" s="1130"/>
      <c r="H1654" s="1130"/>
      <c r="I1654" s="1130"/>
      <c r="J1654" s="1130"/>
      <c r="K1654" s="1130"/>
      <c r="L1654" s="1130"/>
      <c r="M1654" s="1130"/>
      <c r="N1654" s="1130"/>
      <c r="O1654" s="1130"/>
      <c r="P1654" s="1130"/>
      <c r="Q1654" s="1130"/>
      <c r="R1654" s="1130"/>
    </row>
    <row r="1655" spans="1:18">
      <c r="A1655" s="1130"/>
      <c r="B1655" s="1130"/>
      <c r="C1655" s="1130"/>
      <c r="D1655" s="1130"/>
      <c r="E1655" s="1130"/>
      <c r="F1655" s="1130"/>
      <c r="G1655" s="1130"/>
      <c r="H1655" s="1130"/>
      <c r="I1655" s="1130"/>
      <c r="J1655" s="1130"/>
      <c r="K1655" s="1130"/>
      <c r="L1655" s="1130"/>
      <c r="M1655" s="1130"/>
      <c r="N1655" s="1130"/>
      <c r="O1655" s="1130"/>
      <c r="P1655" s="1130"/>
      <c r="Q1655" s="1130"/>
      <c r="R1655" s="1130"/>
    </row>
    <row r="1656" spans="1:18">
      <c r="A1656" s="1130"/>
      <c r="B1656" s="1130"/>
      <c r="C1656" s="1130"/>
      <c r="D1656" s="1130"/>
      <c r="E1656" s="1130"/>
      <c r="F1656" s="1130"/>
      <c r="G1656" s="1130"/>
      <c r="H1656" s="1130"/>
      <c r="I1656" s="1130"/>
      <c r="J1656" s="1130"/>
      <c r="K1656" s="1130"/>
      <c r="L1656" s="1130"/>
      <c r="M1656" s="1130"/>
      <c r="N1656" s="1130"/>
      <c r="O1656" s="1130"/>
      <c r="P1656" s="1130"/>
      <c r="Q1656" s="1130"/>
      <c r="R1656" s="1130"/>
    </row>
    <row r="1657" spans="1:18">
      <c r="A1657" s="1130"/>
      <c r="B1657" s="1130"/>
      <c r="C1657" s="1130"/>
      <c r="D1657" s="1130"/>
      <c r="E1657" s="1130"/>
      <c r="F1657" s="1130"/>
      <c r="G1657" s="1130"/>
      <c r="H1657" s="1130"/>
      <c r="I1657" s="1130"/>
      <c r="J1657" s="1130"/>
      <c r="K1657" s="1130"/>
      <c r="L1657" s="1130"/>
      <c r="M1657" s="1130"/>
      <c r="N1657" s="1130"/>
      <c r="O1657" s="1130"/>
      <c r="P1657" s="1130"/>
      <c r="Q1657" s="1130"/>
      <c r="R1657" s="1130"/>
    </row>
    <row r="1658" spans="1:18">
      <c r="A1658" s="1130"/>
      <c r="B1658" s="1130"/>
      <c r="C1658" s="1130"/>
      <c r="D1658" s="1130"/>
      <c r="E1658" s="1130"/>
      <c r="F1658" s="1130"/>
      <c r="G1658" s="1130"/>
      <c r="H1658" s="1130"/>
      <c r="I1658" s="1130"/>
      <c r="J1658" s="1130"/>
      <c r="K1658" s="1130"/>
      <c r="L1658" s="1130"/>
      <c r="M1658" s="1130"/>
      <c r="N1658" s="1130"/>
      <c r="O1658" s="1130"/>
      <c r="P1658" s="1130"/>
      <c r="Q1658" s="1130"/>
      <c r="R1658" s="1130"/>
    </row>
    <row r="1659" spans="1:18">
      <c r="A1659" s="1130"/>
      <c r="B1659" s="1130"/>
      <c r="C1659" s="1130"/>
      <c r="D1659" s="1130"/>
      <c r="E1659" s="1130"/>
      <c r="F1659" s="1130"/>
      <c r="G1659" s="1130"/>
      <c r="H1659" s="1130"/>
      <c r="I1659" s="1130"/>
      <c r="J1659" s="1130"/>
      <c r="K1659" s="1130"/>
      <c r="L1659" s="1130"/>
      <c r="M1659" s="1130"/>
      <c r="N1659" s="1130"/>
      <c r="O1659" s="1130"/>
      <c r="P1659" s="1130"/>
      <c r="Q1659" s="1130"/>
      <c r="R1659" s="1130"/>
    </row>
    <row r="1660" spans="1:18">
      <c r="A1660" s="1130"/>
      <c r="B1660" s="1130"/>
      <c r="C1660" s="1130"/>
      <c r="D1660" s="1130"/>
      <c r="E1660" s="1130"/>
      <c r="F1660" s="1130"/>
      <c r="G1660" s="1130"/>
      <c r="H1660" s="1130"/>
      <c r="I1660" s="1130"/>
      <c r="J1660" s="1130"/>
      <c r="K1660" s="1130"/>
      <c r="L1660" s="1130"/>
      <c r="M1660" s="1130"/>
      <c r="N1660" s="1130"/>
      <c r="O1660" s="1130"/>
      <c r="P1660" s="1130"/>
      <c r="Q1660" s="1130"/>
      <c r="R1660" s="1130"/>
    </row>
    <row r="1661" spans="1:18">
      <c r="A1661" s="1130"/>
      <c r="B1661" s="1130"/>
      <c r="C1661" s="1130"/>
      <c r="D1661" s="1130"/>
      <c r="E1661" s="1130"/>
      <c r="F1661" s="1130"/>
      <c r="G1661" s="1130"/>
      <c r="H1661" s="1130"/>
      <c r="I1661" s="1130"/>
      <c r="J1661" s="1130"/>
      <c r="K1661" s="1130"/>
      <c r="L1661" s="1130"/>
      <c r="M1661" s="1130"/>
      <c r="N1661" s="1130"/>
      <c r="O1661" s="1130"/>
      <c r="P1661" s="1130"/>
      <c r="Q1661" s="1130"/>
      <c r="R1661" s="1130"/>
    </row>
    <row r="1662" spans="1:18">
      <c r="A1662" s="1130"/>
      <c r="B1662" s="1130"/>
      <c r="C1662" s="1130"/>
      <c r="D1662" s="1130"/>
      <c r="E1662" s="1130"/>
      <c r="F1662" s="1130"/>
      <c r="G1662" s="1130"/>
      <c r="H1662" s="1130"/>
      <c r="I1662" s="1130"/>
      <c r="J1662" s="1130"/>
      <c r="K1662" s="1130"/>
      <c r="L1662" s="1130"/>
      <c r="M1662" s="1130"/>
      <c r="N1662" s="1130"/>
      <c r="O1662" s="1130"/>
      <c r="P1662" s="1130"/>
      <c r="Q1662" s="1130"/>
      <c r="R1662" s="1130"/>
    </row>
    <row r="1663" spans="1:18">
      <c r="A1663" s="1130"/>
      <c r="B1663" s="1130"/>
      <c r="C1663" s="1130"/>
      <c r="D1663" s="1130"/>
      <c r="E1663" s="1130"/>
      <c r="F1663" s="1130"/>
      <c r="G1663" s="1130"/>
      <c r="H1663" s="1130"/>
      <c r="I1663" s="1130"/>
      <c r="J1663" s="1130"/>
      <c r="K1663" s="1130"/>
      <c r="L1663" s="1130"/>
      <c r="M1663" s="1130"/>
      <c r="N1663" s="1130"/>
      <c r="O1663" s="1130"/>
      <c r="P1663" s="1130"/>
      <c r="Q1663" s="1130"/>
      <c r="R1663" s="1130"/>
    </row>
    <row r="1664" spans="1:18">
      <c r="A1664" s="1130"/>
      <c r="B1664" s="1130"/>
      <c r="C1664" s="1130"/>
      <c r="D1664" s="1130"/>
      <c r="E1664" s="1130"/>
      <c r="F1664" s="1130"/>
      <c r="G1664" s="1130"/>
      <c r="H1664" s="1130"/>
      <c r="I1664" s="1130"/>
      <c r="J1664" s="1130"/>
      <c r="K1664" s="1130"/>
      <c r="L1664" s="1130"/>
      <c r="M1664" s="1130"/>
      <c r="N1664" s="1130"/>
      <c r="O1664" s="1130"/>
      <c r="P1664" s="1130"/>
      <c r="Q1664" s="1130"/>
      <c r="R1664" s="1130"/>
    </row>
    <row r="1665" spans="1:18">
      <c r="A1665" s="1130"/>
      <c r="B1665" s="1130"/>
      <c r="C1665" s="1130"/>
      <c r="D1665" s="1130"/>
      <c r="E1665" s="1130"/>
      <c r="F1665" s="1130"/>
      <c r="G1665" s="1130"/>
      <c r="H1665" s="1130"/>
      <c r="I1665" s="1130"/>
      <c r="J1665" s="1130"/>
      <c r="K1665" s="1130"/>
      <c r="L1665" s="1130"/>
      <c r="M1665" s="1130"/>
      <c r="N1665" s="1130"/>
      <c r="O1665" s="1130"/>
      <c r="P1665" s="1130"/>
      <c r="Q1665" s="1130"/>
      <c r="R1665" s="1130"/>
    </row>
    <row r="1666" spans="1:18">
      <c r="A1666" s="1130"/>
      <c r="B1666" s="1130"/>
      <c r="C1666" s="1130"/>
      <c r="D1666" s="1130"/>
      <c r="E1666" s="1130"/>
      <c r="F1666" s="1130"/>
      <c r="G1666" s="1130"/>
      <c r="H1666" s="1130"/>
      <c r="I1666" s="1130"/>
      <c r="J1666" s="1130"/>
      <c r="K1666" s="1130"/>
      <c r="L1666" s="1130"/>
      <c r="M1666" s="1130"/>
      <c r="N1666" s="1130"/>
      <c r="O1666" s="1130"/>
      <c r="P1666" s="1130"/>
      <c r="Q1666" s="1130"/>
      <c r="R1666" s="1130"/>
    </row>
    <row r="1667" spans="1:18">
      <c r="A1667" s="1130"/>
      <c r="B1667" s="1130"/>
      <c r="C1667" s="1130"/>
      <c r="D1667" s="1130"/>
      <c r="E1667" s="1130"/>
      <c r="F1667" s="1130"/>
      <c r="G1667" s="1130"/>
      <c r="H1667" s="1130"/>
      <c r="I1667" s="1130"/>
      <c r="J1667" s="1130"/>
      <c r="K1667" s="1130"/>
      <c r="L1667" s="1130"/>
      <c r="M1667" s="1130"/>
      <c r="N1667" s="1130"/>
      <c r="O1667" s="1130"/>
      <c r="P1667" s="1130"/>
      <c r="Q1667" s="1130"/>
      <c r="R1667" s="1130"/>
    </row>
    <row r="1668" spans="1:18">
      <c r="A1668" s="1130"/>
      <c r="B1668" s="1130"/>
      <c r="C1668" s="1130"/>
      <c r="D1668" s="1130"/>
      <c r="E1668" s="1130"/>
      <c r="F1668" s="1130"/>
      <c r="G1668" s="1130"/>
      <c r="H1668" s="1130"/>
      <c r="I1668" s="1130"/>
      <c r="J1668" s="1130"/>
      <c r="K1668" s="1130"/>
      <c r="L1668" s="1130"/>
      <c r="M1668" s="1130"/>
      <c r="N1668" s="1130"/>
      <c r="O1668" s="1130"/>
      <c r="P1668" s="1130"/>
      <c r="Q1668" s="1130"/>
      <c r="R1668" s="1130"/>
    </row>
    <row r="1669" spans="1:18">
      <c r="A1669" s="1130"/>
      <c r="B1669" s="1130"/>
      <c r="C1669" s="1130"/>
      <c r="D1669" s="1130"/>
      <c r="E1669" s="1130"/>
      <c r="F1669" s="1130"/>
      <c r="G1669" s="1130"/>
      <c r="H1669" s="1130"/>
      <c r="I1669" s="1130"/>
      <c r="J1669" s="1130"/>
      <c r="K1669" s="1130"/>
      <c r="L1669" s="1130"/>
      <c r="M1669" s="1130"/>
      <c r="N1669" s="1130"/>
      <c r="O1669" s="1130"/>
      <c r="P1669" s="1130"/>
      <c r="Q1669" s="1130"/>
      <c r="R1669" s="1130"/>
    </row>
    <row r="1670" spans="1:18">
      <c r="A1670" s="1130"/>
      <c r="B1670" s="1130"/>
      <c r="C1670" s="1130"/>
      <c r="D1670" s="1130"/>
      <c r="E1670" s="1130"/>
      <c r="F1670" s="1130"/>
      <c r="G1670" s="1130"/>
      <c r="H1670" s="1130"/>
      <c r="I1670" s="1130"/>
      <c r="J1670" s="1130"/>
      <c r="K1670" s="1130"/>
      <c r="L1670" s="1130"/>
      <c r="M1670" s="1130"/>
      <c r="N1670" s="1130"/>
      <c r="O1670" s="1130"/>
      <c r="P1670" s="1130"/>
      <c r="Q1670" s="1130"/>
      <c r="R1670" s="1130"/>
    </row>
    <row r="1671" spans="1:18">
      <c r="A1671" s="1130"/>
      <c r="B1671" s="1130"/>
      <c r="C1671" s="1130"/>
      <c r="D1671" s="1130"/>
      <c r="E1671" s="1130"/>
      <c r="F1671" s="1130"/>
      <c r="G1671" s="1130"/>
      <c r="H1671" s="1130"/>
      <c r="I1671" s="1130"/>
      <c r="J1671" s="1130"/>
      <c r="K1671" s="1130"/>
      <c r="L1671" s="1130"/>
      <c r="M1671" s="1130"/>
      <c r="N1671" s="1130"/>
      <c r="O1671" s="1130"/>
      <c r="P1671" s="1130"/>
      <c r="Q1671" s="1130"/>
      <c r="R1671" s="1130"/>
    </row>
    <row r="1672" spans="1:18">
      <c r="A1672" s="1130"/>
      <c r="B1672" s="1130"/>
      <c r="C1672" s="1130"/>
      <c r="D1672" s="1130"/>
      <c r="E1672" s="1130"/>
      <c r="F1672" s="1130"/>
      <c r="G1672" s="1130"/>
      <c r="H1672" s="1130"/>
      <c r="I1672" s="1130"/>
      <c r="J1672" s="1130"/>
      <c r="K1672" s="1130"/>
      <c r="L1672" s="1130"/>
      <c r="M1672" s="1130"/>
      <c r="N1672" s="1130"/>
      <c r="O1672" s="1130"/>
      <c r="P1672" s="1130"/>
      <c r="Q1672" s="1130"/>
      <c r="R1672" s="1130"/>
    </row>
    <row r="1673" spans="1:18">
      <c r="A1673" s="1130"/>
      <c r="B1673" s="1130"/>
      <c r="C1673" s="1130"/>
      <c r="D1673" s="1130"/>
      <c r="E1673" s="1130"/>
      <c r="F1673" s="1130"/>
      <c r="G1673" s="1130"/>
      <c r="H1673" s="1130"/>
      <c r="I1673" s="1130"/>
      <c r="J1673" s="1130"/>
      <c r="K1673" s="1130"/>
      <c r="L1673" s="1130"/>
      <c r="M1673" s="1130"/>
      <c r="N1673" s="1130"/>
      <c r="O1673" s="1130"/>
      <c r="P1673" s="1130"/>
      <c r="Q1673" s="1130"/>
      <c r="R1673" s="1130"/>
    </row>
    <row r="1674" spans="1:18">
      <c r="A1674" s="1130"/>
      <c r="B1674" s="1130"/>
      <c r="C1674" s="1130"/>
      <c r="D1674" s="1130"/>
      <c r="E1674" s="1130"/>
      <c r="F1674" s="1130"/>
      <c r="G1674" s="1130"/>
      <c r="H1674" s="1130"/>
      <c r="I1674" s="1130"/>
      <c r="J1674" s="1130"/>
      <c r="K1674" s="1130"/>
      <c r="L1674" s="1130"/>
      <c r="M1674" s="1130"/>
      <c r="N1674" s="1130"/>
      <c r="O1674" s="1130"/>
      <c r="P1674" s="1130"/>
      <c r="Q1674" s="1130"/>
      <c r="R1674" s="1130"/>
    </row>
    <row r="1675" spans="1:18">
      <c r="A1675" s="1130"/>
      <c r="B1675" s="1130"/>
      <c r="C1675" s="1130"/>
      <c r="D1675" s="1130"/>
      <c r="E1675" s="1130"/>
      <c r="F1675" s="1130"/>
      <c r="G1675" s="1130"/>
      <c r="H1675" s="1130"/>
      <c r="I1675" s="1130"/>
      <c r="J1675" s="1130"/>
      <c r="K1675" s="1130"/>
      <c r="L1675" s="1130"/>
      <c r="M1675" s="1130"/>
      <c r="N1675" s="1130"/>
      <c r="O1675" s="1130"/>
      <c r="P1675" s="1130"/>
      <c r="Q1675" s="1130"/>
      <c r="R1675" s="1130"/>
    </row>
    <row r="1676" spans="1:18">
      <c r="A1676" s="1130"/>
      <c r="B1676" s="1130"/>
      <c r="C1676" s="1130"/>
      <c r="D1676" s="1130"/>
      <c r="E1676" s="1130"/>
      <c r="F1676" s="1130"/>
      <c r="G1676" s="1130"/>
      <c r="H1676" s="1130"/>
      <c r="I1676" s="1130"/>
      <c r="J1676" s="1130"/>
      <c r="K1676" s="1130"/>
      <c r="L1676" s="1130"/>
      <c r="M1676" s="1130"/>
      <c r="N1676" s="1130"/>
      <c r="O1676" s="1130"/>
      <c r="P1676" s="1130"/>
      <c r="Q1676" s="1130"/>
      <c r="R1676" s="1130"/>
    </row>
    <row r="1677" spans="1:18">
      <c r="A1677" s="1130"/>
      <c r="B1677" s="1130"/>
      <c r="C1677" s="1130"/>
      <c r="D1677" s="1130"/>
      <c r="E1677" s="1130"/>
      <c r="F1677" s="1130"/>
      <c r="G1677" s="1130"/>
      <c r="H1677" s="1130"/>
      <c r="I1677" s="1130"/>
      <c r="J1677" s="1130"/>
      <c r="K1677" s="1130"/>
      <c r="L1677" s="1130"/>
      <c r="M1677" s="1130"/>
      <c r="N1677" s="1130"/>
      <c r="O1677" s="1130"/>
      <c r="P1677" s="1130"/>
      <c r="Q1677" s="1130"/>
      <c r="R1677" s="1130"/>
    </row>
    <row r="1678" spans="1:18">
      <c r="A1678" s="1130"/>
      <c r="B1678" s="1130"/>
      <c r="C1678" s="1130"/>
      <c r="D1678" s="1130"/>
      <c r="E1678" s="1130"/>
      <c r="F1678" s="1130"/>
      <c r="G1678" s="1130"/>
      <c r="H1678" s="1130"/>
      <c r="I1678" s="1130"/>
      <c r="J1678" s="1130"/>
      <c r="K1678" s="1130"/>
      <c r="L1678" s="1130"/>
      <c r="M1678" s="1130"/>
      <c r="N1678" s="1130"/>
      <c r="O1678" s="1130"/>
      <c r="P1678" s="1130"/>
      <c r="Q1678" s="1130"/>
      <c r="R1678" s="1130"/>
    </row>
    <row r="1679" spans="1:18">
      <c r="A1679" s="1130"/>
      <c r="B1679" s="1130"/>
      <c r="C1679" s="1130"/>
      <c r="D1679" s="1130"/>
      <c r="E1679" s="1130"/>
      <c r="F1679" s="1130"/>
      <c r="G1679" s="1130"/>
      <c r="H1679" s="1130"/>
      <c r="I1679" s="1130"/>
      <c r="J1679" s="1130"/>
      <c r="K1679" s="1130"/>
      <c r="L1679" s="1130"/>
      <c r="M1679" s="1130"/>
      <c r="N1679" s="1130"/>
      <c r="O1679" s="1130"/>
      <c r="P1679" s="1130"/>
      <c r="Q1679" s="1130"/>
      <c r="R1679" s="1130"/>
    </row>
    <row r="1680" spans="1:18">
      <c r="A1680" s="1130"/>
      <c r="B1680" s="1130"/>
      <c r="C1680" s="1130"/>
      <c r="D1680" s="1130"/>
      <c r="E1680" s="1130"/>
      <c r="F1680" s="1130"/>
      <c r="G1680" s="1130"/>
      <c r="H1680" s="1130"/>
      <c r="I1680" s="1130"/>
      <c r="J1680" s="1130"/>
      <c r="K1680" s="1130"/>
      <c r="L1680" s="1130"/>
      <c r="M1680" s="1130"/>
      <c r="N1680" s="1130"/>
      <c r="O1680" s="1130"/>
      <c r="P1680" s="1130"/>
      <c r="Q1680" s="1130"/>
      <c r="R1680" s="1130"/>
    </row>
    <row r="1681" spans="1:18">
      <c r="A1681" s="1130"/>
      <c r="B1681" s="1130"/>
      <c r="C1681" s="1130"/>
      <c r="D1681" s="1130"/>
      <c r="E1681" s="1130"/>
      <c r="F1681" s="1130"/>
      <c r="G1681" s="1130"/>
      <c r="H1681" s="1130"/>
      <c r="I1681" s="1130"/>
      <c r="J1681" s="1130"/>
      <c r="K1681" s="1130"/>
      <c r="L1681" s="1130"/>
      <c r="M1681" s="1130"/>
      <c r="N1681" s="1130"/>
      <c r="O1681" s="1130"/>
      <c r="P1681" s="1130"/>
      <c r="Q1681" s="1130"/>
      <c r="R1681" s="1130"/>
    </row>
    <row r="1682" spans="1:18">
      <c r="A1682" s="1130"/>
      <c r="B1682" s="1130"/>
      <c r="C1682" s="1130"/>
      <c r="D1682" s="1130"/>
      <c r="E1682" s="1130"/>
      <c r="F1682" s="1130"/>
      <c r="G1682" s="1130"/>
      <c r="H1682" s="1130"/>
      <c r="I1682" s="1130"/>
      <c r="J1682" s="1130"/>
      <c r="K1682" s="1130"/>
      <c r="L1682" s="1130"/>
      <c r="M1682" s="1130"/>
      <c r="N1682" s="1130"/>
      <c r="O1682" s="1130"/>
      <c r="P1682" s="1130"/>
      <c r="Q1682" s="1130"/>
      <c r="R1682" s="1130"/>
    </row>
    <row r="1683" spans="1:18">
      <c r="A1683" s="1130"/>
      <c r="B1683" s="1130"/>
      <c r="C1683" s="1130"/>
      <c r="D1683" s="1130"/>
      <c r="E1683" s="1130"/>
      <c r="F1683" s="1130"/>
      <c r="G1683" s="1130"/>
      <c r="H1683" s="1130"/>
      <c r="I1683" s="1130"/>
      <c r="J1683" s="1130"/>
      <c r="K1683" s="1130"/>
      <c r="L1683" s="1130"/>
      <c r="M1683" s="1130"/>
      <c r="N1683" s="1130"/>
      <c r="O1683" s="1130"/>
      <c r="P1683" s="1130"/>
      <c r="Q1683" s="1130"/>
      <c r="R1683" s="1130"/>
    </row>
    <row r="1684" spans="1:18">
      <c r="A1684" s="1130"/>
      <c r="B1684" s="1130"/>
      <c r="C1684" s="1130"/>
      <c r="D1684" s="1130"/>
      <c r="E1684" s="1130"/>
      <c r="F1684" s="1130"/>
      <c r="G1684" s="1130"/>
      <c r="H1684" s="1130"/>
      <c r="I1684" s="1130"/>
      <c r="J1684" s="1130"/>
      <c r="K1684" s="1130"/>
      <c r="L1684" s="1130"/>
      <c r="M1684" s="1130"/>
      <c r="N1684" s="1130"/>
      <c r="O1684" s="1130"/>
      <c r="P1684" s="1130"/>
      <c r="Q1684" s="1130"/>
      <c r="R1684" s="1130"/>
    </row>
    <row r="1685" spans="1:18">
      <c r="A1685" s="1130"/>
      <c r="B1685" s="1130"/>
      <c r="C1685" s="1130"/>
      <c r="D1685" s="1130"/>
      <c r="E1685" s="1130"/>
      <c r="F1685" s="1130"/>
      <c r="G1685" s="1130"/>
      <c r="H1685" s="1130"/>
      <c r="I1685" s="1130"/>
      <c r="J1685" s="1130"/>
      <c r="K1685" s="1130"/>
      <c r="L1685" s="1130"/>
      <c r="M1685" s="1130"/>
      <c r="N1685" s="1130"/>
      <c r="O1685" s="1130"/>
      <c r="P1685" s="1130"/>
      <c r="Q1685" s="1130"/>
      <c r="R1685" s="1130"/>
    </row>
    <row r="1686" spans="1:18">
      <c r="A1686" s="1130"/>
      <c r="B1686" s="1130"/>
      <c r="C1686" s="1130"/>
      <c r="D1686" s="1130"/>
      <c r="E1686" s="1130"/>
      <c r="F1686" s="1130"/>
      <c r="G1686" s="1130"/>
      <c r="H1686" s="1130"/>
      <c r="I1686" s="1130"/>
      <c r="J1686" s="1130"/>
      <c r="K1686" s="1130"/>
      <c r="L1686" s="1130"/>
      <c r="M1686" s="1130"/>
      <c r="N1686" s="1130"/>
      <c r="O1686" s="1130"/>
      <c r="P1686" s="1130"/>
      <c r="Q1686" s="1130"/>
      <c r="R1686" s="1130"/>
    </row>
    <row r="1687" spans="1:18">
      <c r="A1687" s="1130"/>
      <c r="B1687" s="1130"/>
      <c r="C1687" s="1130"/>
      <c r="D1687" s="1130"/>
      <c r="E1687" s="1130"/>
      <c r="F1687" s="1130"/>
      <c r="G1687" s="1130"/>
      <c r="H1687" s="1130"/>
      <c r="I1687" s="1130"/>
      <c r="J1687" s="1130"/>
      <c r="K1687" s="1130"/>
      <c r="L1687" s="1130"/>
      <c r="M1687" s="1130"/>
      <c r="N1687" s="1130"/>
      <c r="O1687" s="1130"/>
      <c r="P1687" s="1130"/>
      <c r="Q1687" s="1130"/>
      <c r="R1687" s="1130"/>
    </row>
    <row r="1688" spans="1:18">
      <c r="A1688" s="1130"/>
      <c r="B1688" s="1130"/>
      <c r="C1688" s="1130"/>
      <c r="D1688" s="1130"/>
      <c r="E1688" s="1130"/>
      <c r="F1688" s="1130"/>
      <c r="G1688" s="1130"/>
      <c r="H1688" s="1130"/>
      <c r="I1688" s="1130"/>
      <c r="J1688" s="1130"/>
      <c r="K1688" s="1130"/>
      <c r="L1688" s="1130"/>
      <c r="M1688" s="1130"/>
      <c r="N1688" s="1130"/>
      <c r="O1688" s="1130"/>
      <c r="P1688" s="1130"/>
      <c r="Q1688" s="1130"/>
      <c r="R1688" s="1130"/>
    </row>
    <row r="1689" spans="1:18">
      <c r="A1689" s="1130"/>
      <c r="B1689" s="1130"/>
      <c r="C1689" s="1130"/>
      <c r="D1689" s="1130"/>
      <c r="E1689" s="1130"/>
      <c r="F1689" s="1130"/>
      <c r="G1689" s="1130"/>
      <c r="H1689" s="1130"/>
      <c r="I1689" s="1130"/>
      <c r="J1689" s="1130"/>
      <c r="K1689" s="1130"/>
      <c r="L1689" s="1130"/>
      <c r="M1689" s="1130"/>
      <c r="N1689" s="1130"/>
      <c r="O1689" s="1130"/>
      <c r="P1689" s="1130"/>
      <c r="Q1689" s="1130"/>
      <c r="R1689" s="1130"/>
    </row>
    <row r="1690" spans="1:18">
      <c r="A1690" s="1130"/>
      <c r="B1690" s="1130"/>
      <c r="C1690" s="1130"/>
      <c r="D1690" s="1130"/>
      <c r="E1690" s="1130"/>
      <c r="F1690" s="1130"/>
      <c r="G1690" s="1130"/>
      <c r="H1690" s="1130"/>
      <c r="I1690" s="1130"/>
      <c r="J1690" s="1130"/>
      <c r="K1690" s="1130"/>
      <c r="L1690" s="1130"/>
      <c r="M1690" s="1130"/>
      <c r="N1690" s="1130"/>
      <c r="O1690" s="1130"/>
      <c r="P1690" s="1130"/>
      <c r="Q1690" s="1130"/>
      <c r="R1690" s="1130"/>
    </row>
    <row r="1691" spans="1:18">
      <c r="A1691" s="1130"/>
      <c r="B1691" s="1130"/>
      <c r="C1691" s="1130"/>
      <c r="D1691" s="1130"/>
      <c r="E1691" s="1130"/>
      <c r="F1691" s="1130"/>
      <c r="G1691" s="1130"/>
      <c r="H1691" s="1130"/>
      <c r="I1691" s="1130"/>
      <c r="J1691" s="1130"/>
      <c r="K1691" s="1130"/>
      <c r="L1691" s="1130"/>
      <c r="M1691" s="1130"/>
      <c r="N1691" s="1130"/>
      <c r="O1691" s="1130"/>
      <c r="P1691" s="1130"/>
      <c r="Q1691" s="1130"/>
      <c r="R1691" s="1130"/>
    </row>
    <row r="1692" spans="1:18">
      <c r="A1692" s="1130"/>
      <c r="B1692" s="1130"/>
      <c r="C1692" s="1130"/>
      <c r="D1692" s="1130"/>
      <c r="E1692" s="1130"/>
      <c r="F1692" s="1130"/>
      <c r="G1692" s="1130"/>
      <c r="H1692" s="1130"/>
      <c r="I1692" s="1130"/>
      <c r="J1692" s="1130"/>
      <c r="K1692" s="1130"/>
      <c r="L1692" s="1130"/>
      <c r="M1692" s="1130"/>
      <c r="N1692" s="1130"/>
      <c r="O1692" s="1130"/>
      <c r="P1692" s="1130"/>
      <c r="Q1692" s="1130"/>
      <c r="R1692" s="1130"/>
    </row>
    <row r="1693" spans="1:18">
      <c r="A1693" s="1130"/>
      <c r="B1693" s="1130"/>
      <c r="C1693" s="1130"/>
      <c r="D1693" s="1130"/>
      <c r="E1693" s="1130"/>
      <c r="F1693" s="1130"/>
      <c r="G1693" s="1130"/>
      <c r="H1693" s="1130"/>
      <c r="I1693" s="1130"/>
      <c r="J1693" s="1130"/>
      <c r="K1693" s="1130"/>
      <c r="L1693" s="1130"/>
      <c r="M1693" s="1130"/>
      <c r="N1693" s="1130"/>
      <c r="O1693" s="1130"/>
      <c r="P1693" s="1130"/>
      <c r="Q1693" s="1130"/>
      <c r="R1693" s="1130"/>
    </row>
    <row r="1694" spans="1:18">
      <c r="A1694" s="1130"/>
      <c r="B1694" s="1130"/>
      <c r="C1694" s="1130"/>
      <c r="D1694" s="1130"/>
      <c r="E1694" s="1130"/>
      <c r="F1694" s="1130"/>
      <c r="G1694" s="1130"/>
      <c r="H1694" s="1130"/>
      <c r="I1694" s="1130"/>
      <c r="J1694" s="1130"/>
      <c r="K1694" s="1130"/>
      <c r="L1694" s="1130"/>
      <c r="M1694" s="1130"/>
      <c r="N1694" s="1130"/>
      <c r="O1694" s="1130"/>
      <c r="P1694" s="1130"/>
      <c r="Q1694" s="1130"/>
      <c r="R1694" s="1130"/>
    </row>
    <row r="1695" spans="1:18">
      <c r="A1695" s="1130"/>
      <c r="B1695" s="1130"/>
      <c r="C1695" s="1130"/>
      <c r="D1695" s="1130"/>
      <c r="E1695" s="1130"/>
      <c r="F1695" s="1130"/>
      <c r="G1695" s="1130"/>
      <c r="H1695" s="1130"/>
      <c r="I1695" s="1130"/>
      <c r="J1695" s="1130"/>
      <c r="K1695" s="1130"/>
      <c r="L1695" s="1130"/>
      <c r="M1695" s="1130"/>
      <c r="N1695" s="1130"/>
      <c r="O1695" s="1130"/>
      <c r="P1695" s="1130"/>
      <c r="Q1695" s="1130"/>
      <c r="R1695" s="1130"/>
    </row>
    <row r="1696" spans="1:18">
      <c r="A1696" s="1130"/>
      <c r="B1696" s="1130"/>
      <c r="C1696" s="1130"/>
      <c r="D1696" s="1130"/>
      <c r="E1696" s="1130"/>
      <c r="F1696" s="1130"/>
      <c r="G1696" s="1130"/>
      <c r="H1696" s="1130"/>
      <c r="I1696" s="1130"/>
      <c r="J1696" s="1130"/>
      <c r="K1696" s="1130"/>
      <c r="L1696" s="1130"/>
      <c r="M1696" s="1130"/>
      <c r="N1696" s="1130"/>
      <c r="O1696" s="1130"/>
      <c r="P1696" s="1130"/>
      <c r="Q1696" s="1130"/>
      <c r="R1696" s="1130"/>
    </row>
    <row r="1697" spans="1:18">
      <c r="A1697" s="1130"/>
      <c r="B1697" s="1130"/>
      <c r="C1697" s="1130"/>
      <c r="D1697" s="1130"/>
      <c r="E1697" s="1130"/>
      <c r="F1697" s="1130"/>
      <c r="G1697" s="1130"/>
      <c r="H1697" s="1130"/>
      <c r="I1697" s="1130"/>
      <c r="J1697" s="1130"/>
      <c r="K1697" s="1130"/>
      <c r="L1697" s="1130"/>
      <c r="M1697" s="1130"/>
      <c r="N1697" s="1130"/>
      <c r="O1697" s="1130"/>
      <c r="P1697" s="1130"/>
      <c r="Q1697" s="1130"/>
      <c r="R1697" s="1130"/>
    </row>
    <row r="1698" spans="1:18">
      <c r="A1698" s="1130"/>
      <c r="B1698" s="1130"/>
      <c r="C1698" s="1130"/>
      <c r="D1698" s="1130"/>
      <c r="E1698" s="1130"/>
      <c r="F1698" s="1130"/>
      <c r="G1698" s="1130"/>
      <c r="H1698" s="1130"/>
      <c r="I1698" s="1130"/>
      <c r="J1698" s="1130"/>
      <c r="K1698" s="1130"/>
      <c r="L1698" s="1130"/>
      <c r="M1698" s="1130"/>
      <c r="N1698" s="1130"/>
      <c r="O1698" s="1130"/>
      <c r="P1698" s="1130"/>
      <c r="Q1698" s="1130"/>
      <c r="R1698" s="1130"/>
    </row>
    <row r="1699" spans="1:18">
      <c r="A1699" s="1130"/>
      <c r="B1699" s="1130"/>
      <c r="C1699" s="1130"/>
      <c r="D1699" s="1130"/>
      <c r="E1699" s="1130"/>
      <c r="F1699" s="1130"/>
      <c r="G1699" s="1130"/>
      <c r="H1699" s="1130"/>
      <c r="I1699" s="1130"/>
      <c r="J1699" s="1130"/>
      <c r="K1699" s="1130"/>
      <c r="L1699" s="1130"/>
      <c r="M1699" s="1130"/>
      <c r="N1699" s="1130"/>
      <c r="O1699" s="1130"/>
      <c r="P1699" s="1130"/>
      <c r="Q1699" s="1130"/>
      <c r="R1699" s="1130"/>
    </row>
    <row r="1700" spans="1:18">
      <c r="A1700" s="1130"/>
      <c r="B1700" s="1130"/>
      <c r="C1700" s="1130"/>
      <c r="D1700" s="1130"/>
      <c r="E1700" s="1130"/>
      <c r="F1700" s="1130"/>
      <c r="G1700" s="1130"/>
      <c r="H1700" s="1130"/>
      <c r="I1700" s="1130"/>
      <c r="J1700" s="1130"/>
      <c r="K1700" s="1130"/>
      <c r="L1700" s="1130"/>
      <c r="M1700" s="1130"/>
      <c r="N1700" s="1130"/>
      <c r="O1700" s="1130"/>
      <c r="P1700" s="1130"/>
      <c r="Q1700" s="1130"/>
      <c r="R1700" s="1130"/>
    </row>
    <row r="1701" spans="1:18">
      <c r="A1701" s="1130"/>
      <c r="B1701" s="1130"/>
      <c r="C1701" s="1130"/>
      <c r="D1701" s="1130"/>
      <c r="E1701" s="1130"/>
      <c r="F1701" s="1130"/>
      <c r="G1701" s="1130"/>
      <c r="H1701" s="1130"/>
      <c r="I1701" s="1130"/>
      <c r="J1701" s="1130"/>
      <c r="K1701" s="1130"/>
      <c r="L1701" s="1130"/>
      <c r="M1701" s="1130"/>
      <c r="N1701" s="1130"/>
      <c r="O1701" s="1130"/>
      <c r="P1701" s="1130"/>
      <c r="Q1701" s="1130"/>
      <c r="R1701" s="1130"/>
    </row>
    <row r="1702" spans="1:18">
      <c r="A1702" s="1130"/>
      <c r="B1702" s="1130"/>
      <c r="C1702" s="1130"/>
      <c r="D1702" s="1130"/>
      <c r="E1702" s="1130"/>
      <c r="F1702" s="1130"/>
      <c r="G1702" s="1130"/>
      <c r="H1702" s="1130"/>
      <c r="I1702" s="1130"/>
      <c r="J1702" s="1130"/>
      <c r="K1702" s="1130"/>
      <c r="L1702" s="1130"/>
      <c r="M1702" s="1130"/>
      <c r="N1702" s="1130"/>
      <c r="O1702" s="1130"/>
      <c r="P1702" s="1130"/>
      <c r="Q1702" s="1130"/>
      <c r="R1702" s="1130"/>
    </row>
    <row r="1703" spans="1:18">
      <c r="A1703" s="1130"/>
      <c r="B1703" s="1130"/>
      <c r="C1703" s="1130"/>
      <c r="D1703" s="1130"/>
      <c r="E1703" s="1130"/>
      <c r="F1703" s="1130"/>
      <c r="G1703" s="1130"/>
      <c r="H1703" s="1130"/>
      <c r="I1703" s="1130"/>
      <c r="J1703" s="1130"/>
      <c r="K1703" s="1130"/>
      <c r="L1703" s="1130"/>
      <c r="M1703" s="1130"/>
      <c r="N1703" s="1130"/>
      <c r="O1703" s="1130"/>
      <c r="P1703" s="1130"/>
      <c r="Q1703" s="1130"/>
      <c r="R1703" s="1130"/>
    </row>
    <row r="1704" spans="1:18">
      <c r="A1704" s="1130"/>
      <c r="B1704" s="1130"/>
      <c r="C1704" s="1130"/>
      <c r="D1704" s="1130"/>
      <c r="E1704" s="1130"/>
      <c r="F1704" s="1130"/>
      <c r="G1704" s="1130"/>
      <c r="H1704" s="1130"/>
      <c r="I1704" s="1130"/>
      <c r="J1704" s="1130"/>
      <c r="K1704" s="1130"/>
      <c r="L1704" s="1130"/>
      <c r="M1704" s="1130"/>
      <c r="N1704" s="1130"/>
      <c r="O1704" s="1130"/>
      <c r="P1704" s="1130"/>
      <c r="Q1704" s="1130"/>
      <c r="R1704" s="1130"/>
    </row>
    <row r="1705" spans="1:18">
      <c r="A1705" s="1130"/>
      <c r="B1705" s="1130"/>
      <c r="C1705" s="1130"/>
      <c r="D1705" s="1130"/>
      <c r="E1705" s="1130"/>
      <c r="F1705" s="1130"/>
      <c r="G1705" s="1130"/>
      <c r="H1705" s="1130"/>
      <c r="I1705" s="1130"/>
      <c r="J1705" s="1130"/>
      <c r="K1705" s="1130"/>
      <c r="L1705" s="1130"/>
      <c r="M1705" s="1130"/>
      <c r="N1705" s="1130"/>
      <c r="O1705" s="1130"/>
      <c r="P1705" s="1130"/>
      <c r="Q1705" s="1130"/>
      <c r="R1705" s="1130"/>
    </row>
    <row r="1706" spans="1:18">
      <c r="A1706" s="1130"/>
      <c r="B1706" s="1130"/>
      <c r="C1706" s="1130"/>
      <c r="D1706" s="1130"/>
      <c r="E1706" s="1130"/>
      <c r="F1706" s="1130"/>
      <c r="G1706" s="1130"/>
      <c r="H1706" s="1130"/>
      <c r="I1706" s="1130"/>
      <c r="J1706" s="1130"/>
      <c r="K1706" s="1130"/>
      <c r="L1706" s="1130"/>
      <c r="M1706" s="1130"/>
      <c r="N1706" s="1130"/>
      <c r="O1706" s="1130"/>
      <c r="P1706" s="1130"/>
      <c r="Q1706" s="1130"/>
      <c r="R1706" s="1130"/>
    </row>
    <row r="1707" spans="1:18">
      <c r="A1707" s="1130"/>
      <c r="B1707" s="1130"/>
      <c r="C1707" s="1130"/>
      <c r="D1707" s="1130"/>
      <c r="E1707" s="1130"/>
      <c r="F1707" s="1130"/>
      <c r="G1707" s="1130"/>
      <c r="H1707" s="1130"/>
      <c r="I1707" s="1130"/>
      <c r="J1707" s="1130"/>
      <c r="K1707" s="1130"/>
      <c r="L1707" s="1130"/>
      <c r="M1707" s="1130"/>
      <c r="N1707" s="1130"/>
      <c r="O1707" s="1130"/>
      <c r="P1707" s="1130"/>
      <c r="Q1707" s="1130"/>
      <c r="R1707" s="1130"/>
    </row>
    <row r="1708" spans="1:18">
      <c r="A1708" s="1130"/>
      <c r="B1708" s="1130"/>
      <c r="C1708" s="1130"/>
      <c r="D1708" s="1130"/>
      <c r="E1708" s="1130"/>
      <c r="F1708" s="1130"/>
      <c r="G1708" s="1130"/>
      <c r="H1708" s="1130"/>
      <c r="I1708" s="1130"/>
      <c r="J1708" s="1130"/>
      <c r="K1708" s="1130"/>
      <c r="L1708" s="1130"/>
      <c r="M1708" s="1130"/>
      <c r="N1708" s="1130"/>
      <c r="O1708" s="1130"/>
      <c r="P1708" s="1130"/>
      <c r="Q1708" s="1130"/>
      <c r="R1708" s="1130"/>
    </row>
    <row r="1709" spans="1:18">
      <c r="A1709" s="1130"/>
      <c r="B1709" s="1130"/>
      <c r="C1709" s="1130"/>
      <c r="D1709" s="1130"/>
      <c r="E1709" s="1130"/>
      <c r="F1709" s="1130"/>
      <c r="G1709" s="1130"/>
      <c r="H1709" s="1130"/>
      <c r="I1709" s="1130"/>
      <c r="J1709" s="1130"/>
      <c r="K1709" s="1130"/>
      <c r="L1709" s="1130"/>
      <c r="M1709" s="1130"/>
      <c r="N1709" s="1130"/>
      <c r="O1709" s="1130"/>
      <c r="P1709" s="1130"/>
      <c r="Q1709" s="1130"/>
      <c r="R1709" s="1130"/>
    </row>
    <row r="1710" spans="1:18">
      <c r="A1710" s="1130"/>
      <c r="B1710" s="1130"/>
      <c r="C1710" s="1130"/>
      <c r="D1710" s="1130"/>
      <c r="E1710" s="1130"/>
      <c r="F1710" s="1130"/>
      <c r="G1710" s="1130"/>
      <c r="H1710" s="1130"/>
      <c r="I1710" s="1130"/>
      <c r="J1710" s="1130"/>
      <c r="K1710" s="1130"/>
      <c r="L1710" s="1130"/>
      <c r="M1710" s="1130"/>
      <c r="N1710" s="1130"/>
      <c r="O1710" s="1130"/>
      <c r="P1710" s="1130"/>
      <c r="Q1710" s="1130"/>
      <c r="R1710" s="1130"/>
    </row>
    <row r="1711" spans="1:18">
      <c r="A1711" s="1130"/>
      <c r="B1711" s="1130"/>
      <c r="C1711" s="1130"/>
      <c r="D1711" s="1130"/>
      <c r="E1711" s="1130"/>
      <c r="F1711" s="1130"/>
      <c r="G1711" s="1130"/>
      <c r="H1711" s="1130"/>
      <c r="I1711" s="1130"/>
      <c r="J1711" s="1130"/>
      <c r="K1711" s="1130"/>
      <c r="L1711" s="1130"/>
      <c r="M1711" s="1130"/>
      <c r="N1711" s="1130"/>
      <c r="O1711" s="1130"/>
      <c r="P1711" s="1130"/>
      <c r="Q1711" s="1130"/>
      <c r="R1711" s="1130"/>
    </row>
    <row r="1712" spans="1:18">
      <c r="A1712" s="1130"/>
      <c r="B1712" s="1130"/>
      <c r="C1712" s="1130"/>
      <c r="D1712" s="1130"/>
      <c r="E1712" s="1130"/>
      <c r="F1712" s="1130"/>
      <c r="G1712" s="1130"/>
      <c r="H1712" s="1130"/>
      <c r="I1712" s="1130"/>
      <c r="J1712" s="1130"/>
      <c r="K1712" s="1130"/>
      <c r="L1712" s="1130"/>
      <c r="M1712" s="1130"/>
      <c r="N1712" s="1130"/>
      <c r="O1712" s="1130"/>
      <c r="P1712" s="1130"/>
      <c r="Q1712" s="1130"/>
      <c r="R1712" s="1130"/>
    </row>
    <row r="1713" spans="1:18">
      <c r="A1713" s="1130"/>
      <c r="B1713" s="1130"/>
      <c r="C1713" s="1130"/>
      <c r="D1713" s="1130"/>
      <c r="E1713" s="1130"/>
      <c r="F1713" s="1130"/>
      <c r="G1713" s="1130"/>
      <c r="H1713" s="1130"/>
      <c r="I1713" s="1130"/>
      <c r="J1713" s="1130"/>
      <c r="K1713" s="1130"/>
      <c r="L1713" s="1130"/>
      <c r="M1713" s="1130"/>
      <c r="N1713" s="1130"/>
      <c r="O1713" s="1130"/>
      <c r="P1713" s="1130"/>
      <c r="Q1713" s="1130"/>
      <c r="R1713" s="1130"/>
    </row>
    <row r="1714" spans="1:18">
      <c r="A1714" s="1130"/>
      <c r="B1714" s="1130"/>
      <c r="C1714" s="1130"/>
      <c r="D1714" s="1130"/>
      <c r="E1714" s="1130"/>
      <c r="F1714" s="1130"/>
      <c r="G1714" s="1130"/>
      <c r="H1714" s="1130"/>
      <c r="I1714" s="1130"/>
      <c r="J1714" s="1130"/>
      <c r="K1714" s="1130"/>
      <c r="L1714" s="1130"/>
      <c r="M1714" s="1130"/>
      <c r="N1714" s="1130"/>
      <c r="O1714" s="1130"/>
      <c r="P1714" s="1130"/>
      <c r="Q1714" s="1130"/>
      <c r="R1714" s="1130"/>
    </row>
    <row r="1715" spans="1:18">
      <c r="A1715" s="1130"/>
      <c r="B1715" s="1130"/>
      <c r="C1715" s="1130"/>
      <c r="D1715" s="1130"/>
      <c r="E1715" s="1130"/>
      <c r="F1715" s="1130"/>
      <c r="G1715" s="1130"/>
      <c r="H1715" s="1130"/>
      <c r="I1715" s="1130"/>
      <c r="J1715" s="1130"/>
      <c r="K1715" s="1130"/>
      <c r="L1715" s="1130"/>
      <c r="M1715" s="1130"/>
      <c r="N1715" s="1130"/>
      <c r="O1715" s="1130"/>
      <c r="P1715" s="1130"/>
      <c r="Q1715" s="1130"/>
      <c r="R1715" s="1130"/>
    </row>
    <row r="1716" spans="1:18">
      <c r="A1716" s="1130"/>
      <c r="B1716" s="1130"/>
      <c r="C1716" s="1130"/>
      <c r="D1716" s="1130"/>
      <c r="E1716" s="1130"/>
      <c r="F1716" s="1130"/>
      <c r="G1716" s="1130"/>
      <c r="H1716" s="1130"/>
      <c r="I1716" s="1130"/>
      <c r="J1716" s="1130"/>
      <c r="K1716" s="1130"/>
      <c r="L1716" s="1130"/>
      <c r="M1716" s="1130"/>
      <c r="N1716" s="1130"/>
      <c r="O1716" s="1130"/>
      <c r="P1716" s="1130"/>
      <c r="Q1716" s="1130"/>
      <c r="R1716" s="1130"/>
    </row>
    <row r="1717" spans="1:18">
      <c r="A1717" s="1130"/>
      <c r="B1717" s="1130"/>
      <c r="C1717" s="1130"/>
      <c r="D1717" s="1130"/>
      <c r="E1717" s="1130"/>
      <c r="F1717" s="1130"/>
      <c r="G1717" s="1130"/>
      <c r="H1717" s="1130"/>
      <c r="I1717" s="1130"/>
      <c r="J1717" s="1130"/>
      <c r="K1717" s="1130"/>
      <c r="L1717" s="1130"/>
      <c r="M1717" s="1130"/>
      <c r="N1717" s="1130"/>
      <c r="O1717" s="1130"/>
      <c r="P1717" s="1130"/>
      <c r="Q1717" s="1130"/>
      <c r="R1717" s="1130"/>
    </row>
    <row r="1718" spans="1:18">
      <c r="A1718" s="1130"/>
      <c r="B1718" s="1130"/>
      <c r="C1718" s="1130"/>
      <c r="D1718" s="1130"/>
      <c r="E1718" s="1130"/>
      <c r="F1718" s="1130"/>
      <c r="G1718" s="1130"/>
      <c r="H1718" s="1130"/>
      <c r="I1718" s="1130"/>
      <c r="J1718" s="1130"/>
      <c r="K1718" s="1130"/>
      <c r="L1718" s="1130"/>
      <c r="M1718" s="1130"/>
      <c r="N1718" s="1130"/>
      <c r="O1718" s="1130"/>
      <c r="P1718" s="1130"/>
      <c r="Q1718" s="1130"/>
      <c r="R1718" s="1130"/>
    </row>
    <row r="1719" spans="1:18">
      <c r="A1719" s="1130"/>
      <c r="B1719" s="1130"/>
      <c r="C1719" s="1130"/>
      <c r="D1719" s="1130"/>
      <c r="E1719" s="1130"/>
      <c r="F1719" s="1130"/>
      <c r="G1719" s="1130"/>
      <c r="H1719" s="1130"/>
      <c r="I1719" s="1130"/>
      <c r="J1719" s="1130"/>
      <c r="K1719" s="1130"/>
      <c r="L1719" s="1130"/>
      <c r="M1719" s="1130"/>
      <c r="N1719" s="1130"/>
      <c r="O1719" s="1130"/>
      <c r="P1719" s="1130"/>
      <c r="Q1719" s="1130"/>
      <c r="R1719" s="1130"/>
    </row>
    <row r="1720" spans="1:18">
      <c r="A1720" s="1130"/>
      <c r="B1720" s="1130"/>
      <c r="C1720" s="1130"/>
      <c r="D1720" s="1130"/>
      <c r="E1720" s="1130"/>
      <c r="F1720" s="1130"/>
      <c r="G1720" s="1130"/>
      <c r="H1720" s="1130"/>
      <c r="I1720" s="1130"/>
      <c r="J1720" s="1130"/>
      <c r="K1720" s="1130"/>
      <c r="L1720" s="1130"/>
      <c r="M1720" s="1130"/>
      <c r="N1720" s="1130"/>
      <c r="O1720" s="1130"/>
      <c r="P1720" s="1130"/>
      <c r="Q1720" s="1130"/>
      <c r="R1720" s="1130"/>
    </row>
    <row r="1721" spans="1:18">
      <c r="A1721" s="1130"/>
      <c r="B1721" s="1130"/>
      <c r="C1721" s="1130"/>
      <c r="D1721" s="1130"/>
      <c r="E1721" s="1130"/>
      <c r="F1721" s="1130"/>
      <c r="G1721" s="1130"/>
      <c r="H1721" s="1130"/>
      <c r="I1721" s="1130"/>
      <c r="J1721" s="1130"/>
      <c r="K1721" s="1130"/>
      <c r="L1721" s="1130"/>
      <c r="M1721" s="1130"/>
      <c r="N1721" s="1130"/>
      <c r="O1721" s="1130"/>
      <c r="P1721" s="1130"/>
      <c r="Q1721" s="1130"/>
      <c r="R1721" s="1130"/>
    </row>
    <row r="1722" spans="1:18">
      <c r="A1722" s="1130"/>
      <c r="B1722" s="1130"/>
      <c r="C1722" s="1130"/>
      <c r="D1722" s="1130"/>
      <c r="E1722" s="1130"/>
      <c r="F1722" s="1130"/>
      <c r="G1722" s="1130"/>
      <c r="H1722" s="1130"/>
      <c r="I1722" s="1130"/>
      <c r="J1722" s="1130"/>
      <c r="K1722" s="1130"/>
      <c r="L1722" s="1130"/>
      <c r="M1722" s="1130"/>
      <c r="N1722" s="1130"/>
      <c r="O1722" s="1130"/>
      <c r="P1722" s="1130"/>
      <c r="Q1722" s="1130"/>
      <c r="R1722" s="1130"/>
    </row>
    <row r="1723" spans="1:18">
      <c r="A1723" s="1130"/>
      <c r="B1723" s="1130"/>
      <c r="C1723" s="1130"/>
      <c r="D1723" s="1130"/>
      <c r="E1723" s="1130"/>
      <c r="F1723" s="1130"/>
      <c r="G1723" s="1130"/>
      <c r="H1723" s="1130"/>
      <c r="I1723" s="1130"/>
      <c r="J1723" s="1130"/>
      <c r="K1723" s="1130"/>
      <c r="L1723" s="1130"/>
      <c r="M1723" s="1130"/>
      <c r="N1723" s="1130"/>
      <c r="O1723" s="1130"/>
      <c r="P1723" s="1130"/>
      <c r="Q1723" s="1130"/>
      <c r="R1723" s="1130"/>
    </row>
    <row r="1724" spans="1:18">
      <c r="A1724" s="1130"/>
      <c r="B1724" s="1130"/>
      <c r="C1724" s="1130"/>
      <c r="D1724" s="1130"/>
      <c r="E1724" s="1130"/>
      <c r="F1724" s="1130"/>
      <c r="G1724" s="1130"/>
      <c r="H1724" s="1130"/>
      <c r="I1724" s="1130"/>
      <c r="J1724" s="1130"/>
      <c r="K1724" s="1130"/>
      <c r="L1724" s="1130"/>
      <c r="M1724" s="1130"/>
      <c r="N1724" s="1130"/>
      <c r="O1724" s="1130"/>
      <c r="P1724" s="1130"/>
      <c r="Q1724" s="1130"/>
      <c r="R1724" s="1130"/>
    </row>
    <row r="1725" spans="1:18">
      <c r="A1725" s="1130"/>
      <c r="B1725" s="1130"/>
      <c r="C1725" s="1130"/>
      <c r="D1725" s="1130"/>
      <c r="E1725" s="1130"/>
      <c r="F1725" s="1130"/>
      <c r="G1725" s="1130"/>
      <c r="H1725" s="1130"/>
      <c r="I1725" s="1130"/>
      <c r="J1725" s="1130"/>
      <c r="K1725" s="1130"/>
      <c r="L1725" s="1130"/>
      <c r="M1725" s="1130"/>
      <c r="N1725" s="1130"/>
      <c r="O1725" s="1130"/>
      <c r="P1725" s="1130"/>
      <c r="Q1725" s="1130"/>
      <c r="R1725" s="1130"/>
    </row>
    <row r="1726" spans="1:18">
      <c r="A1726" s="1130"/>
      <c r="B1726" s="1130"/>
      <c r="C1726" s="1130"/>
      <c r="D1726" s="1130"/>
      <c r="E1726" s="1130"/>
      <c r="F1726" s="1130"/>
      <c r="G1726" s="1130"/>
      <c r="H1726" s="1130"/>
      <c r="I1726" s="1130"/>
      <c r="J1726" s="1130"/>
      <c r="K1726" s="1130"/>
      <c r="L1726" s="1130"/>
      <c r="M1726" s="1130"/>
      <c r="N1726" s="1130"/>
      <c r="O1726" s="1130"/>
      <c r="P1726" s="1130"/>
      <c r="Q1726" s="1130"/>
      <c r="R1726" s="1130"/>
    </row>
    <row r="1727" spans="1:18">
      <c r="A1727" s="1130"/>
      <c r="B1727" s="1130"/>
      <c r="C1727" s="1130"/>
      <c r="D1727" s="1130"/>
      <c r="E1727" s="1130"/>
      <c r="F1727" s="1130"/>
      <c r="G1727" s="1130"/>
      <c r="H1727" s="1130"/>
      <c r="I1727" s="1130"/>
      <c r="J1727" s="1130"/>
      <c r="K1727" s="1130"/>
      <c r="L1727" s="1130"/>
      <c r="M1727" s="1130"/>
      <c r="N1727" s="1130"/>
      <c r="O1727" s="1130"/>
      <c r="P1727" s="1130"/>
      <c r="Q1727" s="1130"/>
      <c r="R1727" s="1130"/>
    </row>
    <row r="1728" spans="1:18">
      <c r="A1728" s="1130"/>
      <c r="B1728" s="1130"/>
      <c r="C1728" s="1130"/>
      <c r="D1728" s="1130"/>
      <c r="E1728" s="1130"/>
      <c r="F1728" s="1130"/>
      <c r="G1728" s="1130"/>
      <c r="H1728" s="1130"/>
      <c r="I1728" s="1130"/>
      <c r="J1728" s="1130"/>
      <c r="K1728" s="1130"/>
      <c r="L1728" s="1130"/>
      <c r="M1728" s="1130"/>
      <c r="N1728" s="1130"/>
      <c r="O1728" s="1130"/>
      <c r="P1728" s="1130"/>
      <c r="Q1728" s="1130"/>
      <c r="R1728" s="1130"/>
    </row>
    <row r="1729" spans="1:18">
      <c r="A1729" s="1130"/>
      <c r="B1729" s="1130"/>
      <c r="C1729" s="1130"/>
      <c r="D1729" s="1130"/>
      <c r="E1729" s="1130"/>
      <c r="F1729" s="1130"/>
      <c r="G1729" s="1130"/>
      <c r="H1729" s="1130"/>
      <c r="I1729" s="1130"/>
      <c r="J1729" s="1130"/>
      <c r="K1729" s="1130"/>
      <c r="L1729" s="1130"/>
      <c r="M1729" s="1130"/>
      <c r="N1729" s="1130"/>
      <c r="O1729" s="1130"/>
      <c r="P1729" s="1130"/>
      <c r="Q1729" s="1130"/>
      <c r="R1729" s="1130"/>
    </row>
    <row r="1730" spans="1:18">
      <c r="A1730" s="1130"/>
      <c r="B1730" s="1130"/>
      <c r="C1730" s="1130"/>
      <c r="D1730" s="1130"/>
      <c r="E1730" s="1130"/>
      <c r="F1730" s="1130"/>
      <c r="G1730" s="1130"/>
      <c r="H1730" s="1130"/>
      <c r="I1730" s="1130"/>
      <c r="J1730" s="1130"/>
      <c r="K1730" s="1130"/>
      <c r="L1730" s="1130"/>
      <c r="M1730" s="1130"/>
      <c r="N1730" s="1130"/>
      <c r="O1730" s="1130"/>
      <c r="P1730" s="1130"/>
      <c r="Q1730" s="1130"/>
      <c r="R1730" s="1130"/>
    </row>
    <row r="1731" spans="1:18">
      <c r="A1731" s="1130"/>
      <c r="B1731" s="1130"/>
      <c r="C1731" s="1130"/>
      <c r="D1731" s="1130"/>
      <c r="E1731" s="1130"/>
      <c r="F1731" s="1130"/>
      <c r="G1731" s="1130"/>
      <c r="H1731" s="1130"/>
      <c r="I1731" s="1130"/>
      <c r="J1731" s="1130"/>
      <c r="K1731" s="1130"/>
      <c r="L1731" s="1130"/>
      <c r="M1731" s="1130"/>
      <c r="N1731" s="1130"/>
      <c r="O1731" s="1130"/>
      <c r="P1731" s="1130"/>
      <c r="Q1731" s="1130"/>
      <c r="R1731" s="1130"/>
    </row>
    <row r="1732" spans="1:18">
      <c r="A1732" s="1130"/>
      <c r="B1732" s="1130"/>
      <c r="C1732" s="1130"/>
      <c r="D1732" s="1130"/>
      <c r="E1732" s="1130"/>
      <c r="F1732" s="1130"/>
      <c r="G1732" s="1130"/>
      <c r="H1732" s="1130"/>
      <c r="I1732" s="1130"/>
      <c r="J1732" s="1130"/>
      <c r="K1732" s="1130"/>
      <c r="L1732" s="1130"/>
      <c r="M1732" s="1130"/>
      <c r="N1732" s="1130"/>
      <c r="O1732" s="1130"/>
      <c r="P1732" s="1130"/>
      <c r="Q1732" s="1130"/>
      <c r="R1732" s="1130"/>
    </row>
    <row r="1733" spans="1:18">
      <c r="A1733" s="1130"/>
      <c r="B1733" s="1130"/>
      <c r="C1733" s="1130"/>
      <c r="D1733" s="1130"/>
      <c r="E1733" s="1130"/>
      <c r="F1733" s="1130"/>
      <c r="G1733" s="1130"/>
      <c r="H1733" s="1130"/>
      <c r="I1733" s="1130"/>
      <c r="J1733" s="1130"/>
      <c r="K1733" s="1130"/>
      <c r="L1733" s="1130"/>
      <c r="M1733" s="1130"/>
      <c r="N1733" s="1130"/>
      <c r="O1733" s="1130"/>
      <c r="P1733" s="1130"/>
      <c r="Q1733" s="1130"/>
      <c r="R1733" s="1130"/>
    </row>
    <row r="1734" spans="1:18">
      <c r="A1734" s="1130"/>
      <c r="B1734" s="1130"/>
      <c r="C1734" s="1130"/>
      <c r="D1734" s="1130"/>
      <c r="E1734" s="1130"/>
      <c r="F1734" s="1130"/>
      <c r="G1734" s="1130"/>
      <c r="H1734" s="1130"/>
      <c r="I1734" s="1130"/>
      <c r="J1734" s="1130"/>
      <c r="K1734" s="1130"/>
      <c r="L1734" s="1130"/>
      <c r="M1734" s="1130"/>
      <c r="N1734" s="1130"/>
      <c r="O1734" s="1130"/>
      <c r="P1734" s="1130"/>
      <c r="Q1734" s="1130"/>
      <c r="R1734" s="1130"/>
    </row>
    <row r="1735" spans="1:18">
      <c r="A1735" s="1130"/>
      <c r="B1735" s="1130"/>
      <c r="C1735" s="1130"/>
      <c r="D1735" s="1130"/>
      <c r="E1735" s="1130"/>
      <c r="F1735" s="1130"/>
      <c r="G1735" s="1130"/>
      <c r="H1735" s="1130"/>
      <c r="I1735" s="1130"/>
      <c r="J1735" s="1130"/>
      <c r="K1735" s="1130"/>
      <c r="L1735" s="1130"/>
      <c r="M1735" s="1130"/>
      <c r="N1735" s="1130"/>
      <c r="O1735" s="1130"/>
      <c r="P1735" s="1130"/>
      <c r="Q1735" s="1130"/>
      <c r="R1735" s="1130"/>
    </row>
    <row r="1736" spans="1:18">
      <c r="A1736" s="1130"/>
      <c r="B1736" s="1130"/>
      <c r="C1736" s="1130"/>
      <c r="D1736" s="1130"/>
      <c r="E1736" s="1130"/>
      <c r="F1736" s="1130"/>
      <c r="G1736" s="1130"/>
      <c r="H1736" s="1130"/>
      <c r="I1736" s="1130"/>
      <c r="J1736" s="1130"/>
      <c r="K1736" s="1130"/>
      <c r="L1736" s="1130"/>
      <c r="M1736" s="1130"/>
      <c r="N1736" s="1130"/>
      <c r="O1736" s="1130"/>
      <c r="P1736" s="1130"/>
      <c r="Q1736" s="1130"/>
      <c r="R1736" s="1130"/>
    </row>
    <row r="1737" spans="1:18">
      <c r="A1737" s="1130"/>
      <c r="B1737" s="1130"/>
      <c r="C1737" s="1130"/>
      <c r="D1737" s="1130"/>
      <c r="E1737" s="1130"/>
      <c r="F1737" s="1130"/>
      <c r="G1737" s="1130"/>
      <c r="H1737" s="1130"/>
      <c r="I1737" s="1130"/>
      <c r="J1737" s="1130"/>
      <c r="K1737" s="1130"/>
      <c r="L1737" s="1130"/>
      <c r="M1737" s="1130"/>
      <c r="N1737" s="1130"/>
      <c r="O1737" s="1130"/>
      <c r="P1737" s="1130"/>
      <c r="Q1737" s="1130"/>
      <c r="R1737" s="1130"/>
    </row>
    <row r="1738" spans="1:18">
      <c r="A1738" s="1130"/>
      <c r="B1738" s="1130"/>
      <c r="C1738" s="1130"/>
      <c r="D1738" s="1130"/>
      <c r="E1738" s="1130"/>
      <c r="F1738" s="1130"/>
      <c r="G1738" s="1130"/>
      <c r="H1738" s="1130"/>
      <c r="I1738" s="1130"/>
      <c r="J1738" s="1130"/>
      <c r="K1738" s="1130"/>
      <c r="L1738" s="1130"/>
      <c r="M1738" s="1130"/>
      <c r="N1738" s="1130"/>
      <c r="O1738" s="1130"/>
      <c r="P1738" s="1130"/>
      <c r="Q1738" s="1130"/>
      <c r="R1738" s="1130"/>
    </row>
    <row r="1739" spans="1:18">
      <c r="A1739" s="1130"/>
      <c r="B1739" s="1130"/>
      <c r="C1739" s="1130"/>
      <c r="D1739" s="1130"/>
      <c r="E1739" s="1130"/>
      <c r="F1739" s="1130"/>
      <c r="G1739" s="1130"/>
      <c r="H1739" s="1130"/>
      <c r="I1739" s="1130"/>
      <c r="J1739" s="1130"/>
      <c r="K1739" s="1130"/>
      <c r="L1739" s="1130"/>
      <c r="M1739" s="1130"/>
      <c r="N1739" s="1130"/>
      <c r="O1739" s="1130"/>
      <c r="P1739" s="1130"/>
      <c r="Q1739" s="1130"/>
      <c r="R1739" s="1130"/>
    </row>
    <row r="1740" spans="1:18">
      <c r="A1740" s="1130"/>
      <c r="B1740" s="1130"/>
      <c r="C1740" s="1130"/>
      <c r="D1740" s="1130"/>
      <c r="E1740" s="1130"/>
      <c r="F1740" s="1130"/>
      <c r="G1740" s="1130"/>
      <c r="H1740" s="1130"/>
      <c r="I1740" s="1130"/>
      <c r="J1740" s="1130"/>
      <c r="K1740" s="1130"/>
      <c r="L1740" s="1130"/>
      <c r="M1740" s="1130"/>
      <c r="N1740" s="1130"/>
      <c r="O1740" s="1130"/>
      <c r="P1740" s="1130"/>
      <c r="Q1740" s="1130"/>
      <c r="R1740" s="1130"/>
    </row>
    <row r="1741" spans="1:18">
      <c r="A1741" s="1130"/>
      <c r="B1741" s="1130"/>
      <c r="C1741" s="1130"/>
      <c r="D1741" s="1130"/>
      <c r="E1741" s="1130"/>
      <c r="F1741" s="1130"/>
      <c r="G1741" s="1130"/>
      <c r="H1741" s="1130"/>
      <c r="I1741" s="1130"/>
      <c r="J1741" s="1130"/>
      <c r="K1741" s="1130"/>
      <c r="L1741" s="1130"/>
      <c r="M1741" s="1130"/>
      <c r="N1741" s="1130"/>
      <c r="O1741" s="1130"/>
      <c r="P1741" s="1130"/>
      <c r="Q1741" s="1130"/>
      <c r="R1741" s="1130"/>
    </row>
    <row r="1742" spans="1:18">
      <c r="A1742" s="1130"/>
      <c r="B1742" s="1130"/>
      <c r="C1742" s="1130"/>
      <c r="D1742" s="1130"/>
      <c r="E1742" s="1130"/>
      <c r="F1742" s="1130"/>
      <c r="G1742" s="1130"/>
      <c r="H1742" s="1130"/>
      <c r="I1742" s="1130"/>
      <c r="J1742" s="1130"/>
      <c r="K1742" s="1130"/>
      <c r="L1742" s="1130"/>
      <c r="M1742" s="1130"/>
      <c r="N1742" s="1130"/>
      <c r="O1742" s="1130"/>
      <c r="P1742" s="1130"/>
      <c r="Q1742" s="1130"/>
      <c r="R1742" s="1130"/>
    </row>
    <row r="1743" spans="1:18">
      <c r="A1743" s="1130"/>
      <c r="B1743" s="1130"/>
      <c r="C1743" s="1130"/>
      <c r="D1743" s="1130"/>
      <c r="E1743" s="1130"/>
      <c r="F1743" s="1130"/>
      <c r="G1743" s="1130"/>
      <c r="H1743" s="1130"/>
      <c r="I1743" s="1130"/>
      <c r="J1743" s="1130"/>
      <c r="K1743" s="1130"/>
      <c r="L1743" s="1130"/>
      <c r="M1743" s="1130"/>
      <c r="N1743" s="1130"/>
      <c r="O1743" s="1130"/>
      <c r="P1743" s="1130"/>
      <c r="Q1743" s="1130"/>
      <c r="R1743" s="1130"/>
    </row>
    <row r="1744" spans="1:18">
      <c r="A1744" s="1130"/>
      <c r="B1744" s="1130"/>
      <c r="C1744" s="1130"/>
      <c r="D1744" s="1130"/>
      <c r="E1744" s="1130"/>
      <c r="F1744" s="1130"/>
      <c r="G1744" s="1130"/>
      <c r="H1744" s="1130"/>
      <c r="I1744" s="1130"/>
      <c r="J1744" s="1130"/>
      <c r="K1744" s="1130"/>
      <c r="L1744" s="1130"/>
      <c r="M1744" s="1130"/>
      <c r="N1744" s="1130"/>
      <c r="O1744" s="1130"/>
      <c r="P1744" s="1130"/>
      <c r="Q1744" s="1130"/>
      <c r="R1744" s="1130"/>
    </row>
    <row r="1745" spans="1:18">
      <c r="A1745" s="1130"/>
      <c r="B1745" s="1130"/>
      <c r="C1745" s="1130"/>
      <c r="D1745" s="1130"/>
      <c r="E1745" s="1130"/>
      <c r="F1745" s="1130"/>
      <c r="G1745" s="1130"/>
      <c r="H1745" s="1130"/>
      <c r="I1745" s="1130"/>
      <c r="J1745" s="1130"/>
      <c r="K1745" s="1130"/>
      <c r="L1745" s="1130"/>
      <c r="M1745" s="1130"/>
      <c r="N1745" s="1130"/>
      <c r="O1745" s="1130"/>
      <c r="P1745" s="1130"/>
      <c r="Q1745" s="1130"/>
      <c r="R1745" s="1130"/>
    </row>
    <row r="1746" spans="1:18">
      <c r="A1746" s="1130"/>
      <c r="B1746" s="1130"/>
      <c r="C1746" s="1130"/>
      <c r="D1746" s="1130"/>
      <c r="E1746" s="1130"/>
      <c r="F1746" s="1130"/>
      <c r="G1746" s="1130"/>
      <c r="H1746" s="1130"/>
      <c r="I1746" s="1130"/>
      <c r="J1746" s="1130"/>
      <c r="K1746" s="1130"/>
      <c r="L1746" s="1130"/>
      <c r="M1746" s="1130"/>
      <c r="N1746" s="1130"/>
      <c r="O1746" s="1130"/>
      <c r="P1746" s="1130"/>
      <c r="Q1746" s="1130"/>
      <c r="R1746" s="1130"/>
    </row>
    <row r="1747" spans="1:18">
      <c r="A1747" s="1130"/>
      <c r="B1747" s="1130"/>
      <c r="C1747" s="1130"/>
      <c r="D1747" s="1130"/>
      <c r="E1747" s="1130"/>
      <c r="F1747" s="1130"/>
      <c r="G1747" s="1130"/>
      <c r="H1747" s="1130"/>
      <c r="I1747" s="1130"/>
      <c r="J1747" s="1130"/>
      <c r="K1747" s="1130"/>
      <c r="L1747" s="1130"/>
      <c r="M1747" s="1130"/>
      <c r="N1747" s="1130"/>
      <c r="O1747" s="1130"/>
      <c r="P1747" s="1130"/>
      <c r="Q1747" s="1130"/>
      <c r="R1747" s="1130"/>
    </row>
    <row r="1748" spans="1:18">
      <c r="A1748" s="1130"/>
      <c r="B1748" s="1130"/>
      <c r="C1748" s="1130"/>
      <c r="D1748" s="1130"/>
      <c r="E1748" s="1130"/>
      <c r="F1748" s="1130"/>
      <c r="G1748" s="1130"/>
      <c r="H1748" s="1130"/>
      <c r="I1748" s="1130"/>
      <c r="J1748" s="1130"/>
      <c r="K1748" s="1130"/>
      <c r="L1748" s="1130"/>
      <c r="M1748" s="1130"/>
      <c r="N1748" s="1130"/>
      <c r="O1748" s="1130"/>
      <c r="P1748" s="1130"/>
      <c r="Q1748" s="1130"/>
      <c r="R1748" s="1130"/>
    </row>
    <row r="1749" spans="1:18">
      <c r="A1749" s="1130"/>
      <c r="B1749" s="1130"/>
      <c r="C1749" s="1130"/>
      <c r="D1749" s="1130"/>
      <c r="E1749" s="1130"/>
      <c r="F1749" s="1130"/>
      <c r="G1749" s="1130"/>
      <c r="H1749" s="1130"/>
      <c r="I1749" s="1130"/>
      <c r="J1749" s="1130"/>
      <c r="K1749" s="1130"/>
      <c r="L1749" s="1130"/>
      <c r="M1749" s="1130"/>
      <c r="N1749" s="1130"/>
      <c r="O1749" s="1130"/>
      <c r="P1749" s="1130"/>
      <c r="Q1749" s="1130"/>
      <c r="R1749" s="1130"/>
    </row>
    <row r="1750" spans="1:18">
      <c r="A1750" s="1130"/>
      <c r="B1750" s="1130"/>
      <c r="C1750" s="1130"/>
      <c r="D1750" s="1130"/>
      <c r="E1750" s="1130"/>
      <c r="F1750" s="1130"/>
      <c r="G1750" s="1130"/>
      <c r="H1750" s="1130"/>
      <c r="I1750" s="1130"/>
      <c r="J1750" s="1130"/>
      <c r="K1750" s="1130"/>
      <c r="L1750" s="1130"/>
      <c r="M1750" s="1130"/>
      <c r="N1750" s="1130"/>
      <c r="O1750" s="1130"/>
      <c r="P1750" s="1130"/>
      <c r="Q1750" s="1130"/>
      <c r="R1750" s="1130"/>
    </row>
    <row r="1751" spans="1:18">
      <c r="A1751" s="1130"/>
      <c r="B1751" s="1130"/>
      <c r="C1751" s="1130"/>
      <c r="D1751" s="1130"/>
      <c r="E1751" s="1130"/>
      <c r="F1751" s="1130"/>
      <c r="G1751" s="1130"/>
      <c r="H1751" s="1130"/>
      <c r="I1751" s="1130"/>
      <c r="J1751" s="1130"/>
      <c r="K1751" s="1130"/>
      <c r="L1751" s="1130"/>
      <c r="M1751" s="1130"/>
      <c r="N1751" s="1130"/>
      <c r="O1751" s="1130"/>
      <c r="P1751" s="1130"/>
      <c r="Q1751" s="1130"/>
      <c r="R1751" s="1130"/>
    </row>
    <row r="1752" spans="1:18">
      <c r="A1752" s="1130"/>
      <c r="B1752" s="1130"/>
      <c r="C1752" s="1130"/>
      <c r="D1752" s="1130"/>
      <c r="E1752" s="1130"/>
      <c r="F1752" s="1130"/>
      <c r="G1752" s="1130"/>
      <c r="H1752" s="1130"/>
      <c r="I1752" s="1130"/>
      <c r="J1752" s="1130"/>
      <c r="K1752" s="1130"/>
      <c r="L1752" s="1130"/>
      <c r="M1752" s="1130"/>
      <c r="N1752" s="1130"/>
      <c r="O1752" s="1130"/>
      <c r="P1752" s="1130"/>
      <c r="Q1752" s="1130"/>
      <c r="R1752" s="1130"/>
    </row>
    <row r="1753" spans="1:18">
      <c r="A1753" s="1130"/>
      <c r="B1753" s="1130"/>
      <c r="C1753" s="1130"/>
      <c r="D1753" s="1130"/>
      <c r="E1753" s="1130"/>
      <c r="F1753" s="1130"/>
      <c r="G1753" s="1130"/>
      <c r="H1753" s="1130"/>
      <c r="I1753" s="1130"/>
      <c r="J1753" s="1130"/>
      <c r="K1753" s="1130"/>
      <c r="L1753" s="1130"/>
      <c r="M1753" s="1130"/>
      <c r="N1753" s="1130"/>
      <c r="O1753" s="1130"/>
      <c r="P1753" s="1130"/>
      <c r="Q1753" s="1130"/>
      <c r="R1753" s="1130"/>
    </row>
    <row r="1754" spans="1:18">
      <c r="A1754" s="1130"/>
      <c r="B1754" s="1130"/>
      <c r="C1754" s="1130"/>
      <c r="D1754" s="1130"/>
      <c r="E1754" s="1130"/>
      <c r="F1754" s="1130"/>
      <c r="G1754" s="1130"/>
      <c r="H1754" s="1130"/>
      <c r="I1754" s="1130"/>
      <c r="J1754" s="1130"/>
      <c r="K1754" s="1130"/>
      <c r="L1754" s="1130"/>
      <c r="M1754" s="1130"/>
      <c r="N1754" s="1130"/>
      <c r="O1754" s="1130"/>
      <c r="P1754" s="1130"/>
      <c r="Q1754" s="1130"/>
      <c r="R1754" s="1130"/>
    </row>
    <row r="1755" spans="1:18">
      <c r="A1755" s="1130"/>
      <c r="B1755" s="1130"/>
      <c r="C1755" s="1130"/>
      <c r="D1755" s="1130"/>
      <c r="E1755" s="1130"/>
      <c r="F1755" s="1130"/>
      <c r="G1755" s="1130"/>
      <c r="H1755" s="1130"/>
      <c r="I1755" s="1130"/>
      <c r="J1755" s="1130"/>
      <c r="K1755" s="1130"/>
      <c r="L1755" s="1130"/>
      <c r="M1755" s="1130"/>
      <c r="N1755" s="1130"/>
      <c r="O1755" s="1130"/>
      <c r="P1755" s="1130"/>
      <c r="Q1755" s="1130"/>
      <c r="R1755" s="1130"/>
    </row>
    <row r="1756" spans="1:18">
      <c r="A1756" s="1130"/>
      <c r="B1756" s="1130"/>
      <c r="C1756" s="1130"/>
      <c r="D1756" s="1130"/>
      <c r="E1756" s="1130"/>
      <c r="F1756" s="1130"/>
      <c r="G1756" s="1130"/>
      <c r="H1756" s="1130"/>
      <c r="I1756" s="1130"/>
      <c r="J1756" s="1130"/>
      <c r="K1756" s="1130"/>
      <c r="L1756" s="1130"/>
      <c r="M1756" s="1130"/>
      <c r="N1756" s="1130"/>
      <c r="O1756" s="1130"/>
      <c r="P1756" s="1130"/>
      <c r="Q1756" s="1130"/>
      <c r="R1756" s="1130"/>
    </row>
    <row r="1757" spans="1:18">
      <c r="A1757" s="1130"/>
      <c r="B1757" s="1130"/>
      <c r="C1757" s="1130"/>
      <c r="D1757" s="1130"/>
      <c r="E1757" s="1130"/>
      <c r="F1757" s="1130"/>
      <c r="G1757" s="1130"/>
      <c r="H1757" s="1130"/>
      <c r="I1757" s="1130"/>
      <c r="J1757" s="1130"/>
      <c r="K1757" s="1130"/>
      <c r="L1757" s="1130"/>
      <c r="M1757" s="1130"/>
      <c r="N1757" s="1130"/>
      <c r="O1757" s="1130"/>
      <c r="P1757" s="1130"/>
      <c r="Q1757" s="1130"/>
      <c r="R1757" s="1130"/>
    </row>
    <row r="1758" spans="1:18">
      <c r="A1758" s="1130"/>
      <c r="B1758" s="1130"/>
      <c r="C1758" s="1130"/>
      <c r="D1758" s="1130"/>
      <c r="E1758" s="1130"/>
      <c r="F1758" s="1130"/>
      <c r="G1758" s="1130"/>
      <c r="H1758" s="1130"/>
      <c r="I1758" s="1130"/>
      <c r="J1758" s="1130"/>
      <c r="K1758" s="1130"/>
      <c r="L1758" s="1130"/>
      <c r="M1758" s="1130"/>
      <c r="N1758" s="1130"/>
      <c r="O1758" s="1130"/>
      <c r="P1758" s="1130"/>
      <c r="Q1758" s="1130"/>
      <c r="R1758" s="1130"/>
    </row>
    <row r="1759" spans="1:18">
      <c r="A1759" s="1130"/>
      <c r="B1759" s="1130"/>
      <c r="C1759" s="1130"/>
      <c r="D1759" s="1130"/>
      <c r="E1759" s="1130"/>
      <c r="F1759" s="1130"/>
      <c r="G1759" s="1130"/>
      <c r="H1759" s="1130"/>
      <c r="I1759" s="1130"/>
      <c r="J1759" s="1130"/>
      <c r="K1759" s="1130"/>
      <c r="L1759" s="1130"/>
      <c r="M1759" s="1130"/>
      <c r="N1759" s="1130"/>
      <c r="O1759" s="1130"/>
      <c r="P1759" s="1130"/>
      <c r="Q1759" s="1130"/>
      <c r="R1759" s="1130"/>
    </row>
    <row r="1760" spans="1:18">
      <c r="A1760" s="1130"/>
      <c r="B1760" s="1130"/>
      <c r="C1760" s="1130"/>
      <c r="D1760" s="1130"/>
      <c r="E1760" s="1130"/>
      <c r="F1760" s="1130"/>
      <c r="G1760" s="1130"/>
      <c r="H1760" s="1130"/>
      <c r="I1760" s="1130"/>
      <c r="J1760" s="1130"/>
      <c r="K1760" s="1130"/>
      <c r="L1760" s="1130"/>
      <c r="M1760" s="1130"/>
      <c r="N1760" s="1130"/>
      <c r="O1760" s="1130"/>
      <c r="P1760" s="1130"/>
      <c r="Q1760" s="1130"/>
      <c r="R1760" s="1130"/>
    </row>
    <row r="1761" spans="1:18">
      <c r="A1761" s="1130"/>
      <c r="B1761" s="1130"/>
      <c r="C1761" s="1130"/>
      <c r="D1761" s="1130"/>
      <c r="E1761" s="1130"/>
      <c r="F1761" s="1130"/>
      <c r="G1761" s="1130"/>
      <c r="H1761" s="1130"/>
      <c r="I1761" s="1130"/>
      <c r="J1761" s="1130"/>
      <c r="K1761" s="1130"/>
      <c r="L1761" s="1130"/>
      <c r="M1761" s="1130"/>
      <c r="N1761" s="1130"/>
      <c r="O1761" s="1130"/>
      <c r="P1761" s="1130"/>
      <c r="Q1761" s="1130"/>
      <c r="R1761" s="1130"/>
    </row>
    <row r="1762" spans="1:18">
      <c r="A1762" s="1130"/>
      <c r="B1762" s="1130"/>
      <c r="C1762" s="1130"/>
      <c r="D1762" s="1130"/>
      <c r="E1762" s="1130"/>
      <c r="F1762" s="1130"/>
      <c r="G1762" s="1130"/>
      <c r="H1762" s="1130"/>
      <c r="I1762" s="1130"/>
      <c r="J1762" s="1130"/>
      <c r="K1762" s="1130"/>
      <c r="L1762" s="1130"/>
      <c r="M1762" s="1130"/>
      <c r="N1762" s="1130"/>
      <c r="O1762" s="1130"/>
      <c r="P1762" s="1130"/>
      <c r="Q1762" s="1130"/>
      <c r="R1762" s="1130"/>
    </row>
    <row r="1763" spans="1:18">
      <c r="A1763" s="1130"/>
      <c r="B1763" s="1130"/>
      <c r="C1763" s="1130"/>
      <c r="D1763" s="1130"/>
      <c r="E1763" s="1130"/>
      <c r="F1763" s="1130"/>
      <c r="G1763" s="1130"/>
      <c r="H1763" s="1130"/>
      <c r="I1763" s="1130"/>
      <c r="J1763" s="1130"/>
      <c r="K1763" s="1130"/>
      <c r="L1763" s="1130"/>
      <c r="M1763" s="1130"/>
      <c r="N1763" s="1130"/>
      <c r="O1763" s="1130"/>
      <c r="P1763" s="1130"/>
      <c r="Q1763" s="1130"/>
      <c r="R1763" s="1130"/>
    </row>
    <row r="1764" spans="1:18">
      <c r="A1764" s="1130"/>
      <c r="B1764" s="1130"/>
      <c r="C1764" s="1130"/>
      <c r="D1764" s="1130"/>
      <c r="E1764" s="1130"/>
      <c r="F1764" s="1130"/>
      <c r="G1764" s="1130"/>
      <c r="H1764" s="1130"/>
      <c r="I1764" s="1130"/>
      <c r="J1764" s="1130"/>
      <c r="K1764" s="1130"/>
      <c r="L1764" s="1130"/>
      <c r="M1764" s="1130"/>
      <c r="N1764" s="1130"/>
      <c r="O1764" s="1130"/>
      <c r="P1764" s="1130"/>
      <c r="Q1764" s="1130"/>
      <c r="R1764" s="1130"/>
    </row>
    <row r="1765" spans="1:18">
      <c r="A1765" s="1130"/>
      <c r="B1765" s="1130"/>
      <c r="C1765" s="1130"/>
      <c r="D1765" s="1130"/>
      <c r="E1765" s="1130"/>
      <c r="F1765" s="1130"/>
      <c r="G1765" s="1130"/>
      <c r="H1765" s="1130"/>
      <c r="I1765" s="1130"/>
      <c r="J1765" s="1130"/>
      <c r="K1765" s="1130"/>
      <c r="L1765" s="1130"/>
      <c r="M1765" s="1130"/>
      <c r="N1765" s="1130"/>
      <c r="O1765" s="1130"/>
      <c r="P1765" s="1130"/>
      <c r="Q1765" s="1130"/>
      <c r="R1765" s="1130"/>
    </row>
    <row r="1766" spans="1:18">
      <c r="A1766" s="1130"/>
      <c r="B1766" s="1130"/>
      <c r="C1766" s="1130"/>
      <c r="D1766" s="1130"/>
      <c r="E1766" s="1130"/>
      <c r="F1766" s="1130"/>
      <c r="G1766" s="1130"/>
      <c r="H1766" s="1130"/>
      <c r="I1766" s="1130"/>
      <c r="J1766" s="1130"/>
      <c r="K1766" s="1130"/>
      <c r="L1766" s="1130"/>
      <c r="M1766" s="1130"/>
      <c r="N1766" s="1130"/>
      <c r="O1766" s="1130"/>
      <c r="P1766" s="1130"/>
      <c r="Q1766" s="1130"/>
      <c r="R1766" s="1130"/>
    </row>
    <row r="1767" spans="1:18">
      <c r="A1767" s="1130"/>
      <c r="B1767" s="1130"/>
      <c r="C1767" s="1130"/>
      <c r="D1767" s="1130"/>
      <c r="E1767" s="1130"/>
      <c r="F1767" s="1130"/>
      <c r="G1767" s="1130"/>
      <c r="H1767" s="1130"/>
      <c r="I1767" s="1130"/>
      <c r="J1767" s="1130"/>
      <c r="K1767" s="1130"/>
      <c r="L1767" s="1130"/>
      <c r="M1767" s="1130"/>
      <c r="N1767" s="1130"/>
      <c r="O1767" s="1130"/>
      <c r="P1767" s="1130"/>
      <c r="Q1767" s="1130"/>
      <c r="R1767" s="1130"/>
    </row>
    <row r="1768" spans="1:18">
      <c r="A1768" s="1130"/>
      <c r="B1768" s="1130"/>
      <c r="C1768" s="1130"/>
      <c r="D1768" s="1130"/>
      <c r="E1768" s="1130"/>
      <c r="F1768" s="1130"/>
      <c r="G1768" s="1130"/>
      <c r="H1768" s="1130"/>
      <c r="I1768" s="1130"/>
      <c r="J1768" s="1130"/>
      <c r="K1768" s="1130"/>
      <c r="L1768" s="1130"/>
      <c r="M1768" s="1130"/>
      <c r="N1768" s="1130"/>
      <c r="O1768" s="1130"/>
      <c r="P1768" s="1130"/>
      <c r="Q1768" s="1130"/>
      <c r="R1768" s="1130"/>
    </row>
    <row r="1769" spans="1:18">
      <c r="A1769" s="1130"/>
      <c r="B1769" s="1130"/>
      <c r="C1769" s="1130"/>
      <c r="D1769" s="1130"/>
      <c r="E1769" s="1130"/>
      <c r="F1769" s="1130"/>
      <c r="G1769" s="1130"/>
      <c r="H1769" s="1130"/>
      <c r="I1769" s="1130"/>
      <c r="J1769" s="1130"/>
      <c r="K1769" s="1130"/>
      <c r="L1769" s="1130"/>
      <c r="M1769" s="1130"/>
      <c r="N1769" s="1130"/>
      <c r="O1769" s="1130"/>
      <c r="P1769" s="1130"/>
      <c r="Q1769" s="1130"/>
      <c r="R1769" s="1130"/>
    </row>
    <row r="1770" spans="1:18">
      <c r="A1770" s="1130"/>
      <c r="B1770" s="1130"/>
      <c r="C1770" s="1130"/>
      <c r="D1770" s="1130"/>
      <c r="E1770" s="1130"/>
      <c r="F1770" s="1130"/>
      <c r="G1770" s="1130"/>
      <c r="H1770" s="1130"/>
      <c r="I1770" s="1130"/>
      <c r="J1770" s="1130"/>
      <c r="K1770" s="1130"/>
      <c r="L1770" s="1130"/>
      <c r="M1770" s="1130"/>
      <c r="N1770" s="1130"/>
      <c r="O1770" s="1130"/>
      <c r="P1770" s="1130"/>
      <c r="Q1770" s="1130"/>
      <c r="R1770" s="1130"/>
    </row>
    <row r="1771" spans="1:18">
      <c r="A1771" s="1130"/>
      <c r="B1771" s="1130"/>
      <c r="C1771" s="1130"/>
      <c r="D1771" s="1130"/>
      <c r="E1771" s="1130"/>
      <c r="F1771" s="1130"/>
      <c r="G1771" s="1130"/>
      <c r="H1771" s="1130"/>
      <c r="I1771" s="1130"/>
      <c r="J1771" s="1130"/>
      <c r="K1771" s="1130"/>
      <c r="L1771" s="1130"/>
      <c r="M1771" s="1130"/>
      <c r="N1771" s="1130"/>
      <c r="O1771" s="1130"/>
      <c r="P1771" s="1130"/>
      <c r="Q1771" s="1130"/>
      <c r="R1771" s="1130"/>
    </row>
    <row r="1772" spans="1:18">
      <c r="A1772" s="1130"/>
      <c r="B1772" s="1130"/>
      <c r="C1772" s="1130"/>
      <c r="D1772" s="1130"/>
      <c r="E1772" s="1130"/>
      <c r="F1772" s="1130"/>
      <c r="G1772" s="1130"/>
      <c r="H1772" s="1130"/>
      <c r="I1772" s="1130"/>
      <c r="J1772" s="1130"/>
      <c r="K1772" s="1130"/>
      <c r="L1772" s="1130"/>
      <c r="M1772" s="1130"/>
      <c r="N1772" s="1130"/>
      <c r="O1772" s="1130"/>
      <c r="P1772" s="1130"/>
      <c r="Q1772" s="1130"/>
      <c r="R1772" s="1130"/>
    </row>
    <row r="1773" spans="1:18">
      <c r="A1773" s="1130"/>
      <c r="B1773" s="1130"/>
      <c r="C1773" s="1130"/>
      <c r="D1773" s="1130"/>
      <c r="E1773" s="1130"/>
      <c r="F1773" s="1130"/>
      <c r="G1773" s="1130"/>
      <c r="H1773" s="1130"/>
      <c r="I1773" s="1130"/>
      <c r="J1773" s="1130"/>
      <c r="K1773" s="1130"/>
      <c r="L1773" s="1130"/>
      <c r="M1773" s="1130"/>
      <c r="N1773" s="1130"/>
      <c r="O1773" s="1130"/>
      <c r="P1773" s="1130"/>
      <c r="Q1773" s="1130"/>
      <c r="R1773" s="1130"/>
    </row>
    <row r="1774" spans="1:18">
      <c r="A1774" s="1130"/>
      <c r="B1774" s="1130"/>
      <c r="C1774" s="1130"/>
      <c r="D1774" s="1130"/>
      <c r="E1774" s="1130"/>
      <c r="F1774" s="1130"/>
      <c r="G1774" s="1130"/>
      <c r="H1774" s="1130"/>
      <c r="I1774" s="1130"/>
      <c r="J1774" s="1130"/>
      <c r="K1774" s="1130"/>
      <c r="L1774" s="1130"/>
      <c r="M1774" s="1130"/>
      <c r="N1774" s="1130"/>
      <c r="O1774" s="1130"/>
      <c r="P1774" s="1130"/>
      <c r="Q1774" s="1130"/>
      <c r="R1774" s="1130"/>
    </row>
    <row r="1775" spans="1:18">
      <c r="A1775" s="1130"/>
      <c r="B1775" s="1130"/>
      <c r="C1775" s="1130"/>
      <c r="D1775" s="1130"/>
      <c r="E1775" s="1130"/>
      <c r="F1775" s="1130"/>
      <c r="G1775" s="1130"/>
      <c r="H1775" s="1130"/>
      <c r="I1775" s="1130"/>
      <c r="J1775" s="1130"/>
      <c r="K1775" s="1130"/>
      <c r="L1775" s="1130"/>
      <c r="M1775" s="1130"/>
      <c r="N1775" s="1130"/>
      <c r="O1775" s="1130"/>
      <c r="P1775" s="1130"/>
      <c r="Q1775" s="1130"/>
      <c r="R1775" s="1130"/>
    </row>
    <row r="1776" spans="1:18">
      <c r="A1776" s="1130"/>
      <c r="B1776" s="1130"/>
      <c r="C1776" s="1130"/>
      <c r="D1776" s="1130"/>
      <c r="E1776" s="1130"/>
      <c r="F1776" s="1130"/>
      <c r="G1776" s="1130"/>
      <c r="H1776" s="1130"/>
      <c r="I1776" s="1130"/>
      <c r="J1776" s="1130"/>
      <c r="K1776" s="1130"/>
      <c r="L1776" s="1130"/>
      <c r="M1776" s="1130"/>
      <c r="N1776" s="1130"/>
      <c r="O1776" s="1130"/>
      <c r="P1776" s="1130"/>
      <c r="Q1776" s="1130"/>
      <c r="R1776" s="1130"/>
    </row>
    <row r="1777" spans="1:18">
      <c r="A1777" s="1130"/>
      <c r="B1777" s="1130"/>
      <c r="C1777" s="1130"/>
      <c r="D1777" s="1130"/>
      <c r="E1777" s="1130"/>
      <c r="F1777" s="1130"/>
      <c r="G1777" s="1130"/>
      <c r="H1777" s="1130"/>
      <c r="I1777" s="1130"/>
      <c r="J1777" s="1130"/>
      <c r="K1777" s="1130"/>
      <c r="L1777" s="1130"/>
      <c r="M1777" s="1130"/>
      <c r="N1777" s="1130"/>
      <c r="O1777" s="1130"/>
      <c r="P1777" s="1130"/>
      <c r="Q1777" s="1130"/>
      <c r="R1777" s="1130"/>
    </row>
    <row r="1778" spans="1:18">
      <c r="A1778" s="1130"/>
      <c r="B1778" s="1130"/>
      <c r="C1778" s="1130"/>
      <c r="D1778" s="1130"/>
      <c r="E1778" s="1130"/>
      <c r="F1778" s="1130"/>
      <c r="G1778" s="1130"/>
      <c r="H1778" s="1130"/>
      <c r="I1778" s="1130"/>
      <c r="J1778" s="1130"/>
      <c r="K1778" s="1130"/>
      <c r="L1778" s="1130"/>
      <c r="M1778" s="1130"/>
      <c r="N1778" s="1130"/>
      <c r="O1778" s="1130"/>
      <c r="P1778" s="1130"/>
      <c r="Q1778" s="1130"/>
      <c r="R1778" s="1130"/>
    </row>
    <row r="1779" spans="1:18">
      <c r="A1779" s="1130"/>
      <c r="B1779" s="1130"/>
      <c r="C1779" s="1130"/>
      <c r="D1779" s="1130"/>
      <c r="E1779" s="1130"/>
      <c r="F1779" s="1130"/>
      <c r="G1779" s="1130"/>
      <c r="H1779" s="1130"/>
      <c r="I1779" s="1130"/>
      <c r="J1779" s="1130"/>
      <c r="K1779" s="1130"/>
      <c r="L1779" s="1130"/>
      <c r="M1779" s="1130"/>
      <c r="N1779" s="1130"/>
      <c r="O1779" s="1130"/>
      <c r="P1779" s="1130"/>
      <c r="Q1779" s="1130"/>
      <c r="R1779" s="1130"/>
    </row>
    <row r="1780" spans="1:18">
      <c r="A1780" s="1130"/>
      <c r="B1780" s="1130"/>
      <c r="C1780" s="1130"/>
      <c r="D1780" s="1130"/>
      <c r="E1780" s="1130"/>
      <c r="F1780" s="1130"/>
      <c r="G1780" s="1130"/>
      <c r="H1780" s="1130"/>
      <c r="I1780" s="1130"/>
      <c r="J1780" s="1130"/>
      <c r="K1780" s="1130"/>
      <c r="L1780" s="1130"/>
      <c r="M1780" s="1130"/>
      <c r="N1780" s="1130"/>
      <c r="O1780" s="1130"/>
      <c r="P1780" s="1130"/>
      <c r="Q1780" s="1130"/>
      <c r="R1780" s="1130"/>
    </row>
    <row r="1781" spans="1:18">
      <c r="A1781" s="1130"/>
      <c r="B1781" s="1130"/>
      <c r="C1781" s="1130"/>
      <c r="D1781" s="1130"/>
      <c r="E1781" s="1130"/>
      <c r="F1781" s="1130"/>
      <c r="G1781" s="1130"/>
      <c r="H1781" s="1130"/>
      <c r="I1781" s="1130"/>
      <c r="J1781" s="1130"/>
      <c r="K1781" s="1130"/>
      <c r="L1781" s="1130"/>
      <c r="M1781" s="1130"/>
      <c r="N1781" s="1130"/>
      <c r="O1781" s="1130"/>
      <c r="P1781" s="1130"/>
      <c r="Q1781" s="1130"/>
      <c r="R1781" s="1130"/>
    </row>
    <row r="1782" spans="1:18">
      <c r="A1782" s="1130"/>
      <c r="B1782" s="1130"/>
      <c r="C1782" s="1130"/>
      <c r="D1782" s="1130"/>
      <c r="E1782" s="1130"/>
      <c r="F1782" s="1130"/>
      <c r="G1782" s="1130"/>
      <c r="H1782" s="1130"/>
      <c r="I1782" s="1130"/>
      <c r="J1782" s="1130"/>
      <c r="K1782" s="1130"/>
      <c r="L1782" s="1130"/>
      <c r="M1782" s="1130"/>
      <c r="N1782" s="1130"/>
      <c r="O1782" s="1130"/>
      <c r="P1782" s="1130"/>
      <c r="Q1782" s="1130"/>
      <c r="R1782" s="1130"/>
    </row>
    <row r="1783" spans="1:18">
      <c r="A1783" s="1130"/>
      <c r="B1783" s="1130"/>
      <c r="C1783" s="1130"/>
      <c r="D1783" s="1130"/>
      <c r="E1783" s="1130"/>
      <c r="F1783" s="1130"/>
      <c r="G1783" s="1130"/>
      <c r="H1783" s="1130"/>
      <c r="I1783" s="1130"/>
      <c r="J1783" s="1130"/>
      <c r="K1783" s="1130"/>
      <c r="L1783" s="1130"/>
      <c r="M1783" s="1130"/>
      <c r="N1783" s="1130"/>
      <c r="O1783" s="1130"/>
      <c r="P1783" s="1130"/>
      <c r="Q1783" s="1130"/>
      <c r="R1783" s="1130"/>
    </row>
    <row r="1784" spans="1:18">
      <c r="A1784" s="1130"/>
      <c r="B1784" s="1130"/>
      <c r="C1784" s="1130"/>
      <c r="D1784" s="1130"/>
      <c r="E1784" s="1130"/>
      <c r="F1784" s="1130"/>
      <c r="G1784" s="1130"/>
      <c r="H1784" s="1130"/>
      <c r="I1784" s="1130"/>
      <c r="J1784" s="1130"/>
      <c r="K1784" s="1130"/>
      <c r="L1784" s="1130"/>
      <c r="M1784" s="1130"/>
      <c r="N1784" s="1130"/>
      <c r="O1784" s="1130"/>
      <c r="P1784" s="1130"/>
      <c r="Q1784" s="1130"/>
      <c r="R1784" s="1130"/>
    </row>
    <row r="1785" spans="1:18">
      <c r="A1785" s="1130"/>
      <c r="B1785" s="1130"/>
      <c r="C1785" s="1130"/>
      <c r="D1785" s="1130"/>
      <c r="E1785" s="1130"/>
      <c r="F1785" s="1130"/>
      <c r="G1785" s="1130"/>
      <c r="H1785" s="1130"/>
      <c r="I1785" s="1130"/>
      <c r="J1785" s="1130"/>
      <c r="K1785" s="1130"/>
      <c r="L1785" s="1130"/>
      <c r="M1785" s="1130"/>
      <c r="N1785" s="1130"/>
      <c r="O1785" s="1130"/>
      <c r="P1785" s="1130"/>
      <c r="Q1785" s="1130"/>
      <c r="R1785" s="1130"/>
    </row>
    <row r="1786" spans="1:18">
      <c r="A1786" s="1130"/>
      <c r="B1786" s="1130"/>
      <c r="C1786" s="1130"/>
      <c r="D1786" s="1130"/>
      <c r="E1786" s="1130"/>
      <c r="F1786" s="1130"/>
      <c r="G1786" s="1130"/>
      <c r="H1786" s="1130"/>
      <c r="I1786" s="1130"/>
      <c r="J1786" s="1130"/>
      <c r="K1786" s="1130"/>
      <c r="L1786" s="1130"/>
      <c r="M1786" s="1130"/>
      <c r="N1786" s="1130"/>
      <c r="O1786" s="1130"/>
      <c r="P1786" s="1130"/>
      <c r="Q1786" s="1130"/>
      <c r="R1786" s="1130"/>
    </row>
    <row r="1787" spans="1:18">
      <c r="A1787" s="1130"/>
      <c r="B1787" s="1130"/>
      <c r="C1787" s="1130"/>
      <c r="D1787" s="1130"/>
      <c r="E1787" s="1130"/>
      <c r="F1787" s="1130"/>
      <c r="G1787" s="1130"/>
      <c r="H1787" s="1130"/>
      <c r="I1787" s="1130"/>
      <c r="J1787" s="1130"/>
      <c r="K1787" s="1130"/>
      <c r="L1787" s="1130"/>
      <c r="M1787" s="1130"/>
      <c r="N1787" s="1130"/>
      <c r="O1787" s="1130"/>
      <c r="P1787" s="1130"/>
      <c r="Q1787" s="1130"/>
      <c r="R1787" s="1130"/>
    </row>
    <row r="1788" spans="1:18">
      <c r="A1788" s="1130"/>
      <c r="B1788" s="1130"/>
      <c r="C1788" s="1130"/>
      <c r="D1788" s="1130"/>
      <c r="E1788" s="1130"/>
      <c r="F1788" s="1130"/>
      <c r="G1788" s="1130"/>
      <c r="H1788" s="1130"/>
      <c r="I1788" s="1130"/>
      <c r="J1788" s="1130"/>
      <c r="K1788" s="1130"/>
      <c r="L1788" s="1130"/>
      <c r="M1788" s="1130"/>
      <c r="N1788" s="1130"/>
      <c r="O1788" s="1130"/>
      <c r="P1788" s="1130"/>
      <c r="Q1788" s="1130"/>
      <c r="R1788" s="1130"/>
    </row>
    <row r="1789" spans="1:18">
      <c r="A1789" s="1130"/>
      <c r="B1789" s="1130"/>
      <c r="C1789" s="1130"/>
      <c r="D1789" s="1130"/>
      <c r="E1789" s="1130"/>
      <c r="F1789" s="1130"/>
      <c r="G1789" s="1130"/>
      <c r="H1789" s="1130"/>
      <c r="I1789" s="1130"/>
      <c r="J1789" s="1130"/>
      <c r="K1789" s="1130"/>
      <c r="L1789" s="1130"/>
      <c r="M1789" s="1130"/>
      <c r="N1789" s="1130"/>
      <c r="O1789" s="1130"/>
      <c r="P1789" s="1130"/>
      <c r="Q1789" s="1130"/>
      <c r="R1789" s="1130"/>
    </row>
    <row r="1790" spans="1:18">
      <c r="A1790" s="1130"/>
      <c r="B1790" s="1130"/>
      <c r="C1790" s="1130"/>
      <c r="D1790" s="1130"/>
      <c r="E1790" s="1130"/>
      <c r="F1790" s="1130"/>
      <c r="G1790" s="1130"/>
      <c r="H1790" s="1130"/>
      <c r="I1790" s="1130"/>
      <c r="J1790" s="1130"/>
      <c r="K1790" s="1130"/>
      <c r="L1790" s="1130"/>
      <c r="M1790" s="1130"/>
      <c r="N1790" s="1130"/>
      <c r="O1790" s="1130"/>
      <c r="P1790" s="1130"/>
      <c r="Q1790" s="1130"/>
      <c r="R1790" s="1130"/>
    </row>
    <row r="1791" spans="1:18">
      <c r="A1791" s="1130"/>
      <c r="B1791" s="1130"/>
      <c r="C1791" s="1130"/>
      <c r="D1791" s="1130"/>
      <c r="E1791" s="1130"/>
      <c r="F1791" s="1130"/>
      <c r="G1791" s="1130"/>
      <c r="H1791" s="1130"/>
      <c r="I1791" s="1130"/>
      <c r="J1791" s="1130"/>
      <c r="K1791" s="1130"/>
      <c r="L1791" s="1130"/>
      <c r="M1791" s="1130"/>
      <c r="N1791" s="1130"/>
      <c r="O1791" s="1130"/>
      <c r="P1791" s="1130"/>
      <c r="Q1791" s="1130"/>
      <c r="R1791" s="1130"/>
    </row>
    <row r="1792" spans="1:18">
      <c r="A1792" s="1130"/>
      <c r="B1792" s="1130"/>
      <c r="C1792" s="1130"/>
      <c r="D1792" s="1130"/>
      <c r="E1792" s="1130"/>
      <c r="F1792" s="1130"/>
      <c r="G1792" s="1130"/>
      <c r="H1792" s="1130"/>
      <c r="I1792" s="1130"/>
      <c r="J1792" s="1130"/>
      <c r="K1792" s="1130"/>
      <c r="L1792" s="1130"/>
      <c r="M1792" s="1130"/>
      <c r="N1792" s="1130"/>
      <c r="O1792" s="1130"/>
      <c r="P1792" s="1130"/>
      <c r="Q1792" s="1130"/>
      <c r="R1792" s="1130"/>
    </row>
    <row r="1793" spans="1:18">
      <c r="A1793" s="1130"/>
      <c r="B1793" s="1130"/>
      <c r="C1793" s="1130"/>
      <c r="D1793" s="1130"/>
      <c r="E1793" s="1130"/>
      <c r="F1793" s="1130"/>
      <c r="G1793" s="1130"/>
      <c r="H1793" s="1130"/>
      <c r="I1793" s="1130"/>
      <c r="J1793" s="1130"/>
      <c r="K1793" s="1130"/>
      <c r="L1793" s="1130"/>
      <c r="M1793" s="1130"/>
      <c r="N1793" s="1130"/>
      <c r="O1793" s="1130"/>
      <c r="P1793" s="1130"/>
      <c r="Q1793" s="1130"/>
      <c r="R1793" s="1130"/>
    </row>
    <row r="1794" spans="1:18">
      <c r="A1794" s="1130"/>
      <c r="B1794" s="1130"/>
      <c r="C1794" s="1130"/>
      <c r="D1794" s="1130"/>
      <c r="E1794" s="1130"/>
      <c r="F1794" s="1130"/>
      <c r="G1794" s="1130"/>
      <c r="H1794" s="1130"/>
      <c r="I1794" s="1130"/>
      <c r="J1794" s="1130"/>
      <c r="K1794" s="1130"/>
      <c r="L1794" s="1130"/>
      <c r="M1794" s="1130"/>
      <c r="N1794" s="1130"/>
      <c r="O1794" s="1130"/>
      <c r="P1794" s="1130"/>
      <c r="Q1794" s="1130"/>
      <c r="R1794" s="1130"/>
    </row>
    <row r="1795" spans="1:18">
      <c r="A1795" s="1130"/>
      <c r="B1795" s="1130"/>
      <c r="C1795" s="1130"/>
      <c r="D1795" s="1130"/>
      <c r="E1795" s="1130"/>
      <c r="F1795" s="1130"/>
      <c r="G1795" s="1130"/>
      <c r="H1795" s="1130"/>
      <c r="I1795" s="1130"/>
      <c r="J1795" s="1130"/>
      <c r="K1795" s="1130"/>
      <c r="L1795" s="1130"/>
      <c r="M1795" s="1130"/>
      <c r="N1795" s="1130"/>
      <c r="O1795" s="1130"/>
      <c r="P1795" s="1130"/>
      <c r="Q1795" s="1130"/>
      <c r="R1795" s="1130"/>
    </row>
    <row r="1796" spans="1:18">
      <c r="A1796" s="1130"/>
      <c r="B1796" s="1130"/>
      <c r="C1796" s="1130"/>
      <c r="D1796" s="1130"/>
      <c r="E1796" s="1130"/>
      <c r="F1796" s="1130"/>
      <c r="G1796" s="1130"/>
      <c r="H1796" s="1130"/>
      <c r="I1796" s="1130"/>
      <c r="J1796" s="1130"/>
      <c r="K1796" s="1130"/>
      <c r="L1796" s="1130"/>
      <c r="M1796" s="1130"/>
      <c r="N1796" s="1130"/>
      <c r="O1796" s="1130"/>
      <c r="P1796" s="1130"/>
      <c r="Q1796" s="1130"/>
      <c r="R1796" s="1130"/>
    </row>
    <row r="1797" spans="1:18">
      <c r="A1797" s="1130"/>
      <c r="B1797" s="1130"/>
      <c r="C1797" s="1130"/>
      <c r="D1797" s="1130"/>
      <c r="E1797" s="1130"/>
      <c r="F1797" s="1130"/>
      <c r="G1797" s="1130"/>
      <c r="H1797" s="1130"/>
      <c r="I1797" s="1130"/>
      <c r="J1797" s="1130"/>
      <c r="K1797" s="1130"/>
      <c r="L1797" s="1130"/>
      <c r="M1797" s="1130"/>
      <c r="N1797" s="1130"/>
      <c r="O1797" s="1130"/>
      <c r="P1797" s="1130"/>
      <c r="Q1797" s="1130"/>
      <c r="R1797" s="1130"/>
    </row>
    <row r="1798" spans="1:18">
      <c r="A1798" s="1130"/>
      <c r="B1798" s="1130"/>
      <c r="C1798" s="1130"/>
      <c r="D1798" s="1130"/>
      <c r="E1798" s="1130"/>
      <c r="F1798" s="1130"/>
      <c r="G1798" s="1130"/>
      <c r="H1798" s="1130"/>
      <c r="I1798" s="1130"/>
      <c r="J1798" s="1130"/>
      <c r="K1798" s="1130"/>
      <c r="L1798" s="1130"/>
      <c r="M1798" s="1130"/>
      <c r="N1798" s="1130"/>
      <c r="O1798" s="1130"/>
      <c r="P1798" s="1130"/>
      <c r="Q1798" s="1130"/>
      <c r="R1798" s="1130"/>
    </row>
    <row r="1799" spans="1:18">
      <c r="A1799" s="1130"/>
      <c r="B1799" s="1130"/>
      <c r="C1799" s="1130"/>
      <c r="D1799" s="1130"/>
      <c r="E1799" s="1130"/>
      <c r="F1799" s="1130"/>
      <c r="G1799" s="1130"/>
      <c r="H1799" s="1130"/>
      <c r="I1799" s="1130"/>
      <c r="J1799" s="1130"/>
      <c r="K1799" s="1130"/>
      <c r="L1799" s="1130"/>
      <c r="M1799" s="1130"/>
      <c r="N1799" s="1130"/>
      <c r="O1799" s="1130"/>
      <c r="P1799" s="1130"/>
      <c r="Q1799" s="1130"/>
      <c r="R1799" s="1130"/>
    </row>
    <row r="1800" spans="1:18">
      <c r="A1800" s="1130"/>
      <c r="B1800" s="1130"/>
      <c r="C1800" s="1130"/>
      <c r="D1800" s="1130"/>
      <c r="E1800" s="1130"/>
      <c r="F1800" s="1130"/>
      <c r="G1800" s="1130"/>
      <c r="H1800" s="1130"/>
      <c r="I1800" s="1130"/>
      <c r="J1800" s="1130"/>
      <c r="K1800" s="1130"/>
      <c r="L1800" s="1130"/>
      <c r="M1800" s="1130"/>
      <c r="N1800" s="1130"/>
      <c r="O1800" s="1130"/>
      <c r="P1800" s="1130"/>
      <c r="Q1800" s="1130"/>
      <c r="R1800" s="1130"/>
    </row>
    <row r="1801" spans="1:18">
      <c r="A1801" s="1130"/>
      <c r="B1801" s="1130"/>
      <c r="C1801" s="1130"/>
      <c r="D1801" s="1130"/>
      <c r="E1801" s="1130"/>
      <c r="F1801" s="1130"/>
      <c r="G1801" s="1130"/>
      <c r="H1801" s="1130"/>
      <c r="I1801" s="1130"/>
      <c r="J1801" s="1130"/>
      <c r="K1801" s="1130"/>
      <c r="L1801" s="1130"/>
      <c r="M1801" s="1130"/>
      <c r="N1801" s="1130"/>
      <c r="O1801" s="1130"/>
      <c r="P1801" s="1130"/>
      <c r="Q1801" s="1130"/>
      <c r="R1801" s="1130"/>
    </row>
    <row r="1802" spans="1:18">
      <c r="A1802" s="1130"/>
      <c r="B1802" s="1130"/>
      <c r="C1802" s="1130"/>
      <c r="D1802" s="1130"/>
      <c r="E1802" s="1130"/>
      <c r="F1802" s="1130"/>
      <c r="G1802" s="1130"/>
      <c r="H1802" s="1130"/>
      <c r="I1802" s="1130"/>
      <c r="J1802" s="1130"/>
      <c r="K1802" s="1130"/>
      <c r="L1802" s="1130"/>
      <c r="M1802" s="1130"/>
      <c r="N1802" s="1130"/>
      <c r="O1802" s="1130"/>
      <c r="P1802" s="1130"/>
      <c r="Q1802" s="1130"/>
      <c r="R1802" s="1130"/>
    </row>
    <row r="1803" spans="1:18">
      <c r="A1803" s="1130"/>
      <c r="B1803" s="1130"/>
      <c r="C1803" s="1130"/>
      <c r="D1803" s="1130"/>
      <c r="E1803" s="1130"/>
      <c r="F1803" s="1130"/>
      <c r="G1803" s="1130"/>
      <c r="H1803" s="1130"/>
      <c r="I1803" s="1130"/>
      <c r="J1803" s="1130"/>
      <c r="K1803" s="1130"/>
      <c r="L1803" s="1130"/>
      <c r="M1803" s="1130"/>
      <c r="N1803" s="1130"/>
      <c r="O1803" s="1130"/>
      <c r="P1803" s="1130"/>
      <c r="Q1803" s="1130"/>
      <c r="R1803" s="1130"/>
    </row>
    <row r="1804" spans="1:18">
      <c r="A1804" s="1130"/>
      <c r="B1804" s="1130"/>
      <c r="C1804" s="1130"/>
      <c r="D1804" s="1130"/>
      <c r="E1804" s="1130"/>
      <c r="F1804" s="1130"/>
      <c r="G1804" s="1130"/>
      <c r="H1804" s="1130"/>
      <c r="I1804" s="1130"/>
      <c r="J1804" s="1130"/>
      <c r="K1804" s="1130"/>
      <c r="L1804" s="1130"/>
      <c r="M1804" s="1130"/>
      <c r="N1804" s="1130"/>
      <c r="O1804" s="1130"/>
      <c r="P1804" s="1130"/>
      <c r="Q1804" s="1130"/>
      <c r="R1804" s="1130"/>
    </row>
    <row r="1805" spans="1:18">
      <c r="A1805" s="1130"/>
      <c r="B1805" s="1130"/>
      <c r="C1805" s="1130"/>
      <c r="D1805" s="1130"/>
      <c r="E1805" s="1130"/>
      <c r="F1805" s="1130"/>
      <c r="G1805" s="1130"/>
      <c r="H1805" s="1130"/>
      <c r="I1805" s="1130"/>
      <c r="J1805" s="1130"/>
      <c r="K1805" s="1130"/>
      <c r="L1805" s="1130"/>
      <c r="M1805" s="1130"/>
      <c r="N1805" s="1130"/>
      <c r="O1805" s="1130"/>
      <c r="P1805" s="1130"/>
      <c r="Q1805" s="1130"/>
      <c r="R1805" s="1130"/>
    </row>
    <row r="1806" spans="1:18">
      <c r="A1806" s="1130"/>
      <c r="B1806" s="1130"/>
      <c r="C1806" s="1130"/>
      <c r="D1806" s="1130"/>
      <c r="E1806" s="1130"/>
      <c r="F1806" s="1130"/>
      <c r="G1806" s="1130"/>
      <c r="H1806" s="1130"/>
      <c r="I1806" s="1130"/>
      <c r="J1806" s="1130"/>
      <c r="K1806" s="1130"/>
      <c r="L1806" s="1130"/>
      <c r="M1806" s="1130"/>
      <c r="N1806" s="1130"/>
      <c r="O1806" s="1130"/>
      <c r="P1806" s="1130"/>
      <c r="Q1806" s="1130"/>
      <c r="R1806" s="1130"/>
    </row>
    <row r="1807" spans="1:18">
      <c r="A1807" s="1130"/>
      <c r="B1807" s="1130"/>
      <c r="C1807" s="1130"/>
      <c r="D1807" s="1130"/>
      <c r="E1807" s="1130"/>
      <c r="F1807" s="1130"/>
      <c r="G1807" s="1130"/>
      <c r="H1807" s="1130"/>
      <c r="I1807" s="1130"/>
      <c r="J1807" s="1130"/>
      <c r="K1807" s="1130"/>
      <c r="L1807" s="1130"/>
      <c r="M1807" s="1130"/>
      <c r="N1807" s="1130"/>
      <c r="O1807" s="1130"/>
      <c r="P1807" s="1130"/>
      <c r="Q1807" s="1130"/>
      <c r="R1807" s="1130"/>
    </row>
    <row r="1808" spans="1:18">
      <c r="A1808" s="1130"/>
      <c r="B1808" s="1130"/>
      <c r="C1808" s="1130"/>
      <c r="D1808" s="1130"/>
      <c r="E1808" s="1130"/>
      <c r="F1808" s="1130"/>
      <c r="G1808" s="1130"/>
      <c r="H1808" s="1130"/>
      <c r="I1808" s="1130"/>
      <c r="J1808" s="1130"/>
      <c r="K1808" s="1130"/>
      <c r="L1808" s="1130"/>
      <c r="M1808" s="1130"/>
      <c r="N1808" s="1130"/>
      <c r="O1808" s="1130"/>
      <c r="P1808" s="1130"/>
      <c r="Q1808" s="1130"/>
      <c r="R1808" s="1130"/>
    </row>
    <row r="1809" spans="1:18">
      <c r="A1809" s="1130"/>
      <c r="B1809" s="1130"/>
      <c r="C1809" s="1130"/>
      <c r="D1809" s="1130"/>
      <c r="E1809" s="1130"/>
      <c r="F1809" s="1130"/>
      <c r="G1809" s="1130"/>
      <c r="H1809" s="1130"/>
      <c r="I1809" s="1130"/>
      <c r="J1809" s="1130"/>
      <c r="K1809" s="1130"/>
      <c r="L1809" s="1130"/>
      <c r="M1809" s="1130"/>
      <c r="N1809" s="1130"/>
      <c r="O1809" s="1130"/>
      <c r="P1809" s="1130"/>
      <c r="Q1809" s="1130"/>
      <c r="R1809" s="1130"/>
    </row>
    <row r="1810" spans="1:18">
      <c r="A1810" s="1130"/>
      <c r="B1810" s="1130"/>
      <c r="C1810" s="1130"/>
      <c r="D1810" s="1130"/>
      <c r="E1810" s="1130"/>
      <c r="F1810" s="1130"/>
      <c r="G1810" s="1130"/>
      <c r="H1810" s="1130"/>
      <c r="I1810" s="1130"/>
      <c r="J1810" s="1130"/>
      <c r="K1810" s="1130"/>
      <c r="L1810" s="1130"/>
      <c r="M1810" s="1130"/>
      <c r="N1810" s="1130"/>
      <c r="O1810" s="1130"/>
      <c r="P1810" s="1130"/>
      <c r="Q1810" s="1130"/>
      <c r="R1810" s="1130"/>
    </row>
    <row r="1811" spans="1:18">
      <c r="A1811" s="1130"/>
      <c r="B1811" s="1130"/>
      <c r="C1811" s="1130"/>
      <c r="D1811" s="1130"/>
      <c r="E1811" s="1130"/>
      <c r="F1811" s="1130"/>
      <c r="G1811" s="1130"/>
      <c r="H1811" s="1130"/>
      <c r="I1811" s="1130"/>
      <c r="J1811" s="1130"/>
      <c r="K1811" s="1130"/>
      <c r="L1811" s="1130"/>
      <c r="M1811" s="1130"/>
      <c r="N1811" s="1130"/>
      <c r="O1811" s="1130"/>
      <c r="P1811" s="1130"/>
      <c r="Q1811" s="1130"/>
      <c r="R1811" s="1130"/>
    </row>
    <row r="1812" spans="1:18">
      <c r="A1812" s="1130"/>
      <c r="B1812" s="1130"/>
      <c r="C1812" s="1130"/>
      <c r="D1812" s="1130"/>
      <c r="E1812" s="1130"/>
      <c r="F1812" s="1130"/>
      <c r="G1812" s="1130"/>
      <c r="H1812" s="1130"/>
      <c r="I1812" s="1130"/>
      <c r="J1812" s="1130"/>
      <c r="K1812" s="1130"/>
      <c r="L1812" s="1130"/>
      <c r="M1812" s="1130"/>
      <c r="N1812" s="1130"/>
      <c r="O1812" s="1130"/>
      <c r="P1812" s="1130"/>
      <c r="Q1812" s="1130"/>
      <c r="R1812" s="1130"/>
    </row>
    <row r="1813" spans="1:18">
      <c r="A1813" s="1130"/>
      <c r="B1813" s="1130"/>
      <c r="C1813" s="1130"/>
      <c r="D1813" s="1130"/>
      <c r="E1813" s="1130"/>
      <c r="F1813" s="1130"/>
      <c r="G1813" s="1130"/>
      <c r="H1813" s="1130"/>
      <c r="I1813" s="1130"/>
      <c r="J1813" s="1130"/>
      <c r="K1813" s="1130"/>
      <c r="L1813" s="1130"/>
      <c r="M1813" s="1130"/>
      <c r="N1813" s="1130"/>
      <c r="O1813" s="1130"/>
      <c r="P1813" s="1130"/>
      <c r="Q1813" s="1130"/>
      <c r="R1813" s="1130"/>
    </row>
    <row r="1814" spans="1:18">
      <c r="A1814" s="1130"/>
      <c r="B1814" s="1130"/>
      <c r="C1814" s="1130"/>
      <c r="D1814" s="1130"/>
      <c r="E1814" s="1130"/>
      <c r="F1814" s="1130"/>
      <c r="G1814" s="1130"/>
      <c r="H1814" s="1130"/>
      <c r="I1814" s="1130"/>
      <c r="J1814" s="1130"/>
      <c r="K1814" s="1130"/>
      <c r="L1814" s="1130"/>
      <c r="M1814" s="1130"/>
      <c r="N1814" s="1130"/>
      <c r="O1814" s="1130"/>
      <c r="P1814" s="1130"/>
      <c r="Q1814" s="1130"/>
      <c r="R1814" s="1130"/>
    </row>
    <row r="1815" spans="1:18">
      <c r="A1815" s="1130"/>
      <c r="B1815" s="1130"/>
      <c r="C1815" s="1130"/>
      <c r="D1815" s="1130"/>
      <c r="E1815" s="1130"/>
      <c r="F1815" s="1130"/>
      <c r="G1815" s="1130"/>
      <c r="H1815" s="1130"/>
      <c r="I1815" s="1130"/>
      <c r="J1815" s="1130"/>
      <c r="K1815" s="1130"/>
      <c r="L1815" s="1130"/>
      <c r="M1815" s="1130"/>
      <c r="N1815" s="1130"/>
      <c r="O1815" s="1130"/>
      <c r="P1815" s="1130"/>
      <c r="Q1815" s="1130"/>
      <c r="R1815" s="1130"/>
    </row>
    <row r="1816" spans="1:18">
      <c r="A1816" s="1130"/>
      <c r="B1816" s="1130"/>
      <c r="C1816" s="1130"/>
      <c r="D1816" s="1130"/>
      <c r="E1816" s="1130"/>
      <c r="F1816" s="1130"/>
      <c r="G1816" s="1130"/>
      <c r="H1816" s="1130"/>
      <c r="I1816" s="1130"/>
      <c r="J1816" s="1130"/>
      <c r="K1816" s="1130"/>
      <c r="L1816" s="1130"/>
      <c r="M1816" s="1130"/>
      <c r="N1816" s="1130"/>
      <c r="O1816" s="1130"/>
      <c r="P1816" s="1130"/>
      <c r="Q1816" s="1130"/>
      <c r="R1816" s="1130"/>
    </row>
    <row r="1817" spans="1:18">
      <c r="A1817" s="1130"/>
      <c r="B1817" s="1130"/>
      <c r="C1817" s="1130"/>
      <c r="D1817" s="1130"/>
      <c r="E1817" s="1130"/>
      <c r="F1817" s="1130"/>
      <c r="G1817" s="1130"/>
      <c r="H1817" s="1130"/>
      <c r="I1817" s="1130"/>
      <c r="J1817" s="1130"/>
      <c r="K1817" s="1130"/>
      <c r="L1817" s="1130"/>
      <c r="M1817" s="1130"/>
      <c r="N1817" s="1130"/>
      <c r="O1817" s="1130"/>
      <c r="P1817" s="1130"/>
      <c r="Q1817" s="1130"/>
      <c r="R1817" s="1130"/>
    </row>
    <row r="1818" spans="1:18">
      <c r="A1818" s="1130"/>
      <c r="B1818" s="1130"/>
      <c r="C1818" s="1130"/>
      <c r="D1818" s="1130"/>
      <c r="E1818" s="1130"/>
      <c r="F1818" s="1130"/>
      <c r="G1818" s="1130"/>
      <c r="H1818" s="1130"/>
      <c r="I1818" s="1130"/>
      <c r="J1818" s="1130"/>
      <c r="K1818" s="1130"/>
      <c r="L1818" s="1130"/>
      <c r="M1818" s="1130"/>
      <c r="N1818" s="1130"/>
      <c r="O1818" s="1130"/>
      <c r="P1818" s="1130"/>
      <c r="Q1818" s="1130"/>
      <c r="R1818" s="1130"/>
    </row>
    <row r="1819" spans="1:18">
      <c r="A1819" s="1130"/>
      <c r="B1819" s="1130"/>
      <c r="C1819" s="1130"/>
      <c r="D1819" s="1130"/>
      <c r="E1819" s="1130"/>
      <c r="F1819" s="1130"/>
      <c r="G1819" s="1130"/>
      <c r="H1819" s="1130"/>
      <c r="I1819" s="1130"/>
      <c r="J1819" s="1130"/>
      <c r="K1819" s="1130"/>
      <c r="L1819" s="1130"/>
      <c r="M1819" s="1130"/>
      <c r="N1819" s="1130"/>
      <c r="O1819" s="1130"/>
      <c r="P1819" s="1130"/>
      <c r="Q1819" s="1130"/>
      <c r="R1819" s="1130"/>
    </row>
    <row r="1820" spans="1:18">
      <c r="A1820" s="1130"/>
      <c r="B1820" s="1130"/>
      <c r="C1820" s="1130"/>
      <c r="D1820" s="1130"/>
      <c r="E1820" s="1130"/>
      <c r="F1820" s="1130"/>
      <c r="G1820" s="1130"/>
      <c r="H1820" s="1130"/>
      <c r="I1820" s="1130"/>
      <c r="J1820" s="1130"/>
      <c r="K1820" s="1130"/>
      <c r="L1820" s="1130"/>
      <c r="M1820" s="1130"/>
      <c r="N1820" s="1130"/>
      <c r="O1820" s="1130"/>
      <c r="P1820" s="1130"/>
      <c r="Q1820" s="1130"/>
      <c r="R1820" s="1130"/>
    </row>
    <row r="1821" spans="1:18">
      <c r="A1821" s="1130"/>
      <c r="B1821" s="1130"/>
      <c r="C1821" s="1130"/>
      <c r="D1821" s="1130"/>
      <c r="E1821" s="1130"/>
      <c r="F1821" s="1130"/>
      <c r="G1821" s="1130"/>
      <c r="H1821" s="1130"/>
      <c r="I1821" s="1130"/>
      <c r="J1821" s="1130"/>
      <c r="K1821" s="1130"/>
      <c r="L1821" s="1130"/>
      <c r="M1821" s="1130"/>
      <c r="N1821" s="1130"/>
      <c r="O1821" s="1130"/>
      <c r="P1821" s="1130"/>
      <c r="Q1821" s="1130"/>
      <c r="R1821" s="1130"/>
    </row>
    <row r="1822" spans="1:18">
      <c r="A1822" s="1130"/>
      <c r="B1822" s="1130"/>
      <c r="C1822" s="1130"/>
      <c r="D1822" s="1130"/>
      <c r="E1822" s="1130"/>
      <c r="F1822" s="1130"/>
      <c r="G1822" s="1130"/>
      <c r="H1822" s="1130"/>
      <c r="I1822" s="1130"/>
      <c r="J1822" s="1130"/>
      <c r="K1822" s="1130"/>
      <c r="L1822" s="1130"/>
      <c r="M1822" s="1130"/>
      <c r="N1822" s="1130"/>
      <c r="O1822" s="1130"/>
      <c r="P1822" s="1130"/>
      <c r="Q1822" s="1130"/>
      <c r="R1822" s="1130"/>
    </row>
    <row r="1823" spans="1:18">
      <c r="A1823" s="1130"/>
      <c r="B1823" s="1130"/>
      <c r="C1823" s="1130"/>
      <c r="D1823" s="1130"/>
      <c r="E1823" s="1130"/>
      <c r="F1823" s="1130"/>
      <c r="G1823" s="1130"/>
      <c r="H1823" s="1130"/>
      <c r="I1823" s="1130"/>
      <c r="J1823" s="1130"/>
      <c r="K1823" s="1130"/>
      <c r="L1823" s="1130"/>
      <c r="M1823" s="1130"/>
      <c r="N1823" s="1130"/>
      <c r="O1823" s="1130"/>
      <c r="P1823" s="1130"/>
      <c r="Q1823" s="1130"/>
      <c r="R1823" s="1130"/>
    </row>
    <row r="1824" spans="1:18">
      <c r="A1824" s="1130"/>
      <c r="B1824" s="1130"/>
      <c r="C1824" s="1130"/>
      <c r="D1824" s="1130"/>
      <c r="E1824" s="1130"/>
      <c r="F1824" s="1130"/>
      <c r="G1824" s="1130"/>
      <c r="H1824" s="1130"/>
      <c r="I1824" s="1130"/>
      <c r="J1824" s="1130"/>
      <c r="K1824" s="1130"/>
      <c r="L1824" s="1130"/>
      <c r="M1824" s="1130"/>
      <c r="N1824" s="1130"/>
      <c r="O1824" s="1130"/>
      <c r="P1824" s="1130"/>
      <c r="Q1824" s="1130"/>
      <c r="R1824" s="1130"/>
    </row>
    <row r="1825" spans="1:18">
      <c r="A1825" s="1130"/>
      <c r="B1825" s="1130"/>
      <c r="C1825" s="1130"/>
      <c r="D1825" s="1130"/>
      <c r="E1825" s="1130"/>
      <c r="F1825" s="1130"/>
      <c r="G1825" s="1130"/>
      <c r="H1825" s="1130"/>
      <c r="I1825" s="1130"/>
      <c r="J1825" s="1130"/>
      <c r="K1825" s="1130"/>
      <c r="L1825" s="1130"/>
      <c r="M1825" s="1130"/>
      <c r="N1825" s="1130"/>
      <c r="O1825" s="1130"/>
      <c r="P1825" s="1130"/>
      <c r="Q1825" s="1130"/>
      <c r="R1825" s="1130"/>
    </row>
    <row r="1826" spans="1:18">
      <c r="A1826" s="1130"/>
      <c r="B1826" s="1130"/>
      <c r="C1826" s="1130"/>
      <c r="D1826" s="1130"/>
      <c r="E1826" s="1130"/>
      <c r="F1826" s="1130"/>
      <c r="G1826" s="1130"/>
      <c r="H1826" s="1130"/>
      <c r="I1826" s="1130"/>
      <c r="J1826" s="1130"/>
      <c r="K1826" s="1130"/>
      <c r="L1826" s="1130"/>
      <c r="M1826" s="1130"/>
      <c r="N1826" s="1130"/>
      <c r="O1826" s="1130"/>
      <c r="P1826" s="1130"/>
      <c r="Q1826" s="1130"/>
      <c r="R1826" s="1130"/>
    </row>
    <row r="1827" spans="1:18">
      <c r="A1827" s="1130"/>
      <c r="B1827" s="1130"/>
      <c r="C1827" s="1130"/>
      <c r="D1827" s="1130"/>
      <c r="E1827" s="1130"/>
      <c r="F1827" s="1130"/>
      <c r="G1827" s="1130"/>
      <c r="H1827" s="1130"/>
      <c r="I1827" s="1130"/>
      <c r="J1827" s="1130"/>
      <c r="K1827" s="1130"/>
      <c r="L1827" s="1130"/>
      <c r="M1827" s="1130"/>
      <c r="N1827" s="1130"/>
      <c r="O1827" s="1130"/>
      <c r="P1827" s="1130"/>
      <c r="Q1827" s="1130"/>
      <c r="R1827" s="1130"/>
    </row>
    <row r="1828" spans="1:18">
      <c r="A1828" s="1130"/>
      <c r="B1828" s="1130"/>
      <c r="C1828" s="1130"/>
      <c r="D1828" s="1130"/>
      <c r="E1828" s="1130"/>
      <c r="F1828" s="1130"/>
      <c r="G1828" s="1130"/>
      <c r="H1828" s="1130"/>
      <c r="I1828" s="1130"/>
      <c r="J1828" s="1130"/>
      <c r="K1828" s="1130"/>
      <c r="L1828" s="1130"/>
      <c r="M1828" s="1130"/>
      <c r="N1828" s="1130"/>
      <c r="O1828" s="1130"/>
      <c r="P1828" s="1130"/>
      <c r="Q1828" s="1130"/>
      <c r="R1828" s="1130"/>
    </row>
    <row r="1829" spans="1:18">
      <c r="A1829" s="1130"/>
      <c r="B1829" s="1130"/>
      <c r="C1829" s="1130"/>
      <c r="D1829" s="1130"/>
      <c r="E1829" s="1130"/>
      <c r="F1829" s="1130"/>
      <c r="G1829" s="1130"/>
      <c r="H1829" s="1130"/>
      <c r="I1829" s="1130"/>
      <c r="J1829" s="1130"/>
      <c r="K1829" s="1130"/>
      <c r="L1829" s="1130"/>
      <c r="M1829" s="1130"/>
      <c r="N1829" s="1130"/>
      <c r="O1829" s="1130"/>
      <c r="P1829" s="1130"/>
      <c r="Q1829" s="1130"/>
      <c r="R1829" s="1130"/>
    </row>
    <row r="1830" spans="1:18">
      <c r="A1830" s="1130"/>
      <c r="B1830" s="1130"/>
      <c r="C1830" s="1130"/>
      <c r="D1830" s="1130"/>
      <c r="E1830" s="1130"/>
      <c r="F1830" s="1130"/>
      <c r="G1830" s="1130"/>
      <c r="H1830" s="1130"/>
      <c r="I1830" s="1130"/>
      <c r="J1830" s="1130"/>
      <c r="K1830" s="1130"/>
      <c r="L1830" s="1130"/>
      <c r="M1830" s="1130"/>
      <c r="N1830" s="1130"/>
      <c r="O1830" s="1130"/>
      <c r="P1830" s="1130"/>
      <c r="Q1830" s="1130"/>
      <c r="R1830" s="1130"/>
    </row>
    <row r="1831" spans="1:18">
      <c r="A1831" s="1130"/>
      <c r="B1831" s="1130"/>
      <c r="C1831" s="1130"/>
      <c r="D1831" s="1130"/>
      <c r="E1831" s="1130"/>
      <c r="F1831" s="1130"/>
      <c r="G1831" s="1130"/>
      <c r="H1831" s="1130"/>
      <c r="I1831" s="1130"/>
      <c r="J1831" s="1130"/>
      <c r="K1831" s="1130"/>
      <c r="L1831" s="1130"/>
      <c r="M1831" s="1130"/>
      <c r="N1831" s="1130"/>
      <c r="O1831" s="1130"/>
      <c r="P1831" s="1130"/>
      <c r="Q1831" s="1130"/>
      <c r="R1831" s="1130"/>
    </row>
    <row r="1832" spans="1:18">
      <c r="A1832" s="1130"/>
      <c r="B1832" s="1130"/>
      <c r="C1832" s="1130"/>
      <c r="D1832" s="1130"/>
      <c r="E1832" s="1130"/>
      <c r="F1832" s="1130"/>
      <c r="G1832" s="1130"/>
      <c r="H1832" s="1130"/>
      <c r="I1832" s="1130"/>
      <c r="J1832" s="1130"/>
      <c r="K1832" s="1130"/>
      <c r="L1832" s="1130"/>
      <c r="M1832" s="1130"/>
      <c r="N1832" s="1130"/>
      <c r="O1832" s="1130"/>
      <c r="P1832" s="1130"/>
      <c r="Q1832" s="1130"/>
      <c r="R1832" s="1130"/>
    </row>
    <row r="1833" spans="1:18">
      <c r="A1833" s="1130"/>
      <c r="B1833" s="1130"/>
      <c r="C1833" s="1130"/>
      <c r="D1833" s="1130"/>
      <c r="E1833" s="1130"/>
      <c r="F1833" s="1130"/>
      <c r="G1833" s="1130"/>
      <c r="H1833" s="1130"/>
      <c r="I1833" s="1130"/>
      <c r="J1833" s="1130"/>
      <c r="K1833" s="1130"/>
      <c r="L1833" s="1130"/>
      <c r="M1833" s="1130"/>
      <c r="N1833" s="1130"/>
      <c r="O1833" s="1130"/>
      <c r="P1833" s="1130"/>
      <c r="Q1833" s="1130"/>
      <c r="R1833" s="1130"/>
    </row>
    <row r="1834" spans="1:18">
      <c r="A1834" s="1130"/>
      <c r="B1834" s="1130"/>
      <c r="C1834" s="1130"/>
      <c r="D1834" s="1130"/>
      <c r="E1834" s="1130"/>
      <c r="F1834" s="1130"/>
      <c r="G1834" s="1130"/>
      <c r="H1834" s="1130"/>
      <c r="I1834" s="1130"/>
      <c r="J1834" s="1130"/>
      <c r="K1834" s="1130"/>
      <c r="L1834" s="1130"/>
      <c r="M1834" s="1130"/>
      <c r="N1834" s="1130"/>
      <c r="O1834" s="1130"/>
      <c r="P1834" s="1130"/>
      <c r="Q1834" s="1130"/>
      <c r="R1834" s="1130"/>
    </row>
    <row r="1835" spans="1:18">
      <c r="A1835" s="1130"/>
      <c r="B1835" s="1130"/>
      <c r="C1835" s="1130"/>
      <c r="D1835" s="1130"/>
      <c r="E1835" s="1130"/>
      <c r="F1835" s="1130"/>
      <c r="G1835" s="1130"/>
      <c r="H1835" s="1130"/>
      <c r="I1835" s="1130"/>
      <c r="J1835" s="1130"/>
      <c r="K1835" s="1130"/>
      <c r="L1835" s="1130"/>
      <c r="M1835" s="1130"/>
      <c r="N1835" s="1130"/>
      <c r="O1835" s="1130"/>
      <c r="P1835" s="1130"/>
      <c r="Q1835" s="1130"/>
      <c r="R1835" s="1130"/>
    </row>
    <row r="1836" spans="1:18">
      <c r="A1836" s="1130"/>
      <c r="B1836" s="1130"/>
      <c r="C1836" s="1130"/>
      <c r="D1836" s="1130"/>
      <c r="E1836" s="1130"/>
      <c r="F1836" s="1130"/>
      <c r="G1836" s="1130"/>
      <c r="H1836" s="1130"/>
      <c r="I1836" s="1130"/>
      <c r="J1836" s="1130"/>
      <c r="K1836" s="1130"/>
      <c r="L1836" s="1130"/>
      <c r="M1836" s="1130"/>
      <c r="N1836" s="1130"/>
      <c r="O1836" s="1130"/>
      <c r="P1836" s="1130"/>
      <c r="Q1836" s="1130"/>
      <c r="R1836" s="1130"/>
    </row>
    <row r="1837" spans="1:18">
      <c r="A1837" s="1130"/>
      <c r="B1837" s="1130"/>
      <c r="C1837" s="1130"/>
      <c r="D1837" s="1130"/>
      <c r="E1837" s="1130"/>
      <c r="F1837" s="1130"/>
      <c r="G1837" s="1130"/>
      <c r="H1837" s="1130"/>
      <c r="I1837" s="1130"/>
      <c r="J1837" s="1130"/>
      <c r="K1837" s="1130"/>
      <c r="L1837" s="1130"/>
      <c r="M1837" s="1130"/>
      <c r="N1837" s="1130"/>
      <c r="O1837" s="1130"/>
      <c r="P1837" s="1130"/>
      <c r="Q1837" s="1130"/>
      <c r="R1837" s="1130"/>
    </row>
    <row r="1838" spans="1:18">
      <c r="A1838" s="1130"/>
      <c r="B1838" s="1130"/>
      <c r="C1838" s="1130"/>
      <c r="D1838" s="1130"/>
      <c r="E1838" s="1130"/>
      <c r="F1838" s="1130"/>
      <c r="G1838" s="1130"/>
      <c r="H1838" s="1130"/>
      <c r="I1838" s="1130"/>
      <c r="J1838" s="1130"/>
      <c r="K1838" s="1130"/>
      <c r="L1838" s="1130"/>
      <c r="M1838" s="1130"/>
      <c r="N1838" s="1130"/>
      <c r="O1838" s="1130"/>
      <c r="P1838" s="1130"/>
      <c r="Q1838" s="1130"/>
      <c r="R1838" s="1130"/>
    </row>
    <row r="1839" spans="1:18">
      <c r="A1839" s="1130"/>
      <c r="B1839" s="1130"/>
      <c r="C1839" s="1130"/>
      <c r="D1839" s="1130"/>
      <c r="E1839" s="1130"/>
      <c r="F1839" s="1130"/>
      <c r="G1839" s="1130"/>
      <c r="H1839" s="1130"/>
      <c r="I1839" s="1130"/>
      <c r="J1839" s="1130"/>
      <c r="K1839" s="1130"/>
      <c r="L1839" s="1130"/>
      <c r="M1839" s="1130"/>
      <c r="N1839" s="1130"/>
      <c r="O1839" s="1130"/>
      <c r="P1839" s="1130"/>
      <c r="Q1839" s="1130"/>
      <c r="R1839" s="1130"/>
    </row>
    <row r="1840" spans="1:18">
      <c r="A1840" s="1130"/>
      <c r="B1840" s="1130"/>
      <c r="C1840" s="1130"/>
      <c r="D1840" s="1130"/>
      <c r="E1840" s="1130"/>
      <c r="F1840" s="1130"/>
      <c r="G1840" s="1130"/>
      <c r="H1840" s="1130"/>
      <c r="I1840" s="1130"/>
      <c r="J1840" s="1130"/>
      <c r="K1840" s="1130"/>
      <c r="L1840" s="1130"/>
      <c r="M1840" s="1130"/>
      <c r="N1840" s="1130"/>
      <c r="O1840" s="1130"/>
      <c r="P1840" s="1130"/>
      <c r="Q1840" s="1130"/>
      <c r="R1840" s="1130"/>
    </row>
    <row r="1841" spans="1:18">
      <c r="A1841" s="1130"/>
      <c r="B1841" s="1130"/>
      <c r="C1841" s="1130"/>
      <c r="D1841" s="1130"/>
      <c r="E1841" s="1130"/>
      <c r="F1841" s="1130"/>
      <c r="G1841" s="1130"/>
      <c r="H1841" s="1130"/>
      <c r="I1841" s="1130"/>
      <c r="J1841" s="1130"/>
      <c r="K1841" s="1130"/>
      <c r="L1841" s="1130"/>
      <c r="M1841" s="1130"/>
      <c r="N1841" s="1130"/>
      <c r="O1841" s="1130"/>
      <c r="P1841" s="1130"/>
      <c r="Q1841" s="1130"/>
      <c r="R1841" s="1130"/>
    </row>
    <row r="1842" spans="1:18">
      <c r="A1842" s="1130"/>
      <c r="B1842" s="1130"/>
      <c r="C1842" s="1130"/>
      <c r="D1842" s="1130"/>
      <c r="E1842" s="1130"/>
      <c r="F1842" s="1130"/>
      <c r="G1842" s="1130"/>
      <c r="H1842" s="1130"/>
      <c r="I1842" s="1130"/>
      <c r="J1842" s="1130"/>
      <c r="K1842" s="1130"/>
      <c r="L1842" s="1130"/>
      <c r="M1842" s="1130"/>
      <c r="N1842" s="1130"/>
      <c r="O1842" s="1130"/>
      <c r="P1842" s="1130"/>
      <c r="Q1842" s="1130"/>
      <c r="R1842" s="1130"/>
    </row>
    <row r="1843" spans="1:18">
      <c r="A1843" s="1130"/>
      <c r="B1843" s="1130"/>
      <c r="C1843" s="1130"/>
      <c r="D1843" s="1130"/>
      <c r="E1843" s="1130"/>
      <c r="F1843" s="1130"/>
      <c r="G1843" s="1130"/>
      <c r="H1843" s="1130"/>
      <c r="I1843" s="1130"/>
      <c r="J1843" s="1130"/>
      <c r="K1843" s="1130"/>
      <c r="L1843" s="1130"/>
      <c r="M1843" s="1130"/>
      <c r="N1843" s="1130"/>
      <c r="O1843" s="1130"/>
      <c r="P1843" s="1130"/>
      <c r="Q1843" s="1130"/>
      <c r="R1843" s="1130"/>
    </row>
    <row r="1844" spans="1:18">
      <c r="A1844" s="1130"/>
      <c r="B1844" s="1130"/>
      <c r="C1844" s="1130"/>
      <c r="D1844" s="1130"/>
      <c r="E1844" s="1130"/>
      <c r="F1844" s="1130"/>
      <c r="G1844" s="1130"/>
      <c r="H1844" s="1130"/>
      <c r="I1844" s="1130"/>
      <c r="J1844" s="1130"/>
      <c r="K1844" s="1130"/>
      <c r="L1844" s="1130"/>
      <c r="M1844" s="1130"/>
      <c r="N1844" s="1130"/>
      <c r="O1844" s="1130"/>
      <c r="P1844" s="1130"/>
      <c r="Q1844" s="1130"/>
      <c r="R1844" s="1130"/>
    </row>
    <row r="1845" spans="1:18">
      <c r="A1845" s="1130"/>
      <c r="B1845" s="1130"/>
      <c r="C1845" s="1130"/>
      <c r="D1845" s="1130"/>
      <c r="E1845" s="1130"/>
      <c r="F1845" s="1130"/>
      <c r="G1845" s="1130"/>
      <c r="H1845" s="1130"/>
      <c r="I1845" s="1130"/>
      <c r="J1845" s="1130"/>
      <c r="K1845" s="1130"/>
      <c r="L1845" s="1130"/>
      <c r="M1845" s="1130"/>
      <c r="N1845" s="1130"/>
      <c r="O1845" s="1130"/>
      <c r="P1845" s="1130"/>
      <c r="Q1845" s="1130"/>
      <c r="R1845" s="1130"/>
    </row>
    <row r="1846" spans="1:18">
      <c r="A1846" s="1130"/>
      <c r="B1846" s="1130"/>
      <c r="C1846" s="1130"/>
      <c r="D1846" s="1130"/>
      <c r="E1846" s="1130"/>
      <c r="F1846" s="1130"/>
      <c r="G1846" s="1130"/>
      <c r="H1846" s="1130"/>
      <c r="I1846" s="1130"/>
      <c r="J1846" s="1130"/>
      <c r="K1846" s="1130"/>
      <c r="L1846" s="1130"/>
      <c r="M1846" s="1130"/>
      <c r="N1846" s="1130"/>
      <c r="O1846" s="1130"/>
      <c r="P1846" s="1130"/>
      <c r="Q1846" s="1130"/>
      <c r="R1846" s="1130"/>
    </row>
    <row r="1847" spans="1:18">
      <c r="A1847" s="1130"/>
      <c r="B1847" s="1130"/>
      <c r="C1847" s="1130"/>
      <c r="D1847" s="1130"/>
      <c r="E1847" s="1130"/>
      <c r="F1847" s="1130"/>
      <c r="G1847" s="1130"/>
      <c r="H1847" s="1130"/>
      <c r="I1847" s="1130"/>
      <c r="J1847" s="1130"/>
      <c r="K1847" s="1130"/>
      <c r="L1847" s="1130"/>
      <c r="M1847" s="1130"/>
      <c r="N1847" s="1130"/>
      <c r="O1847" s="1130"/>
      <c r="P1847" s="1130"/>
      <c r="Q1847" s="1130"/>
      <c r="R1847" s="1130"/>
    </row>
    <row r="1848" spans="1:18">
      <c r="A1848" s="1130"/>
      <c r="B1848" s="1130"/>
      <c r="C1848" s="1130"/>
      <c r="D1848" s="1130"/>
      <c r="E1848" s="1130"/>
      <c r="F1848" s="1130"/>
      <c r="G1848" s="1130"/>
      <c r="H1848" s="1130"/>
      <c r="I1848" s="1130"/>
      <c r="J1848" s="1130"/>
      <c r="K1848" s="1130"/>
      <c r="L1848" s="1130"/>
      <c r="M1848" s="1130"/>
      <c r="N1848" s="1130"/>
      <c r="O1848" s="1130"/>
      <c r="P1848" s="1130"/>
      <c r="Q1848" s="1130"/>
      <c r="R1848" s="1130"/>
    </row>
    <row r="1849" spans="1:18">
      <c r="A1849" s="1130"/>
      <c r="B1849" s="1130"/>
      <c r="C1849" s="1130"/>
      <c r="D1849" s="1130"/>
      <c r="E1849" s="1130"/>
      <c r="F1849" s="1130"/>
      <c r="G1849" s="1130"/>
      <c r="H1849" s="1130"/>
      <c r="I1849" s="1130"/>
      <c r="J1849" s="1130"/>
      <c r="K1849" s="1130"/>
      <c r="L1849" s="1130"/>
      <c r="M1849" s="1130"/>
      <c r="N1849" s="1130"/>
      <c r="O1849" s="1130"/>
      <c r="P1849" s="1130"/>
      <c r="Q1849" s="1130"/>
      <c r="R1849" s="1130"/>
    </row>
    <row r="1850" spans="1:18">
      <c r="A1850" s="1130"/>
      <c r="B1850" s="1130"/>
      <c r="C1850" s="1130"/>
      <c r="D1850" s="1130"/>
      <c r="E1850" s="1130"/>
      <c r="F1850" s="1130"/>
      <c r="G1850" s="1130"/>
      <c r="H1850" s="1130"/>
      <c r="I1850" s="1130"/>
      <c r="J1850" s="1130"/>
      <c r="K1850" s="1130"/>
      <c r="L1850" s="1130"/>
      <c r="M1850" s="1130"/>
      <c r="N1850" s="1130"/>
      <c r="O1850" s="1130"/>
      <c r="P1850" s="1130"/>
      <c r="Q1850" s="1130"/>
      <c r="R1850" s="1130"/>
    </row>
    <row r="1851" spans="1:18">
      <c r="A1851" s="1130"/>
      <c r="B1851" s="1130"/>
      <c r="C1851" s="1130"/>
      <c r="D1851" s="1130"/>
      <c r="E1851" s="1130"/>
      <c r="F1851" s="1130"/>
      <c r="G1851" s="1130"/>
      <c r="H1851" s="1130"/>
      <c r="I1851" s="1130"/>
      <c r="J1851" s="1130"/>
      <c r="K1851" s="1130"/>
      <c r="L1851" s="1130"/>
      <c r="M1851" s="1130"/>
      <c r="N1851" s="1130"/>
      <c r="O1851" s="1130"/>
      <c r="P1851" s="1130"/>
      <c r="Q1851" s="1130"/>
      <c r="R1851" s="1130"/>
    </row>
    <row r="1852" spans="1:18">
      <c r="A1852" s="1130"/>
      <c r="B1852" s="1130"/>
      <c r="C1852" s="1130"/>
      <c r="D1852" s="1130"/>
      <c r="E1852" s="1130"/>
      <c r="F1852" s="1130"/>
      <c r="G1852" s="1130"/>
      <c r="H1852" s="1130"/>
      <c r="I1852" s="1130"/>
      <c r="J1852" s="1130"/>
      <c r="K1852" s="1130"/>
      <c r="L1852" s="1130"/>
      <c r="M1852" s="1130"/>
      <c r="N1852" s="1130"/>
      <c r="O1852" s="1130"/>
      <c r="P1852" s="1130"/>
      <c r="Q1852" s="1130"/>
      <c r="R1852" s="1130"/>
    </row>
    <row r="1853" spans="1:18">
      <c r="A1853" s="1130"/>
      <c r="B1853" s="1130"/>
      <c r="C1853" s="1130"/>
      <c r="D1853" s="1130"/>
      <c r="E1853" s="1130"/>
      <c r="F1853" s="1130"/>
      <c r="G1853" s="1130"/>
      <c r="H1853" s="1130"/>
      <c r="I1853" s="1130"/>
      <c r="J1853" s="1130"/>
      <c r="K1853" s="1130"/>
      <c r="L1853" s="1130"/>
      <c r="M1853" s="1130"/>
      <c r="N1853" s="1130"/>
      <c r="O1853" s="1130"/>
      <c r="P1853" s="1130"/>
      <c r="Q1853" s="1130"/>
      <c r="R1853" s="1130"/>
    </row>
    <row r="1854" spans="1:18">
      <c r="A1854" s="1130"/>
      <c r="B1854" s="1130"/>
      <c r="C1854" s="1130"/>
      <c r="D1854" s="1130"/>
      <c r="E1854" s="1130"/>
      <c r="F1854" s="1130"/>
      <c r="G1854" s="1130"/>
      <c r="H1854" s="1130"/>
      <c r="I1854" s="1130"/>
      <c r="J1854" s="1130"/>
      <c r="K1854" s="1130"/>
      <c r="L1854" s="1130"/>
      <c r="M1854" s="1130"/>
      <c r="N1854" s="1130"/>
      <c r="O1854" s="1130"/>
      <c r="P1854" s="1130"/>
      <c r="Q1854" s="1130"/>
      <c r="R1854" s="1130"/>
    </row>
    <row r="1855" spans="1:18">
      <c r="A1855" s="1130"/>
      <c r="B1855" s="1130"/>
      <c r="C1855" s="1130"/>
      <c r="D1855" s="1130"/>
      <c r="E1855" s="1130"/>
      <c r="F1855" s="1130"/>
      <c r="G1855" s="1130"/>
      <c r="H1855" s="1130"/>
      <c r="I1855" s="1130"/>
      <c r="J1855" s="1130"/>
      <c r="K1855" s="1130"/>
      <c r="L1855" s="1130"/>
      <c r="M1855" s="1130"/>
      <c r="N1855" s="1130"/>
      <c r="O1855" s="1130"/>
      <c r="P1855" s="1130"/>
      <c r="Q1855" s="1130"/>
      <c r="R1855" s="1130"/>
    </row>
    <row r="1856" spans="1:18">
      <c r="A1856" s="1130"/>
      <c r="B1856" s="1130"/>
      <c r="C1856" s="1130"/>
      <c r="D1856" s="1130"/>
      <c r="E1856" s="1130"/>
      <c r="F1856" s="1130"/>
      <c r="G1856" s="1130"/>
      <c r="H1856" s="1130"/>
      <c r="I1856" s="1130"/>
      <c r="J1856" s="1130"/>
      <c r="K1856" s="1130"/>
      <c r="L1856" s="1130"/>
      <c r="M1856" s="1130"/>
      <c r="N1856" s="1130"/>
      <c r="O1856" s="1130"/>
      <c r="P1856" s="1130"/>
      <c r="Q1856" s="1130"/>
      <c r="R1856" s="1130"/>
    </row>
    <row r="1857" spans="1:18">
      <c r="A1857" s="1130"/>
      <c r="B1857" s="1130"/>
      <c r="C1857" s="1130"/>
      <c r="D1857" s="1130"/>
      <c r="E1857" s="1130"/>
      <c r="F1857" s="1130"/>
      <c r="G1857" s="1130"/>
      <c r="H1857" s="1130"/>
      <c r="I1857" s="1130"/>
      <c r="J1857" s="1130"/>
      <c r="K1857" s="1130"/>
      <c r="L1857" s="1130"/>
      <c r="M1857" s="1130"/>
      <c r="N1857" s="1130"/>
      <c r="O1857" s="1130"/>
      <c r="P1857" s="1130"/>
      <c r="Q1857" s="1130"/>
      <c r="R1857" s="1130"/>
    </row>
    <row r="1858" spans="1:18">
      <c r="A1858" s="1130"/>
      <c r="B1858" s="1130"/>
      <c r="C1858" s="1130"/>
      <c r="D1858" s="1130"/>
      <c r="E1858" s="1130"/>
      <c r="F1858" s="1130"/>
      <c r="G1858" s="1130"/>
      <c r="H1858" s="1130"/>
      <c r="I1858" s="1130"/>
      <c r="J1858" s="1130"/>
      <c r="K1858" s="1130"/>
      <c r="L1858" s="1130"/>
      <c r="M1858" s="1130"/>
      <c r="N1858" s="1130"/>
      <c r="O1858" s="1130"/>
      <c r="P1858" s="1130"/>
      <c r="Q1858" s="1130"/>
      <c r="R1858" s="1130"/>
    </row>
    <row r="1859" spans="1:18">
      <c r="A1859" s="1130"/>
      <c r="B1859" s="1130"/>
      <c r="C1859" s="1130"/>
      <c r="D1859" s="1130"/>
      <c r="E1859" s="1130"/>
      <c r="F1859" s="1130"/>
      <c r="G1859" s="1130"/>
      <c r="H1859" s="1130"/>
      <c r="I1859" s="1130"/>
      <c r="J1859" s="1130"/>
      <c r="K1859" s="1130"/>
      <c r="L1859" s="1130"/>
      <c r="M1859" s="1130"/>
      <c r="N1859" s="1130"/>
      <c r="O1859" s="1130"/>
      <c r="P1859" s="1130"/>
      <c r="Q1859" s="1130"/>
      <c r="R1859" s="1130"/>
    </row>
    <row r="1860" spans="1:18">
      <c r="A1860" s="1130"/>
      <c r="B1860" s="1130"/>
      <c r="C1860" s="1130"/>
      <c r="D1860" s="1130"/>
      <c r="E1860" s="1130"/>
      <c r="F1860" s="1130"/>
      <c r="G1860" s="1130"/>
      <c r="H1860" s="1130"/>
      <c r="I1860" s="1130"/>
      <c r="J1860" s="1130"/>
      <c r="K1860" s="1130"/>
      <c r="L1860" s="1130"/>
      <c r="M1860" s="1130"/>
      <c r="N1860" s="1130"/>
      <c r="O1860" s="1130"/>
      <c r="P1860" s="1130"/>
      <c r="Q1860" s="1130"/>
      <c r="R1860" s="1130"/>
    </row>
    <row r="1861" spans="1:18">
      <c r="A1861" s="1130"/>
      <c r="B1861" s="1130"/>
      <c r="C1861" s="1130"/>
      <c r="D1861" s="1130"/>
      <c r="E1861" s="1130"/>
      <c r="F1861" s="1130"/>
      <c r="G1861" s="1130"/>
      <c r="H1861" s="1130"/>
      <c r="I1861" s="1130"/>
      <c r="J1861" s="1130"/>
      <c r="K1861" s="1130"/>
      <c r="L1861" s="1130"/>
      <c r="M1861" s="1130"/>
      <c r="N1861" s="1130"/>
      <c r="O1861" s="1130"/>
      <c r="P1861" s="1130"/>
      <c r="Q1861" s="1130"/>
      <c r="R1861" s="1130"/>
    </row>
    <row r="1862" spans="1:18">
      <c r="A1862" s="1130"/>
      <c r="B1862" s="1130"/>
      <c r="C1862" s="1130"/>
      <c r="D1862" s="1130"/>
      <c r="E1862" s="1130"/>
      <c r="F1862" s="1130"/>
      <c r="G1862" s="1130"/>
      <c r="H1862" s="1130"/>
      <c r="I1862" s="1130"/>
      <c r="J1862" s="1130"/>
      <c r="K1862" s="1130"/>
      <c r="L1862" s="1130"/>
      <c r="M1862" s="1130"/>
      <c r="N1862" s="1130"/>
      <c r="O1862" s="1130"/>
      <c r="P1862" s="1130"/>
      <c r="Q1862" s="1130"/>
      <c r="R1862" s="1130"/>
    </row>
    <row r="1863" spans="1:18">
      <c r="A1863" s="1130"/>
      <c r="B1863" s="1130"/>
      <c r="C1863" s="1130"/>
      <c r="D1863" s="1130"/>
      <c r="E1863" s="1130"/>
      <c r="F1863" s="1130"/>
      <c r="G1863" s="1130"/>
      <c r="H1863" s="1130"/>
      <c r="I1863" s="1130"/>
      <c r="J1863" s="1130"/>
      <c r="K1863" s="1130"/>
      <c r="L1863" s="1130"/>
      <c r="M1863" s="1130"/>
      <c r="N1863" s="1130"/>
      <c r="O1863" s="1130"/>
      <c r="P1863" s="1130"/>
      <c r="Q1863" s="1130"/>
      <c r="R1863" s="1130"/>
    </row>
    <row r="1864" spans="1:18">
      <c r="A1864" s="1130"/>
      <c r="B1864" s="1130"/>
      <c r="C1864" s="1130"/>
      <c r="D1864" s="1130"/>
      <c r="E1864" s="1130"/>
      <c r="F1864" s="1130"/>
      <c r="G1864" s="1130"/>
      <c r="H1864" s="1130"/>
      <c r="I1864" s="1130"/>
      <c r="J1864" s="1130"/>
      <c r="K1864" s="1130"/>
      <c r="L1864" s="1130"/>
      <c r="M1864" s="1130"/>
      <c r="N1864" s="1130"/>
      <c r="O1864" s="1130"/>
      <c r="P1864" s="1130"/>
      <c r="Q1864" s="1130"/>
      <c r="R1864" s="1130"/>
    </row>
    <row r="1865" spans="1:18">
      <c r="A1865" s="1130"/>
      <c r="B1865" s="1130"/>
      <c r="C1865" s="1130"/>
      <c r="D1865" s="1130"/>
      <c r="E1865" s="1130"/>
      <c r="F1865" s="1130"/>
      <c r="G1865" s="1130"/>
      <c r="H1865" s="1130"/>
      <c r="I1865" s="1130"/>
      <c r="J1865" s="1130"/>
      <c r="K1865" s="1130"/>
      <c r="L1865" s="1130"/>
      <c r="M1865" s="1130"/>
      <c r="N1865" s="1130"/>
      <c r="O1865" s="1130"/>
      <c r="P1865" s="1130"/>
      <c r="Q1865" s="1130"/>
      <c r="R1865" s="1130"/>
    </row>
    <row r="1866" spans="1:18">
      <c r="A1866" s="1130"/>
      <c r="B1866" s="1130"/>
      <c r="C1866" s="1130"/>
      <c r="D1866" s="1130"/>
      <c r="E1866" s="1130"/>
      <c r="F1866" s="1130"/>
      <c r="G1866" s="1130"/>
      <c r="H1866" s="1130"/>
      <c r="I1866" s="1130"/>
      <c r="J1866" s="1130"/>
      <c r="K1866" s="1130"/>
      <c r="L1866" s="1130"/>
      <c r="M1866" s="1130"/>
      <c r="N1866" s="1130"/>
      <c r="O1866" s="1130"/>
      <c r="P1866" s="1130"/>
      <c r="Q1866" s="1130"/>
      <c r="R1866" s="1130"/>
    </row>
    <row r="1867" spans="1:18">
      <c r="A1867" s="1130"/>
      <c r="B1867" s="1130"/>
      <c r="C1867" s="1130"/>
      <c r="D1867" s="1130"/>
      <c r="E1867" s="1130"/>
      <c r="F1867" s="1130"/>
      <c r="G1867" s="1130"/>
      <c r="H1867" s="1130"/>
      <c r="I1867" s="1130"/>
      <c r="J1867" s="1130"/>
      <c r="K1867" s="1130"/>
      <c r="L1867" s="1130"/>
      <c r="M1867" s="1130"/>
      <c r="N1867" s="1130"/>
      <c r="O1867" s="1130"/>
      <c r="P1867" s="1130"/>
      <c r="Q1867" s="1130"/>
      <c r="R1867" s="1130"/>
    </row>
    <row r="1868" spans="1:18">
      <c r="A1868" s="1130"/>
      <c r="B1868" s="1130"/>
      <c r="C1868" s="1130"/>
      <c r="D1868" s="1130"/>
      <c r="E1868" s="1130"/>
      <c r="F1868" s="1130"/>
      <c r="G1868" s="1130"/>
      <c r="H1868" s="1130"/>
      <c r="I1868" s="1130"/>
      <c r="J1868" s="1130"/>
      <c r="K1868" s="1130"/>
      <c r="L1868" s="1130"/>
      <c r="M1868" s="1130"/>
      <c r="N1868" s="1130"/>
      <c r="O1868" s="1130"/>
      <c r="P1868" s="1130"/>
      <c r="Q1868" s="1130"/>
      <c r="R1868" s="1130"/>
    </row>
    <row r="1869" spans="1:18">
      <c r="A1869" s="1130"/>
      <c r="B1869" s="1130"/>
      <c r="C1869" s="1130"/>
      <c r="D1869" s="1130"/>
      <c r="E1869" s="1130"/>
      <c r="F1869" s="1130"/>
      <c r="G1869" s="1130"/>
      <c r="H1869" s="1130"/>
      <c r="I1869" s="1130"/>
      <c r="J1869" s="1130"/>
      <c r="K1869" s="1130"/>
      <c r="L1869" s="1130"/>
      <c r="M1869" s="1130"/>
      <c r="N1869" s="1130"/>
      <c r="O1869" s="1130"/>
      <c r="P1869" s="1130"/>
      <c r="Q1869" s="1130"/>
      <c r="R1869" s="1130"/>
    </row>
    <row r="1870" spans="1:18">
      <c r="A1870" s="1130"/>
      <c r="B1870" s="1130"/>
      <c r="C1870" s="1130"/>
      <c r="D1870" s="1130"/>
      <c r="E1870" s="1130"/>
      <c r="F1870" s="1130"/>
      <c r="G1870" s="1130"/>
      <c r="H1870" s="1130"/>
      <c r="I1870" s="1130"/>
      <c r="J1870" s="1130"/>
      <c r="K1870" s="1130"/>
      <c r="L1870" s="1130"/>
      <c r="M1870" s="1130"/>
      <c r="N1870" s="1130"/>
      <c r="O1870" s="1130"/>
      <c r="P1870" s="1130"/>
      <c r="Q1870" s="1130"/>
      <c r="R1870" s="1130"/>
    </row>
    <row r="1871" spans="1:18">
      <c r="A1871" s="1130"/>
      <c r="B1871" s="1130"/>
      <c r="C1871" s="1130"/>
      <c r="D1871" s="1130"/>
      <c r="E1871" s="1130"/>
      <c r="F1871" s="1130"/>
      <c r="G1871" s="1130"/>
      <c r="H1871" s="1130"/>
      <c r="I1871" s="1130"/>
      <c r="J1871" s="1130"/>
      <c r="K1871" s="1130"/>
      <c r="L1871" s="1130"/>
      <c r="M1871" s="1130"/>
      <c r="N1871" s="1130"/>
      <c r="O1871" s="1130"/>
      <c r="P1871" s="1130"/>
      <c r="Q1871" s="1130"/>
      <c r="R1871" s="1130"/>
    </row>
    <row r="1872" spans="1:18">
      <c r="A1872" s="1130"/>
      <c r="B1872" s="1130"/>
      <c r="C1872" s="1130"/>
      <c r="D1872" s="1130"/>
      <c r="E1872" s="1130"/>
      <c r="F1872" s="1130"/>
      <c r="G1872" s="1130"/>
      <c r="H1872" s="1130"/>
      <c r="I1872" s="1130"/>
      <c r="J1872" s="1130"/>
      <c r="K1872" s="1130"/>
      <c r="L1872" s="1130"/>
      <c r="M1872" s="1130"/>
      <c r="N1872" s="1130"/>
      <c r="O1872" s="1130"/>
      <c r="P1872" s="1130"/>
      <c r="Q1872" s="1130"/>
      <c r="R1872" s="1130"/>
    </row>
    <row r="1873" spans="1:18">
      <c r="A1873" s="1130"/>
      <c r="B1873" s="1130"/>
      <c r="C1873" s="1130"/>
      <c r="D1873" s="1130"/>
      <c r="E1873" s="1130"/>
      <c r="F1873" s="1130"/>
      <c r="G1873" s="1130"/>
      <c r="H1873" s="1130"/>
      <c r="I1873" s="1130"/>
      <c r="J1873" s="1130"/>
      <c r="K1873" s="1130"/>
      <c r="L1873" s="1130"/>
      <c r="M1873" s="1130"/>
      <c r="N1873" s="1130"/>
      <c r="O1873" s="1130"/>
      <c r="P1873" s="1130"/>
      <c r="Q1873" s="1130"/>
      <c r="R1873" s="1130"/>
    </row>
    <row r="1874" spans="1:18">
      <c r="A1874" s="1130"/>
      <c r="B1874" s="1130"/>
      <c r="C1874" s="1130"/>
      <c r="D1874" s="1130"/>
      <c r="E1874" s="1130"/>
      <c r="F1874" s="1130"/>
      <c r="G1874" s="1130"/>
      <c r="H1874" s="1130"/>
      <c r="I1874" s="1130"/>
      <c r="J1874" s="1130"/>
      <c r="K1874" s="1130"/>
      <c r="L1874" s="1130"/>
      <c r="M1874" s="1130"/>
      <c r="N1874" s="1130"/>
      <c r="O1874" s="1130"/>
      <c r="P1874" s="1130"/>
      <c r="Q1874" s="1130"/>
      <c r="R1874" s="1130"/>
    </row>
    <row r="1875" spans="1:18">
      <c r="A1875" s="1130"/>
      <c r="B1875" s="1130"/>
      <c r="C1875" s="1130"/>
      <c r="D1875" s="1130"/>
      <c r="E1875" s="1130"/>
      <c r="F1875" s="1130"/>
      <c r="G1875" s="1130"/>
      <c r="H1875" s="1130"/>
      <c r="I1875" s="1130"/>
      <c r="J1875" s="1130"/>
      <c r="K1875" s="1130"/>
      <c r="L1875" s="1130"/>
      <c r="M1875" s="1130"/>
      <c r="N1875" s="1130"/>
      <c r="O1875" s="1130"/>
      <c r="P1875" s="1130"/>
      <c r="Q1875" s="1130"/>
      <c r="R1875" s="1130"/>
    </row>
    <row r="1876" spans="1:18">
      <c r="A1876" s="1130"/>
      <c r="B1876" s="1130"/>
      <c r="C1876" s="1130"/>
      <c r="D1876" s="1130"/>
      <c r="E1876" s="1130"/>
      <c r="F1876" s="1130"/>
      <c r="G1876" s="1130"/>
      <c r="H1876" s="1130"/>
      <c r="I1876" s="1130"/>
      <c r="J1876" s="1130"/>
      <c r="K1876" s="1130"/>
      <c r="L1876" s="1130"/>
      <c r="M1876" s="1130"/>
      <c r="N1876" s="1130"/>
      <c r="O1876" s="1130"/>
      <c r="P1876" s="1130"/>
      <c r="Q1876" s="1130"/>
      <c r="R1876" s="1130"/>
    </row>
    <row r="1877" spans="1:18">
      <c r="A1877" s="1130"/>
      <c r="B1877" s="1130"/>
      <c r="C1877" s="1130"/>
      <c r="D1877" s="1130"/>
      <c r="E1877" s="1130"/>
      <c r="F1877" s="1130"/>
      <c r="G1877" s="1130"/>
      <c r="H1877" s="1130"/>
      <c r="I1877" s="1130"/>
      <c r="J1877" s="1130"/>
      <c r="K1877" s="1130"/>
      <c r="L1877" s="1130"/>
      <c r="M1877" s="1130"/>
      <c r="N1877" s="1130"/>
      <c r="O1877" s="1130"/>
      <c r="P1877" s="1130"/>
      <c r="Q1877" s="1130"/>
      <c r="R1877" s="1130"/>
    </row>
    <row r="1878" spans="1:18">
      <c r="A1878" s="1130"/>
      <c r="B1878" s="1130"/>
      <c r="C1878" s="1130"/>
      <c r="D1878" s="1130"/>
      <c r="E1878" s="1130"/>
      <c r="F1878" s="1130"/>
      <c r="G1878" s="1130"/>
      <c r="H1878" s="1130"/>
      <c r="I1878" s="1130"/>
      <c r="J1878" s="1130"/>
      <c r="K1878" s="1130"/>
      <c r="L1878" s="1130"/>
      <c r="M1878" s="1130"/>
      <c r="N1878" s="1130"/>
      <c r="O1878" s="1130"/>
      <c r="P1878" s="1130"/>
      <c r="Q1878" s="1130"/>
      <c r="R1878" s="1130"/>
    </row>
    <row r="1879" spans="1:18">
      <c r="A1879" s="1130"/>
      <c r="B1879" s="1130"/>
      <c r="C1879" s="1130"/>
      <c r="D1879" s="1130"/>
      <c r="E1879" s="1130"/>
      <c r="F1879" s="1130"/>
      <c r="G1879" s="1130"/>
      <c r="H1879" s="1130"/>
      <c r="I1879" s="1130"/>
      <c r="J1879" s="1130"/>
      <c r="K1879" s="1130"/>
      <c r="L1879" s="1130"/>
      <c r="M1879" s="1130"/>
      <c r="N1879" s="1130"/>
      <c r="O1879" s="1130"/>
      <c r="P1879" s="1130"/>
      <c r="Q1879" s="1130"/>
      <c r="R1879" s="1130"/>
    </row>
    <row r="1880" spans="1:18">
      <c r="A1880" s="1130"/>
      <c r="B1880" s="1130"/>
      <c r="C1880" s="1130"/>
      <c r="D1880" s="1130"/>
      <c r="E1880" s="1130"/>
      <c r="F1880" s="1130"/>
      <c r="G1880" s="1130"/>
      <c r="H1880" s="1130"/>
      <c r="I1880" s="1130"/>
      <c r="J1880" s="1130"/>
      <c r="K1880" s="1130"/>
      <c r="L1880" s="1130"/>
      <c r="M1880" s="1130"/>
      <c r="N1880" s="1130"/>
      <c r="O1880" s="1130"/>
      <c r="P1880" s="1130"/>
      <c r="Q1880" s="1130"/>
      <c r="R1880" s="1130"/>
    </row>
    <row r="1881" spans="1:18">
      <c r="A1881" s="1130"/>
      <c r="B1881" s="1130"/>
      <c r="C1881" s="1130"/>
      <c r="D1881" s="1130"/>
      <c r="E1881" s="1130"/>
      <c r="F1881" s="1130"/>
      <c r="G1881" s="1130"/>
      <c r="H1881" s="1130"/>
      <c r="I1881" s="1130"/>
      <c r="J1881" s="1130"/>
      <c r="K1881" s="1130"/>
      <c r="L1881" s="1130"/>
      <c r="M1881" s="1130"/>
      <c r="N1881" s="1130"/>
      <c r="O1881" s="1130"/>
      <c r="P1881" s="1130"/>
      <c r="Q1881" s="1130"/>
      <c r="R1881" s="1130"/>
    </row>
    <row r="1882" spans="1:18">
      <c r="A1882" s="1130"/>
      <c r="B1882" s="1130"/>
      <c r="C1882" s="1130"/>
      <c r="D1882" s="1130"/>
      <c r="E1882" s="1130"/>
      <c r="F1882" s="1130"/>
      <c r="G1882" s="1130"/>
      <c r="H1882" s="1130"/>
      <c r="I1882" s="1130"/>
      <c r="J1882" s="1130"/>
      <c r="K1882" s="1130"/>
      <c r="L1882" s="1130"/>
      <c r="M1882" s="1130"/>
      <c r="N1882" s="1130"/>
      <c r="O1882" s="1130"/>
      <c r="P1882" s="1130"/>
      <c r="Q1882" s="1130"/>
      <c r="R1882" s="1130"/>
    </row>
    <row r="1883" spans="1:18">
      <c r="A1883" s="1130"/>
      <c r="B1883" s="1130"/>
      <c r="C1883" s="1130"/>
      <c r="D1883" s="1130"/>
      <c r="E1883" s="1130"/>
      <c r="F1883" s="1130"/>
      <c r="G1883" s="1130"/>
      <c r="H1883" s="1130"/>
      <c r="I1883" s="1130"/>
      <c r="J1883" s="1130"/>
      <c r="K1883" s="1130"/>
      <c r="L1883" s="1130"/>
      <c r="M1883" s="1130"/>
      <c r="N1883" s="1130"/>
      <c r="O1883" s="1130"/>
      <c r="P1883" s="1130"/>
      <c r="Q1883" s="1130"/>
      <c r="R1883" s="1130"/>
    </row>
    <row r="1884" spans="1:18">
      <c r="A1884" s="1130"/>
      <c r="B1884" s="1130"/>
      <c r="C1884" s="1130"/>
      <c r="D1884" s="1130"/>
      <c r="E1884" s="1130"/>
      <c r="F1884" s="1130"/>
      <c r="G1884" s="1130"/>
      <c r="H1884" s="1130"/>
      <c r="I1884" s="1130"/>
      <c r="J1884" s="1130"/>
      <c r="K1884" s="1130"/>
      <c r="L1884" s="1130"/>
      <c r="M1884" s="1130"/>
      <c r="N1884" s="1130"/>
      <c r="O1884" s="1130"/>
      <c r="P1884" s="1130"/>
      <c r="Q1884" s="1130"/>
      <c r="R1884" s="1130"/>
    </row>
    <row r="1885" spans="1:18">
      <c r="A1885" s="1130"/>
      <c r="B1885" s="1130"/>
      <c r="C1885" s="1130"/>
      <c r="D1885" s="1130"/>
      <c r="E1885" s="1130"/>
      <c r="F1885" s="1130"/>
      <c r="G1885" s="1130"/>
      <c r="H1885" s="1130"/>
      <c r="I1885" s="1130"/>
      <c r="J1885" s="1130"/>
      <c r="K1885" s="1130"/>
      <c r="L1885" s="1130"/>
      <c r="M1885" s="1130"/>
      <c r="N1885" s="1130"/>
      <c r="O1885" s="1130"/>
      <c r="P1885" s="1130"/>
      <c r="Q1885" s="1130"/>
      <c r="R1885" s="1130"/>
    </row>
    <row r="1886" spans="1:18">
      <c r="A1886" s="1130"/>
      <c r="B1886" s="1130"/>
      <c r="C1886" s="1130"/>
      <c r="D1886" s="1130"/>
      <c r="E1886" s="1130"/>
      <c r="F1886" s="1130"/>
      <c r="G1886" s="1130"/>
      <c r="H1886" s="1130"/>
      <c r="I1886" s="1130"/>
      <c r="J1886" s="1130"/>
      <c r="K1886" s="1130"/>
      <c r="L1886" s="1130"/>
      <c r="M1886" s="1130"/>
      <c r="N1886" s="1130"/>
      <c r="O1886" s="1130"/>
      <c r="P1886" s="1130"/>
      <c r="Q1886" s="1130"/>
      <c r="R1886" s="1130"/>
    </row>
    <row r="1887" spans="1:18">
      <c r="A1887" s="1130"/>
      <c r="B1887" s="1130"/>
      <c r="C1887" s="1130"/>
      <c r="D1887" s="1130"/>
      <c r="E1887" s="1130"/>
      <c r="F1887" s="1130"/>
      <c r="G1887" s="1130"/>
      <c r="H1887" s="1130"/>
      <c r="I1887" s="1130"/>
      <c r="J1887" s="1130"/>
      <c r="K1887" s="1130"/>
      <c r="L1887" s="1130"/>
      <c r="M1887" s="1130"/>
      <c r="N1887" s="1130"/>
      <c r="O1887" s="1130"/>
      <c r="P1887" s="1130"/>
      <c r="Q1887" s="1130"/>
      <c r="R1887" s="1130"/>
    </row>
    <row r="1888" spans="1:18">
      <c r="A1888" s="1130"/>
      <c r="B1888" s="1130"/>
      <c r="C1888" s="1130"/>
      <c r="D1888" s="1130"/>
      <c r="E1888" s="1130"/>
      <c r="F1888" s="1130"/>
      <c r="G1888" s="1130"/>
      <c r="H1888" s="1130"/>
      <c r="I1888" s="1130"/>
      <c r="J1888" s="1130"/>
      <c r="K1888" s="1130"/>
      <c r="L1888" s="1130"/>
      <c r="M1888" s="1130"/>
      <c r="N1888" s="1130"/>
      <c r="O1888" s="1130"/>
      <c r="P1888" s="1130"/>
      <c r="Q1888" s="1130"/>
      <c r="R1888" s="1130"/>
    </row>
    <row r="1889" spans="1:18">
      <c r="A1889" s="1130"/>
      <c r="B1889" s="1130"/>
      <c r="C1889" s="1130"/>
      <c r="D1889" s="1130"/>
      <c r="E1889" s="1130"/>
      <c r="F1889" s="1130"/>
      <c r="G1889" s="1130"/>
      <c r="H1889" s="1130"/>
      <c r="I1889" s="1130"/>
      <c r="J1889" s="1130"/>
      <c r="K1889" s="1130"/>
      <c r="L1889" s="1130"/>
      <c r="M1889" s="1130"/>
      <c r="N1889" s="1130"/>
      <c r="O1889" s="1130"/>
      <c r="P1889" s="1130"/>
      <c r="Q1889" s="1130"/>
      <c r="R1889" s="1130"/>
    </row>
    <row r="1890" spans="1:18">
      <c r="A1890" s="1130"/>
      <c r="B1890" s="1130"/>
      <c r="C1890" s="1130"/>
      <c r="D1890" s="1130"/>
      <c r="E1890" s="1130"/>
      <c r="F1890" s="1130"/>
      <c r="G1890" s="1130"/>
      <c r="H1890" s="1130"/>
      <c r="I1890" s="1130"/>
      <c r="J1890" s="1130"/>
      <c r="K1890" s="1130"/>
      <c r="L1890" s="1130"/>
      <c r="M1890" s="1130"/>
      <c r="N1890" s="1130"/>
      <c r="O1890" s="1130"/>
      <c r="P1890" s="1130"/>
      <c r="Q1890" s="1130"/>
      <c r="R1890" s="1130"/>
    </row>
    <row r="1891" spans="1:18">
      <c r="A1891" s="1130"/>
      <c r="B1891" s="1130"/>
      <c r="C1891" s="1130"/>
      <c r="D1891" s="1130"/>
      <c r="E1891" s="1130"/>
      <c r="F1891" s="1130"/>
      <c r="G1891" s="1130"/>
      <c r="H1891" s="1130"/>
      <c r="I1891" s="1130"/>
      <c r="J1891" s="1130"/>
      <c r="K1891" s="1130"/>
      <c r="L1891" s="1130"/>
      <c r="M1891" s="1130"/>
      <c r="N1891" s="1130"/>
      <c r="O1891" s="1130"/>
      <c r="P1891" s="1130"/>
      <c r="Q1891" s="1130"/>
      <c r="R1891" s="1130"/>
    </row>
    <row r="1892" spans="1:18">
      <c r="A1892" s="1130"/>
      <c r="B1892" s="1130"/>
      <c r="C1892" s="1130"/>
      <c r="D1892" s="1130"/>
      <c r="E1892" s="1130"/>
      <c r="F1892" s="1130"/>
      <c r="G1892" s="1130"/>
      <c r="H1892" s="1130"/>
      <c r="I1892" s="1130"/>
      <c r="J1892" s="1130"/>
      <c r="K1892" s="1130"/>
      <c r="L1892" s="1130"/>
      <c r="M1892" s="1130"/>
      <c r="N1892" s="1130"/>
      <c r="O1892" s="1130"/>
      <c r="P1892" s="1130"/>
      <c r="Q1892" s="1130"/>
      <c r="R1892" s="1130"/>
    </row>
    <row r="1893" spans="1:18">
      <c r="A1893" s="1130"/>
      <c r="B1893" s="1130"/>
      <c r="C1893" s="1130"/>
      <c r="D1893" s="1130"/>
      <c r="E1893" s="1130"/>
      <c r="F1893" s="1130"/>
      <c r="G1893" s="1130"/>
      <c r="H1893" s="1130"/>
      <c r="I1893" s="1130"/>
      <c r="J1893" s="1130"/>
      <c r="K1893" s="1130"/>
      <c r="L1893" s="1130"/>
      <c r="M1893" s="1130"/>
      <c r="N1893" s="1130"/>
      <c r="O1893" s="1130"/>
      <c r="P1893" s="1130"/>
      <c r="Q1893" s="1130"/>
      <c r="R1893" s="1130"/>
    </row>
    <row r="1894" spans="1:18">
      <c r="A1894" s="1130"/>
      <c r="B1894" s="1130"/>
      <c r="C1894" s="1130"/>
      <c r="D1894" s="1130"/>
      <c r="E1894" s="1130"/>
      <c r="F1894" s="1130"/>
      <c r="G1894" s="1130"/>
      <c r="H1894" s="1130"/>
      <c r="I1894" s="1130"/>
      <c r="J1894" s="1130"/>
      <c r="K1894" s="1130"/>
      <c r="L1894" s="1130"/>
      <c r="M1894" s="1130"/>
      <c r="N1894" s="1130"/>
      <c r="O1894" s="1130"/>
      <c r="P1894" s="1130"/>
      <c r="Q1894" s="1130"/>
      <c r="R1894" s="1130"/>
    </row>
    <row r="1895" spans="1:18">
      <c r="A1895" s="1130"/>
      <c r="B1895" s="1130"/>
      <c r="C1895" s="1130"/>
      <c r="D1895" s="1130"/>
      <c r="E1895" s="1130"/>
      <c r="F1895" s="1130"/>
      <c r="G1895" s="1130"/>
      <c r="H1895" s="1130"/>
      <c r="I1895" s="1130"/>
      <c r="J1895" s="1130"/>
      <c r="K1895" s="1130"/>
      <c r="L1895" s="1130"/>
      <c r="M1895" s="1130"/>
      <c r="N1895" s="1130"/>
      <c r="O1895" s="1130"/>
      <c r="P1895" s="1130"/>
      <c r="Q1895" s="1130"/>
      <c r="R1895" s="1130"/>
    </row>
    <row r="1896" spans="1:18">
      <c r="A1896" s="1130"/>
      <c r="B1896" s="1130"/>
      <c r="C1896" s="1130"/>
      <c r="D1896" s="1130"/>
      <c r="E1896" s="1130"/>
      <c r="F1896" s="1130"/>
      <c r="G1896" s="1130"/>
      <c r="H1896" s="1130"/>
      <c r="I1896" s="1130"/>
      <c r="J1896" s="1130"/>
      <c r="K1896" s="1130"/>
      <c r="L1896" s="1130"/>
      <c r="M1896" s="1130"/>
      <c r="N1896" s="1130"/>
      <c r="O1896" s="1130"/>
      <c r="P1896" s="1130"/>
      <c r="Q1896" s="1130"/>
      <c r="R1896" s="1130"/>
    </row>
    <row r="1897" spans="1:18">
      <c r="A1897" s="1130"/>
      <c r="B1897" s="1130"/>
      <c r="C1897" s="1130"/>
      <c r="D1897" s="1130"/>
      <c r="E1897" s="1130"/>
      <c r="F1897" s="1130"/>
      <c r="G1897" s="1130"/>
      <c r="H1897" s="1130"/>
      <c r="I1897" s="1130"/>
      <c r="J1897" s="1130"/>
      <c r="K1897" s="1130"/>
      <c r="L1897" s="1130"/>
      <c r="M1897" s="1130"/>
      <c r="N1897" s="1130"/>
      <c r="O1897" s="1130"/>
      <c r="P1897" s="1130"/>
      <c r="Q1897" s="1130"/>
      <c r="R1897" s="1130"/>
    </row>
    <row r="1898" spans="1:18">
      <c r="A1898" s="1130"/>
      <c r="B1898" s="1130"/>
      <c r="C1898" s="1130"/>
      <c r="D1898" s="1130"/>
      <c r="E1898" s="1130"/>
      <c r="F1898" s="1130"/>
      <c r="G1898" s="1130"/>
      <c r="H1898" s="1130"/>
      <c r="I1898" s="1130"/>
      <c r="J1898" s="1130"/>
      <c r="K1898" s="1130"/>
      <c r="L1898" s="1130"/>
      <c r="M1898" s="1130"/>
      <c r="N1898" s="1130"/>
      <c r="O1898" s="1130"/>
      <c r="P1898" s="1130"/>
      <c r="Q1898" s="1130"/>
      <c r="R1898" s="1130"/>
    </row>
    <row r="1899" spans="1:18">
      <c r="A1899" s="1130"/>
      <c r="B1899" s="1130"/>
      <c r="C1899" s="1130"/>
      <c r="D1899" s="1130"/>
      <c r="E1899" s="1130"/>
      <c r="F1899" s="1130"/>
      <c r="G1899" s="1130"/>
      <c r="H1899" s="1130"/>
      <c r="I1899" s="1130"/>
      <c r="J1899" s="1130"/>
      <c r="K1899" s="1130"/>
      <c r="L1899" s="1130"/>
      <c r="M1899" s="1130"/>
      <c r="N1899" s="1130"/>
      <c r="O1899" s="1130"/>
      <c r="P1899" s="1130"/>
      <c r="Q1899" s="1130"/>
      <c r="R1899" s="1130"/>
    </row>
    <row r="1900" spans="1:18">
      <c r="A1900" s="1130"/>
      <c r="B1900" s="1130"/>
      <c r="C1900" s="1130"/>
      <c r="D1900" s="1130"/>
      <c r="E1900" s="1130"/>
      <c r="F1900" s="1130"/>
      <c r="G1900" s="1130"/>
      <c r="H1900" s="1130"/>
      <c r="I1900" s="1130"/>
      <c r="J1900" s="1130"/>
      <c r="K1900" s="1130"/>
      <c r="L1900" s="1130"/>
      <c r="M1900" s="1130"/>
      <c r="N1900" s="1130"/>
      <c r="O1900" s="1130"/>
      <c r="P1900" s="1130"/>
      <c r="Q1900" s="1130"/>
      <c r="R1900" s="1130"/>
    </row>
    <row r="1901" spans="1:18">
      <c r="A1901" s="1130"/>
      <c r="B1901" s="1130"/>
      <c r="C1901" s="1130"/>
      <c r="D1901" s="1130"/>
      <c r="E1901" s="1130"/>
      <c r="F1901" s="1130"/>
      <c r="G1901" s="1130"/>
      <c r="H1901" s="1130"/>
      <c r="I1901" s="1130"/>
      <c r="J1901" s="1130"/>
      <c r="K1901" s="1130"/>
      <c r="L1901" s="1130"/>
      <c r="M1901" s="1130"/>
      <c r="N1901" s="1130"/>
      <c r="O1901" s="1130"/>
      <c r="P1901" s="1130"/>
      <c r="Q1901" s="1130"/>
      <c r="R1901" s="1130"/>
    </row>
    <row r="1902" spans="1:18">
      <c r="A1902" s="1130"/>
      <c r="B1902" s="1130"/>
      <c r="C1902" s="1130"/>
      <c r="D1902" s="1130"/>
      <c r="E1902" s="1130"/>
      <c r="F1902" s="1130"/>
      <c r="G1902" s="1130"/>
      <c r="H1902" s="1130"/>
      <c r="I1902" s="1130"/>
      <c r="J1902" s="1130"/>
      <c r="K1902" s="1130"/>
      <c r="L1902" s="1130"/>
      <c r="M1902" s="1130"/>
      <c r="N1902" s="1130"/>
      <c r="O1902" s="1130"/>
      <c r="P1902" s="1130"/>
      <c r="Q1902" s="1130"/>
      <c r="R1902" s="1130"/>
    </row>
    <row r="1903" spans="1:18">
      <c r="A1903" s="1130"/>
      <c r="B1903" s="1130"/>
      <c r="C1903" s="1130"/>
      <c r="D1903" s="1130"/>
      <c r="E1903" s="1130"/>
      <c r="F1903" s="1130"/>
      <c r="G1903" s="1130"/>
      <c r="H1903" s="1130"/>
      <c r="I1903" s="1130"/>
      <c r="J1903" s="1130"/>
      <c r="K1903" s="1130"/>
      <c r="L1903" s="1130"/>
      <c r="M1903" s="1130"/>
      <c r="N1903" s="1130"/>
      <c r="O1903" s="1130"/>
      <c r="P1903" s="1130"/>
      <c r="Q1903" s="1130"/>
      <c r="R1903" s="1130"/>
    </row>
    <row r="1904" spans="1:18">
      <c r="A1904" s="1130"/>
      <c r="B1904" s="1130"/>
      <c r="C1904" s="1130"/>
      <c r="D1904" s="1130"/>
      <c r="E1904" s="1130"/>
      <c r="F1904" s="1130"/>
      <c r="G1904" s="1130"/>
      <c r="H1904" s="1130"/>
      <c r="I1904" s="1130"/>
      <c r="J1904" s="1130"/>
      <c r="K1904" s="1130"/>
      <c r="L1904" s="1130"/>
      <c r="M1904" s="1130"/>
      <c r="N1904" s="1130"/>
      <c r="O1904" s="1130"/>
      <c r="P1904" s="1130"/>
      <c r="Q1904" s="1130"/>
      <c r="R1904" s="1130"/>
    </row>
    <row r="1905" spans="1:18">
      <c r="A1905" s="1130"/>
      <c r="B1905" s="1130"/>
      <c r="C1905" s="1130"/>
      <c r="D1905" s="1130"/>
      <c r="E1905" s="1130"/>
      <c r="F1905" s="1130"/>
      <c r="G1905" s="1130"/>
      <c r="H1905" s="1130"/>
      <c r="I1905" s="1130"/>
      <c r="J1905" s="1130"/>
      <c r="K1905" s="1130"/>
      <c r="L1905" s="1130"/>
      <c r="M1905" s="1130"/>
      <c r="N1905" s="1130"/>
      <c r="O1905" s="1130"/>
      <c r="P1905" s="1130"/>
      <c r="Q1905" s="1130"/>
      <c r="R1905" s="1130"/>
    </row>
    <row r="1906" spans="1:18">
      <c r="A1906" s="1130"/>
      <c r="B1906" s="1130"/>
      <c r="C1906" s="1130"/>
      <c r="D1906" s="1130"/>
      <c r="E1906" s="1130"/>
      <c r="F1906" s="1130"/>
      <c r="G1906" s="1130"/>
      <c r="H1906" s="1130"/>
      <c r="I1906" s="1130"/>
      <c r="J1906" s="1130"/>
      <c r="K1906" s="1130"/>
      <c r="L1906" s="1130"/>
      <c r="M1906" s="1130"/>
      <c r="N1906" s="1130"/>
      <c r="O1906" s="1130"/>
      <c r="P1906" s="1130"/>
      <c r="Q1906" s="1130"/>
      <c r="R1906" s="1130"/>
    </row>
    <row r="1907" spans="1:18">
      <c r="A1907" s="1130"/>
      <c r="B1907" s="1130"/>
      <c r="C1907" s="1130"/>
      <c r="D1907" s="1130"/>
      <c r="E1907" s="1130"/>
      <c r="F1907" s="1130"/>
      <c r="G1907" s="1130"/>
      <c r="H1907" s="1130"/>
      <c r="I1907" s="1130"/>
      <c r="J1907" s="1130"/>
      <c r="K1907" s="1130"/>
      <c r="L1907" s="1130"/>
      <c r="M1907" s="1130"/>
      <c r="N1907" s="1130"/>
      <c r="O1907" s="1130"/>
      <c r="P1907" s="1130"/>
      <c r="Q1907" s="1130"/>
      <c r="R1907" s="1130"/>
    </row>
    <row r="1908" spans="1:18">
      <c r="A1908" s="1130"/>
      <c r="B1908" s="1130"/>
      <c r="C1908" s="1130"/>
      <c r="D1908" s="1130"/>
      <c r="E1908" s="1130"/>
      <c r="F1908" s="1130"/>
      <c r="G1908" s="1130"/>
      <c r="H1908" s="1130"/>
      <c r="I1908" s="1130"/>
      <c r="J1908" s="1130"/>
      <c r="K1908" s="1130"/>
      <c r="L1908" s="1130"/>
      <c r="M1908" s="1130"/>
      <c r="N1908" s="1130"/>
      <c r="O1908" s="1130"/>
      <c r="P1908" s="1130"/>
      <c r="Q1908" s="1130"/>
      <c r="R1908" s="1130"/>
    </row>
    <row r="1909" spans="1:18">
      <c r="A1909" s="1130"/>
      <c r="B1909" s="1130"/>
      <c r="C1909" s="1130"/>
      <c r="D1909" s="1130"/>
      <c r="E1909" s="1130"/>
      <c r="F1909" s="1130"/>
      <c r="G1909" s="1130"/>
      <c r="H1909" s="1130"/>
      <c r="I1909" s="1130"/>
      <c r="J1909" s="1130"/>
      <c r="K1909" s="1130"/>
      <c r="L1909" s="1130"/>
      <c r="M1909" s="1130"/>
      <c r="N1909" s="1130"/>
      <c r="O1909" s="1130"/>
      <c r="P1909" s="1130"/>
      <c r="Q1909" s="1130"/>
      <c r="R1909" s="1130"/>
    </row>
    <row r="1910" spans="1:18">
      <c r="A1910" s="1130"/>
      <c r="B1910" s="1130"/>
      <c r="C1910" s="1130"/>
      <c r="D1910" s="1130"/>
      <c r="E1910" s="1130"/>
      <c r="F1910" s="1130"/>
      <c r="G1910" s="1130"/>
      <c r="H1910" s="1130"/>
      <c r="I1910" s="1130"/>
      <c r="J1910" s="1130"/>
      <c r="K1910" s="1130"/>
      <c r="L1910" s="1130"/>
      <c r="M1910" s="1130"/>
      <c r="N1910" s="1130"/>
      <c r="O1910" s="1130"/>
      <c r="P1910" s="1130"/>
      <c r="Q1910" s="1130"/>
      <c r="R1910" s="1130"/>
    </row>
    <row r="1911" spans="1:18">
      <c r="A1911" s="1130"/>
      <c r="B1911" s="1130"/>
      <c r="C1911" s="1130"/>
      <c r="D1911" s="1130"/>
      <c r="E1911" s="1130"/>
      <c r="F1911" s="1130"/>
      <c r="G1911" s="1130"/>
      <c r="H1911" s="1130"/>
      <c r="I1911" s="1130"/>
      <c r="J1911" s="1130"/>
      <c r="K1911" s="1130"/>
      <c r="L1911" s="1130"/>
      <c r="M1911" s="1130"/>
      <c r="N1911" s="1130"/>
      <c r="O1911" s="1130"/>
      <c r="P1911" s="1130"/>
      <c r="Q1911" s="1130"/>
      <c r="R1911" s="1130"/>
    </row>
    <row r="1912" spans="1:18">
      <c r="A1912" s="1130"/>
      <c r="B1912" s="1130"/>
      <c r="C1912" s="1130"/>
      <c r="D1912" s="1130"/>
      <c r="E1912" s="1130"/>
      <c r="F1912" s="1130"/>
      <c r="G1912" s="1130"/>
      <c r="H1912" s="1130"/>
      <c r="I1912" s="1130"/>
      <c r="J1912" s="1130"/>
      <c r="K1912" s="1130"/>
      <c r="L1912" s="1130"/>
      <c r="M1912" s="1130"/>
      <c r="N1912" s="1130"/>
      <c r="O1912" s="1130"/>
      <c r="P1912" s="1130"/>
      <c r="Q1912" s="1130"/>
      <c r="R1912" s="1130"/>
    </row>
    <row r="1913" spans="1:18">
      <c r="A1913" s="1130"/>
      <c r="B1913" s="1130"/>
      <c r="C1913" s="1130"/>
      <c r="D1913" s="1130"/>
      <c r="E1913" s="1130"/>
      <c r="F1913" s="1130"/>
      <c r="G1913" s="1130"/>
      <c r="H1913" s="1130"/>
      <c r="I1913" s="1130"/>
      <c r="J1913" s="1130"/>
      <c r="K1913" s="1130"/>
      <c r="L1913" s="1130"/>
      <c r="M1913" s="1130"/>
      <c r="N1913" s="1130"/>
      <c r="O1913" s="1130"/>
      <c r="P1913" s="1130"/>
      <c r="Q1913" s="1130"/>
      <c r="R1913" s="1130"/>
    </row>
    <row r="1914" spans="1:18">
      <c r="A1914" s="1130"/>
      <c r="B1914" s="1130"/>
      <c r="C1914" s="1130"/>
      <c r="D1914" s="1130"/>
      <c r="E1914" s="1130"/>
      <c r="F1914" s="1130"/>
      <c r="G1914" s="1130"/>
      <c r="H1914" s="1130"/>
      <c r="I1914" s="1130"/>
      <c r="J1914" s="1130"/>
      <c r="K1914" s="1130"/>
      <c r="L1914" s="1130"/>
      <c r="M1914" s="1130"/>
      <c r="N1914" s="1130"/>
      <c r="O1914" s="1130"/>
      <c r="P1914" s="1130"/>
      <c r="Q1914" s="1130"/>
      <c r="R1914" s="1130"/>
    </row>
    <row r="1915" spans="1:18">
      <c r="A1915" s="1130"/>
      <c r="B1915" s="1130"/>
      <c r="C1915" s="1130"/>
      <c r="D1915" s="1130"/>
      <c r="E1915" s="1130"/>
      <c r="F1915" s="1130"/>
      <c r="G1915" s="1130"/>
      <c r="H1915" s="1130"/>
      <c r="I1915" s="1130"/>
      <c r="J1915" s="1130"/>
      <c r="K1915" s="1130"/>
      <c r="L1915" s="1130"/>
      <c r="M1915" s="1130"/>
      <c r="N1915" s="1130"/>
      <c r="O1915" s="1130"/>
      <c r="P1915" s="1130"/>
      <c r="Q1915" s="1130"/>
      <c r="R1915" s="1130"/>
    </row>
    <row r="1916" spans="1:18">
      <c r="A1916" s="1130"/>
      <c r="B1916" s="1130"/>
      <c r="C1916" s="1130"/>
      <c r="D1916" s="1130"/>
      <c r="E1916" s="1130"/>
      <c r="F1916" s="1130"/>
      <c r="G1916" s="1130"/>
      <c r="H1916" s="1130"/>
      <c r="I1916" s="1130"/>
      <c r="J1916" s="1130"/>
      <c r="K1916" s="1130"/>
      <c r="L1916" s="1130"/>
      <c r="M1916" s="1130"/>
      <c r="N1916" s="1130"/>
      <c r="O1916" s="1130"/>
      <c r="P1916" s="1130"/>
      <c r="Q1916" s="1130"/>
      <c r="R1916" s="1130"/>
    </row>
    <row r="1917" spans="1:18">
      <c r="A1917" s="1130"/>
      <c r="B1917" s="1130"/>
      <c r="C1917" s="1130"/>
      <c r="D1917" s="1130"/>
      <c r="E1917" s="1130"/>
      <c r="F1917" s="1130"/>
      <c r="G1917" s="1130"/>
      <c r="H1917" s="1130"/>
      <c r="I1917" s="1130"/>
      <c r="J1917" s="1130"/>
      <c r="K1917" s="1130"/>
      <c r="L1917" s="1130"/>
      <c r="M1917" s="1130"/>
      <c r="N1917" s="1130"/>
      <c r="O1917" s="1130"/>
      <c r="P1917" s="1130"/>
      <c r="Q1917" s="1130"/>
      <c r="R1917" s="1130"/>
    </row>
    <row r="1918" spans="1:18">
      <c r="A1918" s="1130"/>
      <c r="B1918" s="1130"/>
      <c r="C1918" s="1130"/>
      <c r="D1918" s="1130"/>
      <c r="E1918" s="1130"/>
      <c r="F1918" s="1130"/>
      <c r="G1918" s="1130"/>
      <c r="H1918" s="1130"/>
      <c r="I1918" s="1130"/>
      <c r="J1918" s="1130"/>
      <c r="K1918" s="1130"/>
      <c r="L1918" s="1130"/>
      <c r="M1918" s="1130"/>
      <c r="N1918" s="1130"/>
      <c r="O1918" s="1130"/>
      <c r="P1918" s="1130"/>
      <c r="Q1918" s="1130"/>
      <c r="R1918" s="1130"/>
    </row>
    <row r="1919" spans="1:18">
      <c r="A1919" s="1130"/>
      <c r="B1919" s="1130"/>
      <c r="C1919" s="1130"/>
      <c r="D1919" s="1130"/>
      <c r="E1919" s="1130"/>
      <c r="F1919" s="1130"/>
      <c r="G1919" s="1130"/>
      <c r="H1919" s="1130"/>
      <c r="I1919" s="1130"/>
      <c r="J1919" s="1130"/>
      <c r="K1919" s="1130"/>
      <c r="L1919" s="1130"/>
      <c r="M1919" s="1130"/>
      <c r="N1919" s="1130"/>
      <c r="O1919" s="1130"/>
      <c r="P1919" s="1130"/>
      <c r="Q1919" s="1130"/>
      <c r="R1919" s="1130"/>
    </row>
    <row r="1920" spans="1:18">
      <c r="A1920" s="1130"/>
      <c r="B1920" s="1130"/>
      <c r="C1920" s="1130"/>
      <c r="D1920" s="1130"/>
      <c r="E1920" s="1130"/>
      <c r="F1920" s="1130"/>
      <c r="G1920" s="1130"/>
      <c r="H1920" s="1130"/>
      <c r="I1920" s="1130"/>
      <c r="J1920" s="1130"/>
      <c r="K1920" s="1130"/>
      <c r="L1920" s="1130"/>
      <c r="M1920" s="1130"/>
      <c r="N1920" s="1130"/>
      <c r="O1920" s="1130"/>
      <c r="P1920" s="1130"/>
      <c r="Q1920" s="1130"/>
      <c r="R1920" s="1130"/>
    </row>
    <row r="1921" spans="1:18">
      <c r="A1921" s="1130"/>
      <c r="B1921" s="1130"/>
      <c r="C1921" s="1130"/>
      <c r="D1921" s="1130"/>
      <c r="E1921" s="1130"/>
      <c r="F1921" s="1130"/>
      <c r="G1921" s="1130"/>
      <c r="H1921" s="1130"/>
      <c r="I1921" s="1130"/>
      <c r="J1921" s="1130"/>
      <c r="K1921" s="1130"/>
      <c r="L1921" s="1130"/>
      <c r="M1921" s="1130"/>
      <c r="N1921" s="1130"/>
      <c r="O1921" s="1130"/>
      <c r="P1921" s="1130"/>
      <c r="Q1921" s="1130"/>
      <c r="R1921" s="1130"/>
    </row>
    <row r="1922" spans="1:18">
      <c r="A1922" s="1130"/>
      <c r="B1922" s="1130"/>
      <c r="C1922" s="1130"/>
      <c r="D1922" s="1130"/>
      <c r="E1922" s="1130"/>
      <c r="F1922" s="1130"/>
      <c r="G1922" s="1130"/>
      <c r="H1922" s="1130"/>
      <c r="I1922" s="1130"/>
      <c r="J1922" s="1130"/>
      <c r="K1922" s="1130"/>
      <c r="L1922" s="1130"/>
      <c r="M1922" s="1130"/>
      <c r="N1922" s="1130"/>
      <c r="O1922" s="1130"/>
      <c r="P1922" s="1130"/>
      <c r="Q1922" s="1130"/>
      <c r="R1922" s="1130"/>
    </row>
    <row r="1923" spans="1:18">
      <c r="A1923" s="1130"/>
      <c r="B1923" s="1130"/>
      <c r="C1923" s="1130"/>
      <c r="D1923" s="1130"/>
      <c r="E1923" s="1130"/>
      <c r="F1923" s="1130"/>
      <c r="G1923" s="1130"/>
      <c r="H1923" s="1130"/>
      <c r="I1923" s="1130"/>
      <c r="J1923" s="1130"/>
      <c r="K1923" s="1130"/>
      <c r="L1923" s="1130"/>
      <c r="M1923" s="1130"/>
      <c r="N1923" s="1130"/>
      <c r="O1923" s="1130"/>
      <c r="P1923" s="1130"/>
      <c r="Q1923" s="1130"/>
      <c r="R1923" s="1130"/>
    </row>
    <row r="1924" spans="1:18">
      <c r="A1924" s="1130"/>
      <c r="B1924" s="1130"/>
      <c r="C1924" s="1130"/>
      <c r="D1924" s="1130"/>
      <c r="E1924" s="1130"/>
      <c r="F1924" s="1130"/>
      <c r="G1924" s="1130"/>
      <c r="H1924" s="1130"/>
      <c r="I1924" s="1130"/>
      <c r="J1924" s="1130"/>
      <c r="K1924" s="1130"/>
      <c r="L1924" s="1130"/>
      <c r="M1924" s="1130"/>
      <c r="N1924" s="1130"/>
      <c r="O1924" s="1130"/>
      <c r="P1924" s="1130"/>
      <c r="Q1924" s="1130"/>
      <c r="R1924" s="1130"/>
    </row>
    <row r="1925" spans="1:18">
      <c r="A1925" s="1130"/>
      <c r="B1925" s="1130"/>
      <c r="C1925" s="1130"/>
      <c r="D1925" s="1130"/>
      <c r="E1925" s="1130"/>
      <c r="F1925" s="1130"/>
      <c r="G1925" s="1130"/>
      <c r="H1925" s="1130"/>
      <c r="I1925" s="1130"/>
      <c r="J1925" s="1130"/>
      <c r="K1925" s="1130"/>
      <c r="L1925" s="1130"/>
      <c r="M1925" s="1130"/>
      <c r="N1925" s="1130"/>
      <c r="O1925" s="1130"/>
      <c r="P1925" s="1130"/>
      <c r="Q1925" s="1130"/>
      <c r="R1925" s="1130"/>
    </row>
    <row r="1926" spans="1:18">
      <c r="A1926" s="1130"/>
      <c r="B1926" s="1130"/>
      <c r="C1926" s="1130"/>
      <c r="D1926" s="1130"/>
      <c r="E1926" s="1130"/>
      <c r="F1926" s="1130"/>
      <c r="G1926" s="1130"/>
      <c r="H1926" s="1130"/>
      <c r="I1926" s="1130"/>
      <c r="J1926" s="1130"/>
      <c r="K1926" s="1130"/>
      <c r="L1926" s="1130"/>
      <c r="M1926" s="1130"/>
      <c r="N1926" s="1130"/>
      <c r="O1926" s="1130"/>
      <c r="P1926" s="1130"/>
      <c r="Q1926" s="1130"/>
      <c r="R1926" s="1130"/>
    </row>
    <row r="1927" spans="1:18">
      <c r="A1927" s="1130"/>
      <c r="B1927" s="1130"/>
      <c r="C1927" s="1130"/>
      <c r="D1927" s="1130"/>
      <c r="E1927" s="1130"/>
      <c r="F1927" s="1130"/>
      <c r="G1927" s="1130"/>
      <c r="H1927" s="1130"/>
      <c r="I1927" s="1130"/>
      <c r="J1927" s="1130"/>
      <c r="K1927" s="1130"/>
      <c r="L1927" s="1130"/>
      <c r="M1927" s="1130"/>
      <c r="N1927" s="1130"/>
      <c r="O1927" s="1130"/>
      <c r="P1927" s="1130"/>
      <c r="Q1927" s="1130"/>
      <c r="R1927" s="1130"/>
    </row>
    <row r="1928" spans="1:18">
      <c r="A1928" s="1130"/>
      <c r="B1928" s="1130"/>
      <c r="C1928" s="1130"/>
      <c r="D1928" s="1130"/>
      <c r="E1928" s="1130"/>
      <c r="F1928" s="1130"/>
      <c r="G1928" s="1130"/>
      <c r="H1928" s="1130"/>
      <c r="I1928" s="1130"/>
      <c r="J1928" s="1130"/>
      <c r="K1928" s="1130"/>
      <c r="L1928" s="1130"/>
      <c r="M1928" s="1130"/>
      <c r="N1928" s="1130"/>
      <c r="O1928" s="1130"/>
      <c r="P1928" s="1130"/>
      <c r="Q1928" s="1130"/>
      <c r="R1928" s="1130"/>
    </row>
    <row r="1929" spans="1:18">
      <c r="A1929" s="1130"/>
      <c r="B1929" s="1130"/>
      <c r="C1929" s="1130"/>
      <c r="D1929" s="1130"/>
      <c r="E1929" s="1130"/>
      <c r="F1929" s="1130"/>
      <c r="G1929" s="1130"/>
      <c r="H1929" s="1130"/>
      <c r="I1929" s="1130"/>
      <c r="J1929" s="1130"/>
      <c r="K1929" s="1130"/>
      <c r="L1929" s="1130"/>
      <c r="M1929" s="1130"/>
      <c r="N1929" s="1130"/>
      <c r="O1929" s="1130"/>
      <c r="P1929" s="1130"/>
      <c r="Q1929" s="1130"/>
      <c r="R1929" s="1130"/>
    </row>
    <row r="1930" spans="1:18">
      <c r="A1930" s="1130"/>
      <c r="B1930" s="1130"/>
      <c r="C1930" s="1130"/>
      <c r="D1930" s="1130"/>
      <c r="E1930" s="1130"/>
      <c r="F1930" s="1130"/>
      <c r="G1930" s="1130"/>
      <c r="H1930" s="1130"/>
      <c r="I1930" s="1130"/>
      <c r="J1930" s="1130"/>
      <c r="K1930" s="1130"/>
      <c r="L1930" s="1130"/>
      <c r="M1930" s="1130"/>
      <c r="N1930" s="1130"/>
      <c r="O1930" s="1130"/>
      <c r="P1930" s="1130"/>
      <c r="Q1930" s="1130"/>
      <c r="R1930" s="1130"/>
    </row>
    <row r="1931" spans="1:18">
      <c r="A1931" s="1130"/>
      <c r="B1931" s="1130"/>
      <c r="C1931" s="1130"/>
      <c r="D1931" s="1130"/>
      <c r="E1931" s="1130"/>
      <c r="F1931" s="1130"/>
      <c r="G1931" s="1130"/>
      <c r="H1931" s="1130"/>
      <c r="I1931" s="1130"/>
      <c r="J1931" s="1130"/>
      <c r="K1931" s="1130"/>
      <c r="L1931" s="1130"/>
      <c r="M1931" s="1130"/>
      <c r="N1931" s="1130"/>
      <c r="O1931" s="1130"/>
      <c r="P1931" s="1130"/>
      <c r="Q1931" s="1130"/>
      <c r="R1931" s="1130"/>
    </row>
    <row r="1932" spans="1:18">
      <c r="A1932" s="1130"/>
      <c r="B1932" s="1130"/>
      <c r="C1932" s="1130"/>
      <c r="D1932" s="1130"/>
      <c r="E1932" s="1130"/>
      <c r="F1932" s="1130"/>
      <c r="G1932" s="1130"/>
      <c r="H1932" s="1130"/>
      <c r="I1932" s="1130"/>
      <c r="J1932" s="1130"/>
      <c r="K1932" s="1130"/>
      <c r="L1932" s="1130"/>
      <c r="M1932" s="1130"/>
      <c r="N1932" s="1130"/>
      <c r="O1932" s="1130"/>
      <c r="P1932" s="1130"/>
      <c r="Q1932" s="1130"/>
      <c r="R1932" s="1130"/>
    </row>
    <row r="1933" spans="1:18">
      <c r="A1933" s="1130"/>
      <c r="B1933" s="1130"/>
      <c r="C1933" s="1130"/>
      <c r="D1933" s="1130"/>
      <c r="E1933" s="1130"/>
      <c r="F1933" s="1130"/>
      <c r="G1933" s="1130"/>
      <c r="H1933" s="1130"/>
      <c r="I1933" s="1130"/>
      <c r="J1933" s="1130"/>
      <c r="K1933" s="1130"/>
      <c r="L1933" s="1130"/>
      <c r="M1933" s="1130"/>
      <c r="N1933" s="1130"/>
      <c r="O1933" s="1130"/>
      <c r="P1933" s="1130"/>
      <c r="Q1933" s="1130"/>
      <c r="R1933" s="1130"/>
    </row>
    <row r="1934" spans="1:18">
      <c r="A1934" s="1130"/>
      <c r="B1934" s="1130"/>
      <c r="C1934" s="1130"/>
      <c r="D1934" s="1130"/>
      <c r="E1934" s="1130"/>
      <c r="F1934" s="1130"/>
      <c r="G1934" s="1130"/>
      <c r="H1934" s="1130"/>
      <c r="I1934" s="1130"/>
      <c r="J1934" s="1130"/>
      <c r="K1934" s="1130"/>
      <c r="L1934" s="1130"/>
      <c r="M1934" s="1130"/>
      <c r="N1934" s="1130"/>
      <c r="O1934" s="1130"/>
      <c r="P1934" s="1130"/>
      <c r="Q1934" s="1130"/>
      <c r="R1934" s="1130"/>
    </row>
    <row r="1935" spans="1:18">
      <c r="A1935" s="1130"/>
      <c r="B1935" s="1130"/>
      <c r="C1935" s="1130"/>
      <c r="D1935" s="1130"/>
      <c r="E1935" s="1130"/>
      <c r="F1935" s="1130"/>
      <c r="G1935" s="1130"/>
      <c r="H1935" s="1130"/>
      <c r="I1935" s="1130"/>
      <c r="J1935" s="1130"/>
      <c r="K1935" s="1130"/>
      <c r="L1935" s="1130"/>
      <c r="M1935" s="1130"/>
      <c r="N1935" s="1130"/>
      <c r="O1935" s="1130"/>
      <c r="P1935" s="1130"/>
      <c r="Q1935" s="1130"/>
      <c r="R1935" s="1130"/>
    </row>
    <row r="1936" spans="1:18">
      <c r="A1936" s="1130"/>
      <c r="B1936" s="1130"/>
      <c r="C1936" s="1130"/>
      <c r="D1936" s="1130"/>
      <c r="E1936" s="1130"/>
      <c r="F1936" s="1130"/>
      <c r="G1936" s="1130"/>
      <c r="H1936" s="1130"/>
      <c r="I1936" s="1130"/>
      <c r="J1936" s="1130"/>
      <c r="K1936" s="1130"/>
      <c r="L1936" s="1130"/>
      <c r="M1936" s="1130"/>
      <c r="N1936" s="1130"/>
      <c r="O1936" s="1130"/>
      <c r="P1936" s="1130"/>
      <c r="Q1936" s="1130"/>
      <c r="R1936" s="1130"/>
    </row>
    <row r="1937" spans="1:18">
      <c r="A1937" s="1130"/>
      <c r="B1937" s="1130"/>
      <c r="C1937" s="1130"/>
      <c r="D1937" s="1130"/>
      <c r="E1937" s="1130"/>
      <c r="F1937" s="1130"/>
      <c r="G1937" s="1130"/>
      <c r="H1937" s="1130"/>
      <c r="I1937" s="1130"/>
      <c r="J1937" s="1130"/>
      <c r="K1937" s="1130"/>
      <c r="L1937" s="1130"/>
      <c r="M1937" s="1130"/>
      <c r="N1937" s="1130"/>
      <c r="O1937" s="1130"/>
      <c r="P1937" s="1130"/>
      <c r="Q1937" s="1130"/>
      <c r="R1937" s="1130"/>
    </row>
    <row r="1938" spans="1:18">
      <c r="A1938" s="1130"/>
      <c r="B1938" s="1130"/>
      <c r="C1938" s="1130"/>
      <c r="D1938" s="1130"/>
      <c r="E1938" s="1130"/>
      <c r="F1938" s="1130"/>
      <c r="G1938" s="1130"/>
      <c r="H1938" s="1130"/>
      <c r="I1938" s="1130"/>
      <c r="J1938" s="1130"/>
      <c r="K1938" s="1130"/>
      <c r="L1938" s="1130"/>
      <c r="M1938" s="1130"/>
      <c r="N1938" s="1130"/>
      <c r="O1938" s="1130"/>
      <c r="P1938" s="1130"/>
      <c r="Q1938" s="1130"/>
      <c r="R1938" s="1130"/>
    </row>
    <row r="1939" spans="1:18">
      <c r="A1939" s="1130"/>
      <c r="B1939" s="1130"/>
      <c r="C1939" s="1130"/>
      <c r="D1939" s="1130"/>
      <c r="E1939" s="1130"/>
      <c r="F1939" s="1130"/>
      <c r="G1939" s="1130"/>
      <c r="H1939" s="1130"/>
      <c r="I1939" s="1130"/>
      <c r="J1939" s="1130"/>
      <c r="K1939" s="1130"/>
      <c r="L1939" s="1130"/>
      <c r="M1939" s="1130"/>
      <c r="N1939" s="1130"/>
      <c r="O1939" s="1130"/>
      <c r="P1939" s="1130"/>
      <c r="Q1939" s="1130"/>
      <c r="R1939" s="1130"/>
    </row>
    <row r="1940" spans="1:18">
      <c r="A1940" s="1130"/>
      <c r="B1940" s="1130"/>
      <c r="C1940" s="1130"/>
      <c r="D1940" s="1130"/>
      <c r="E1940" s="1130"/>
      <c r="F1940" s="1130"/>
      <c r="G1940" s="1130"/>
      <c r="H1940" s="1130"/>
      <c r="I1940" s="1130"/>
      <c r="J1940" s="1130"/>
      <c r="K1940" s="1130"/>
      <c r="L1940" s="1130"/>
      <c r="M1940" s="1130"/>
      <c r="N1940" s="1130"/>
      <c r="O1940" s="1130"/>
      <c r="P1940" s="1130"/>
      <c r="Q1940" s="1130"/>
      <c r="R1940" s="1130"/>
    </row>
    <row r="1941" spans="1:18">
      <c r="A1941" s="1130"/>
      <c r="B1941" s="1130"/>
      <c r="C1941" s="1130"/>
      <c r="D1941" s="1130"/>
      <c r="E1941" s="1130"/>
      <c r="F1941" s="1130"/>
      <c r="G1941" s="1130"/>
      <c r="H1941" s="1130"/>
      <c r="I1941" s="1130"/>
      <c r="J1941" s="1130"/>
      <c r="K1941" s="1130"/>
      <c r="L1941" s="1130"/>
      <c r="M1941" s="1130"/>
      <c r="N1941" s="1130"/>
      <c r="O1941" s="1130"/>
      <c r="P1941" s="1130"/>
      <c r="Q1941" s="1130"/>
      <c r="R1941" s="1130"/>
    </row>
    <row r="1942" spans="1:18">
      <c r="A1942" s="1130"/>
      <c r="B1942" s="1130"/>
      <c r="C1942" s="1130"/>
      <c r="D1942" s="1130"/>
      <c r="E1942" s="1130"/>
      <c r="F1942" s="1130"/>
      <c r="G1942" s="1130"/>
      <c r="H1942" s="1130"/>
      <c r="I1942" s="1130"/>
      <c r="J1942" s="1130"/>
      <c r="K1942" s="1130"/>
      <c r="L1942" s="1130"/>
      <c r="M1942" s="1130"/>
      <c r="N1942" s="1130"/>
      <c r="O1942" s="1130"/>
      <c r="P1942" s="1130"/>
      <c r="Q1942" s="1130"/>
      <c r="R1942" s="1130"/>
    </row>
    <row r="1943" spans="1:18">
      <c r="A1943" s="1130"/>
      <c r="B1943" s="1130"/>
      <c r="C1943" s="1130"/>
      <c r="D1943" s="1130"/>
      <c r="E1943" s="1130"/>
      <c r="F1943" s="1130"/>
      <c r="G1943" s="1130"/>
      <c r="H1943" s="1130"/>
      <c r="I1943" s="1130"/>
      <c r="J1943" s="1130"/>
      <c r="K1943" s="1130"/>
      <c r="L1943" s="1130"/>
      <c r="M1943" s="1130"/>
      <c r="N1943" s="1130"/>
      <c r="O1943" s="1130"/>
      <c r="P1943" s="1130"/>
      <c r="Q1943" s="1130"/>
      <c r="R1943" s="1130"/>
    </row>
    <row r="1944" spans="1:18">
      <c r="A1944" s="1130"/>
      <c r="B1944" s="1130"/>
      <c r="C1944" s="1130"/>
      <c r="D1944" s="1130"/>
      <c r="E1944" s="1130"/>
      <c r="F1944" s="1130"/>
      <c r="G1944" s="1130"/>
      <c r="H1944" s="1130"/>
      <c r="I1944" s="1130"/>
      <c r="J1944" s="1130"/>
      <c r="K1944" s="1130"/>
      <c r="L1944" s="1130"/>
      <c r="M1944" s="1130"/>
      <c r="N1944" s="1130"/>
      <c r="O1944" s="1130"/>
      <c r="P1944" s="1130"/>
      <c r="Q1944" s="1130"/>
      <c r="R1944" s="1130"/>
    </row>
    <row r="1945" spans="1:18">
      <c r="A1945" s="1130"/>
      <c r="B1945" s="1130"/>
      <c r="C1945" s="1130"/>
      <c r="D1945" s="1130"/>
      <c r="E1945" s="1130"/>
      <c r="F1945" s="1130"/>
      <c r="G1945" s="1130"/>
      <c r="H1945" s="1130"/>
      <c r="I1945" s="1130"/>
      <c r="J1945" s="1130"/>
      <c r="K1945" s="1130"/>
      <c r="L1945" s="1130"/>
      <c r="M1945" s="1130"/>
      <c r="N1945" s="1130"/>
      <c r="O1945" s="1130"/>
      <c r="P1945" s="1130"/>
      <c r="Q1945" s="1130"/>
      <c r="R1945" s="1130"/>
    </row>
    <row r="1946" spans="1:18">
      <c r="A1946" s="1130"/>
      <c r="B1946" s="1130"/>
      <c r="C1946" s="1130"/>
      <c r="D1946" s="1130"/>
      <c r="E1946" s="1130"/>
      <c r="F1946" s="1130"/>
      <c r="G1946" s="1130"/>
      <c r="H1946" s="1130"/>
      <c r="I1946" s="1130"/>
      <c r="J1946" s="1130"/>
      <c r="K1946" s="1130"/>
      <c r="L1946" s="1130"/>
      <c r="M1946" s="1130"/>
      <c r="N1946" s="1130"/>
      <c r="O1946" s="1130"/>
      <c r="P1946" s="1130"/>
      <c r="Q1946" s="1130"/>
      <c r="R1946" s="1130"/>
    </row>
    <row r="1947" spans="1:18">
      <c r="A1947" s="1130"/>
      <c r="B1947" s="1130"/>
      <c r="C1947" s="1130"/>
      <c r="D1947" s="1130"/>
      <c r="E1947" s="1130"/>
      <c r="F1947" s="1130"/>
      <c r="G1947" s="1130"/>
      <c r="H1947" s="1130"/>
      <c r="I1947" s="1130"/>
      <c r="J1947" s="1130"/>
      <c r="K1947" s="1130"/>
      <c r="L1947" s="1130"/>
      <c r="M1947" s="1130"/>
      <c r="N1947" s="1130"/>
      <c r="O1947" s="1130"/>
      <c r="P1947" s="1130"/>
      <c r="Q1947" s="1130"/>
      <c r="R1947" s="1130"/>
    </row>
    <row r="1948" spans="1:18">
      <c r="A1948" s="1130"/>
      <c r="B1948" s="1130"/>
      <c r="C1948" s="1130"/>
      <c r="D1948" s="1130"/>
      <c r="E1948" s="1130"/>
      <c r="F1948" s="1130"/>
      <c r="G1948" s="1130"/>
      <c r="H1948" s="1130"/>
      <c r="I1948" s="1130"/>
      <c r="J1948" s="1130"/>
      <c r="K1948" s="1130"/>
      <c r="L1948" s="1130"/>
      <c r="M1948" s="1130"/>
      <c r="N1948" s="1130"/>
      <c r="O1948" s="1130"/>
      <c r="P1948" s="1130"/>
      <c r="Q1948" s="1130"/>
      <c r="R1948" s="1130"/>
    </row>
    <row r="1949" spans="1:18">
      <c r="A1949" s="1130"/>
      <c r="B1949" s="1130"/>
      <c r="C1949" s="1130"/>
      <c r="D1949" s="1130"/>
      <c r="E1949" s="1130"/>
      <c r="F1949" s="1130"/>
      <c r="G1949" s="1130"/>
      <c r="H1949" s="1130"/>
      <c r="I1949" s="1130"/>
      <c r="J1949" s="1130"/>
      <c r="K1949" s="1130"/>
      <c r="L1949" s="1130"/>
      <c r="M1949" s="1130"/>
      <c r="N1949" s="1130"/>
      <c r="O1949" s="1130"/>
      <c r="P1949" s="1130"/>
      <c r="Q1949" s="1130"/>
      <c r="R1949" s="1130"/>
    </row>
    <row r="1950" spans="1:18">
      <c r="A1950" s="1130"/>
      <c r="B1950" s="1130"/>
      <c r="C1950" s="1130"/>
      <c r="D1950" s="1130"/>
      <c r="E1950" s="1130"/>
      <c r="F1950" s="1130"/>
      <c r="G1950" s="1130"/>
      <c r="H1950" s="1130"/>
      <c r="I1950" s="1130"/>
      <c r="J1950" s="1130"/>
      <c r="K1950" s="1130"/>
      <c r="L1950" s="1130"/>
      <c r="M1950" s="1130"/>
      <c r="N1950" s="1130"/>
      <c r="O1950" s="1130"/>
      <c r="P1950" s="1130"/>
      <c r="Q1950" s="1130"/>
      <c r="R1950" s="1130"/>
    </row>
    <row r="1951" spans="1:18">
      <c r="A1951" s="1130"/>
      <c r="B1951" s="1130"/>
      <c r="C1951" s="1130"/>
      <c r="D1951" s="1130"/>
      <c r="E1951" s="1130"/>
      <c r="F1951" s="1130"/>
      <c r="G1951" s="1130"/>
      <c r="H1951" s="1130"/>
      <c r="I1951" s="1130"/>
      <c r="J1951" s="1130"/>
      <c r="K1951" s="1130"/>
      <c r="L1951" s="1130"/>
      <c r="M1951" s="1130"/>
      <c r="N1951" s="1130"/>
      <c r="O1951" s="1130"/>
      <c r="P1951" s="1130"/>
      <c r="Q1951" s="1130"/>
      <c r="R1951" s="1130"/>
    </row>
    <row r="1952" spans="1:18">
      <c r="A1952" s="1130"/>
      <c r="B1952" s="1130"/>
      <c r="C1952" s="1130"/>
      <c r="D1952" s="1130"/>
      <c r="E1952" s="1130"/>
      <c r="F1952" s="1130"/>
      <c r="G1952" s="1130"/>
      <c r="H1952" s="1130"/>
      <c r="I1952" s="1130"/>
      <c r="J1952" s="1130"/>
      <c r="K1952" s="1130"/>
      <c r="L1952" s="1130"/>
      <c r="M1952" s="1130"/>
      <c r="N1952" s="1130"/>
      <c r="O1952" s="1130"/>
      <c r="P1952" s="1130"/>
      <c r="Q1952" s="1130"/>
      <c r="R1952" s="1130"/>
    </row>
    <row r="1953" spans="1:18">
      <c r="A1953" s="1130"/>
      <c r="B1953" s="1130"/>
      <c r="C1953" s="1130"/>
      <c r="D1953" s="1130"/>
      <c r="E1953" s="1130"/>
      <c r="F1953" s="1130"/>
      <c r="G1953" s="1130"/>
      <c r="H1953" s="1130"/>
      <c r="I1953" s="1130"/>
      <c r="J1953" s="1130"/>
      <c r="K1953" s="1130"/>
      <c r="L1953" s="1130"/>
      <c r="M1953" s="1130"/>
      <c r="N1953" s="1130"/>
      <c r="O1953" s="1130"/>
      <c r="P1953" s="1130"/>
      <c r="Q1953" s="1130"/>
      <c r="R1953" s="1130"/>
    </row>
    <row r="1954" spans="1:18">
      <c r="A1954" s="1130"/>
      <c r="B1954" s="1130"/>
      <c r="C1954" s="1130"/>
      <c r="D1954" s="1130"/>
      <c r="E1954" s="1130"/>
      <c r="F1954" s="1130"/>
      <c r="G1954" s="1130"/>
      <c r="H1954" s="1130"/>
      <c r="I1954" s="1130"/>
      <c r="J1954" s="1130"/>
      <c r="K1954" s="1130"/>
      <c r="L1954" s="1130"/>
      <c r="M1954" s="1130"/>
      <c r="N1954" s="1130"/>
      <c r="O1954" s="1130"/>
      <c r="P1954" s="1130"/>
      <c r="Q1954" s="1130"/>
      <c r="R1954" s="1130"/>
    </row>
    <row r="1955" spans="1:18">
      <c r="A1955" s="1130"/>
      <c r="B1955" s="1130"/>
      <c r="C1955" s="1130"/>
      <c r="D1955" s="1130"/>
      <c r="E1955" s="1130"/>
      <c r="F1955" s="1130"/>
      <c r="G1955" s="1130"/>
      <c r="H1955" s="1130"/>
      <c r="I1955" s="1130"/>
      <c r="J1955" s="1130"/>
      <c r="K1955" s="1130"/>
      <c r="L1955" s="1130"/>
      <c r="M1955" s="1130"/>
      <c r="N1955" s="1130"/>
      <c r="O1955" s="1130"/>
      <c r="P1955" s="1130"/>
      <c r="Q1955" s="1130"/>
      <c r="R1955" s="1130"/>
    </row>
    <row r="1956" spans="1:18">
      <c r="A1956" s="1130"/>
      <c r="B1956" s="1130"/>
      <c r="C1956" s="1130"/>
      <c r="D1956" s="1130"/>
      <c r="E1956" s="1130"/>
      <c r="F1956" s="1130"/>
      <c r="G1956" s="1130"/>
      <c r="H1956" s="1130"/>
      <c r="I1956" s="1130"/>
      <c r="J1956" s="1130"/>
      <c r="K1956" s="1130"/>
      <c r="L1956" s="1130"/>
      <c r="M1956" s="1130"/>
      <c r="N1956" s="1130"/>
      <c r="O1956" s="1130"/>
      <c r="P1956" s="1130"/>
      <c r="Q1956" s="1130"/>
      <c r="R1956" s="1130"/>
    </row>
    <row r="1957" spans="1:18">
      <c r="A1957" s="1130"/>
      <c r="B1957" s="1130"/>
      <c r="C1957" s="1130"/>
      <c r="D1957" s="1130"/>
      <c r="E1957" s="1130"/>
      <c r="F1957" s="1130"/>
      <c r="G1957" s="1130"/>
      <c r="H1957" s="1130"/>
      <c r="I1957" s="1130"/>
      <c r="J1957" s="1130"/>
      <c r="K1957" s="1130"/>
      <c r="L1957" s="1130"/>
      <c r="M1957" s="1130"/>
      <c r="N1957" s="1130"/>
      <c r="O1957" s="1130"/>
      <c r="P1957" s="1130"/>
      <c r="Q1957" s="1130"/>
      <c r="R1957" s="1130"/>
    </row>
    <row r="1958" spans="1:18">
      <c r="A1958" s="1130"/>
      <c r="B1958" s="1130"/>
      <c r="C1958" s="1130"/>
      <c r="D1958" s="1130"/>
      <c r="E1958" s="1130"/>
      <c r="F1958" s="1130"/>
      <c r="G1958" s="1130"/>
      <c r="H1958" s="1130"/>
      <c r="I1958" s="1130"/>
      <c r="J1958" s="1130"/>
      <c r="K1958" s="1130"/>
      <c r="L1958" s="1130"/>
      <c r="M1958" s="1130"/>
      <c r="N1958" s="1130"/>
      <c r="O1958" s="1130"/>
      <c r="P1958" s="1130"/>
      <c r="Q1958" s="1130"/>
      <c r="R1958" s="1130"/>
    </row>
    <row r="1959" spans="1:18">
      <c r="A1959" s="1130"/>
      <c r="B1959" s="1130"/>
      <c r="C1959" s="1130"/>
      <c r="D1959" s="1130"/>
      <c r="E1959" s="1130"/>
      <c r="F1959" s="1130"/>
      <c r="G1959" s="1130"/>
      <c r="H1959" s="1130"/>
      <c r="I1959" s="1130"/>
      <c r="J1959" s="1130"/>
      <c r="K1959" s="1130"/>
      <c r="L1959" s="1130"/>
      <c r="M1959" s="1130"/>
      <c r="N1959" s="1130"/>
      <c r="O1959" s="1130"/>
      <c r="P1959" s="1130"/>
      <c r="Q1959" s="1130"/>
      <c r="R1959" s="1130"/>
    </row>
    <row r="1960" spans="1:18">
      <c r="A1960" s="1130"/>
      <c r="B1960" s="1130"/>
      <c r="C1960" s="1130"/>
      <c r="D1960" s="1130"/>
      <c r="E1960" s="1130"/>
      <c r="F1960" s="1130"/>
      <c r="G1960" s="1130"/>
      <c r="H1960" s="1130"/>
      <c r="I1960" s="1130"/>
      <c r="J1960" s="1130"/>
      <c r="K1960" s="1130"/>
      <c r="L1960" s="1130"/>
      <c r="M1960" s="1130"/>
      <c r="N1960" s="1130"/>
      <c r="O1960" s="1130"/>
      <c r="P1960" s="1130"/>
      <c r="Q1960" s="1130"/>
      <c r="R1960" s="1130"/>
    </row>
    <row r="1961" spans="1:18">
      <c r="A1961" s="1130"/>
      <c r="B1961" s="1130"/>
      <c r="C1961" s="1130"/>
      <c r="D1961" s="1130"/>
      <c r="E1961" s="1130"/>
      <c r="F1961" s="1130"/>
      <c r="G1961" s="1130"/>
      <c r="H1961" s="1130"/>
      <c r="I1961" s="1130"/>
      <c r="J1961" s="1130"/>
      <c r="K1961" s="1130"/>
      <c r="L1961" s="1130"/>
      <c r="M1961" s="1130"/>
      <c r="N1961" s="1130"/>
      <c r="O1961" s="1130"/>
      <c r="P1961" s="1130"/>
      <c r="Q1961" s="1130"/>
      <c r="R1961" s="1130"/>
    </row>
    <row r="1962" spans="1:18">
      <c r="A1962" s="1130"/>
      <c r="B1962" s="1130"/>
      <c r="C1962" s="1130"/>
      <c r="D1962" s="1130"/>
      <c r="E1962" s="1130"/>
      <c r="F1962" s="1130"/>
      <c r="G1962" s="1130"/>
      <c r="H1962" s="1130"/>
      <c r="I1962" s="1130"/>
      <c r="J1962" s="1130"/>
      <c r="K1962" s="1130"/>
      <c r="L1962" s="1130"/>
      <c r="M1962" s="1130"/>
      <c r="N1962" s="1130"/>
      <c r="O1962" s="1130"/>
      <c r="P1962" s="1130"/>
      <c r="Q1962" s="1130"/>
      <c r="R1962" s="1130"/>
    </row>
    <row r="1963" spans="1:18">
      <c r="A1963" s="1130"/>
      <c r="B1963" s="1130"/>
      <c r="C1963" s="1130"/>
      <c r="D1963" s="1130"/>
      <c r="E1963" s="1130"/>
      <c r="F1963" s="1130"/>
      <c r="G1963" s="1130"/>
      <c r="H1963" s="1130"/>
      <c r="I1963" s="1130"/>
      <c r="J1963" s="1130"/>
      <c r="K1963" s="1130"/>
      <c r="L1963" s="1130"/>
      <c r="M1963" s="1130"/>
      <c r="N1963" s="1130"/>
      <c r="O1963" s="1130"/>
      <c r="P1963" s="1130"/>
      <c r="Q1963" s="1130"/>
      <c r="R1963" s="1130"/>
    </row>
    <row r="1964" spans="1:18">
      <c r="A1964" s="1130"/>
      <c r="B1964" s="1130"/>
      <c r="C1964" s="1130"/>
      <c r="D1964" s="1130"/>
      <c r="E1964" s="1130"/>
      <c r="F1964" s="1130"/>
      <c r="G1964" s="1130"/>
      <c r="H1964" s="1130"/>
      <c r="I1964" s="1130"/>
      <c r="J1964" s="1130"/>
      <c r="K1964" s="1130"/>
      <c r="L1964" s="1130"/>
      <c r="M1964" s="1130"/>
      <c r="N1964" s="1130"/>
      <c r="O1964" s="1130"/>
      <c r="P1964" s="1130"/>
      <c r="Q1964" s="1130"/>
      <c r="R1964" s="1130"/>
    </row>
    <row r="1965" spans="1:18">
      <c r="A1965" s="1130"/>
      <c r="B1965" s="1130"/>
      <c r="C1965" s="1130"/>
      <c r="D1965" s="1130"/>
      <c r="E1965" s="1130"/>
      <c r="F1965" s="1130"/>
      <c r="G1965" s="1130"/>
      <c r="H1965" s="1130"/>
      <c r="I1965" s="1130"/>
      <c r="J1965" s="1130"/>
      <c r="K1965" s="1130"/>
      <c r="L1965" s="1130"/>
      <c r="M1965" s="1130"/>
      <c r="N1965" s="1130"/>
      <c r="O1965" s="1130"/>
      <c r="P1965" s="1130"/>
      <c r="Q1965" s="1130"/>
      <c r="R1965" s="1130"/>
    </row>
    <row r="1966" spans="1:18">
      <c r="A1966" s="1130"/>
      <c r="B1966" s="1130"/>
      <c r="C1966" s="1130"/>
      <c r="D1966" s="1130"/>
      <c r="E1966" s="1130"/>
      <c r="F1966" s="1130"/>
      <c r="G1966" s="1130"/>
      <c r="H1966" s="1130"/>
      <c r="I1966" s="1130"/>
      <c r="J1966" s="1130"/>
      <c r="K1966" s="1130"/>
      <c r="L1966" s="1130"/>
      <c r="M1966" s="1130"/>
      <c r="N1966" s="1130"/>
      <c r="O1966" s="1130"/>
      <c r="P1966" s="1130"/>
      <c r="Q1966" s="1130"/>
      <c r="R1966" s="1130"/>
    </row>
    <row r="1967" spans="1:18">
      <c r="A1967" s="1130"/>
      <c r="B1967" s="1130"/>
      <c r="C1967" s="1130"/>
      <c r="D1967" s="1130"/>
      <c r="E1967" s="1130"/>
      <c r="F1967" s="1130"/>
      <c r="G1967" s="1130"/>
      <c r="H1967" s="1130"/>
      <c r="I1967" s="1130"/>
      <c r="J1967" s="1130"/>
      <c r="K1967" s="1130"/>
      <c r="L1967" s="1130"/>
      <c r="M1967" s="1130"/>
      <c r="N1967" s="1130"/>
      <c r="O1967" s="1130"/>
      <c r="P1967" s="1130"/>
      <c r="Q1967" s="1130"/>
      <c r="R1967" s="1130"/>
    </row>
    <row r="1968" spans="1:18">
      <c r="A1968" s="1130"/>
      <c r="B1968" s="1130"/>
      <c r="C1968" s="1130"/>
      <c r="D1968" s="1130"/>
      <c r="E1968" s="1130"/>
      <c r="F1968" s="1130"/>
      <c r="G1968" s="1130"/>
      <c r="H1968" s="1130"/>
      <c r="I1968" s="1130"/>
      <c r="J1968" s="1130"/>
      <c r="K1968" s="1130"/>
      <c r="L1968" s="1130"/>
      <c r="M1968" s="1130"/>
      <c r="N1968" s="1130"/>
      <c r="O1968" s="1130"/>
      <c r="P1968" s="1130"/>
      <c r="Q1968" s="1130"/>
      <c r="R1968" s="1130"/>
    </row>
    <row r="1969" spans="1:18">
      <c r="A1969" s="1130"/>
      <c r="B1969" s="1130"/>
      <c r="C1969" s="1130"/>
      <c r="D1969" s="1130"/>
      <c r="E1969" s="1130"/>
      <c r="F1969" s="1130"/>
      <c r="G1969" s="1130"/>
      <c r="H1969" s="1130"/>
      <c r="I1969" s="1130"/>
      <c r="J1969" s="1130"/>
      <c r="K1969" s="1130"/>
      <c r="L1969" s="1130"/>
      <c r="M1969" s="1130"/>
      <c r="N1969" s="1130"/>
      <c r="O1969" s="1130"/>
      <c r="P1969" s="1130"/>
      <c r="Q1969" s="1130"/>
      <c r="R1969" s="1130"/>
    </row>
    <row r="1970" spans="1:18">
      <c r="A1970" s="1130"/>
      <c r="B1970" s="1130"/>
      <c r="C1970" s="1130"/>
      <c r="D1970" s="1130"/>
      <c r="E1970" s="1130"/>
      <c r="F1970" s="1130"/>
      <c r="G1970" s="1130"/>
      <c r="H1970" s="1130"/>
      <c r="I1970" s="1130"/>
      <c r="J1970" s="1130"/>
      <c r="K1970" s="1130"/>
      <c r="L1970" s="1130"/>
      <c r="M1970" s="1130"/>
      <c r="N1970" s="1130"/>
      <c r="O1970" s="1130"/>
      <c r="P1970" s="1130"/>
      <c r="Q1970" s="1130"/>
      <c r="R1970" s="1130"/>
    </row>
    <row r="1971" spans="1:18">
      <c r="A1971" s="1130"/>
      <c r="B1971" s="1130"/>
      <c r="C1971" s="1130"/>
      <c r="D1971" s="1130"/>
      <c r="E1971" s="1130"/>
      <c r="F1971" s="1130"/>
      <c r="G1971" s="1130"/>
      <c r="H1971" s="1130"/>
      <c r="I1971" s="1130"/>
      <c r="J1971" s="1130"/>
      <c r="K1971" s="1130"/>
      <c r="L1971" s="1130"/>
      <c r="M1971" s="1130"/>
      <c r="N1971" s="1130"/>
      <c r="O1971" s="1130"/>
      <c r="P1971" s="1130"/>
      <c r="Q1971" s="1130"/>
      <c r="R1971" s="1130"/>
    </row>
    <row r="1972" spans="1:18">
      <c r="A1972" s="1130"/>
      <c r="B1972" s="1130"/>
      <c r="C1972" s="1130"/>
      <c r="D1972" s="1130"/>
      <c r="E1972" s="1130"/>
      <c r="F1972" s="1130"/>
      <c r="G1972" s="1130"/>
      <c r="H1972" s="1130"/>
      <c r="I1972" s="1130"/>
      <c r="J1972" s="1130"/>
      <c r="K1972" s="1130"/>
      <c r="L1972" s="1130"/>
      <c r="M1972" s="1130"/>
      <c r="N1972" s="1130"/>
      <c r="O1972" s="1130"/>
      <c r="P1972" s="1130"/>
      <c r="Q1972" s="1130"/>
      <c r="R1972" s="1130"/>
    </row>
    <row r="1973" spans="1:18">
      <c r="A1973" s="1130"/>
      <c r="B1973" s="1130"/>
      <c r="C1973" s="1130"/>
      <c r="D1973" s="1130"/>
      <c r="E1973" s="1130"/>
      <c r="F1973" s="1130"/>
      <c r="G1973" s="1130"/>
      <c r="H1973" s="1130"/>
      <c r="I1973" s="1130"/>
      <c r="J1973" s="1130"/>
      <c r="K1973" s="1130"/>
      <c r="L1973" s="1130"/>
      <c r="M1973" s="1130"/>
      <c r="N1973" s="1130"/>
      <c r="O1973" s="1130"/>
      <c r="P1973" s="1130"/>
      <c r="Q1973" s="1130"/>
      <c r="R1973" s="1130"/>
    </row>
    <row r="1974" spans="1:18">
      <c r="A1974" s="1130"/>
      <c r="B1974" s="1130"/>
      <c r="C1974" s="1130"/>
      <c r="D1974" s="1130"/>
      <c r="E1974" s="1130"/>
      <c r="F1974" s="1130"/>
      <c r="G1974" s="1130"/>
      <c r="H1974" s="1130"/>
      <c r="I1974" s="1130"/>
      <c r="J1974" s="1130"/>
      <c r="K1974" s="1130"/>
      <c r="L1974" s="1130"/>
      <c r="M1974" s="1130"/>
      <c r="N1974" s="1130"/>
      <c r="O1974" s="1130"/>
      <c r="P1974" s="1130"/>
      <c r="Q1974" s="1130"/>
      <c r="R1974" s="1130"/>
    </row>
    <row r="1975" spans="1:18">
      <c r="A1975" s="1130"/>
      <c r="B1975" s="1130"/>
      <c r="C1975" s="1130"/>
      <c r="D1975" s="1130"/>
      <c r="E1975" s="1130"/>
      <c r="F1975" s="1130"/>
      <c r="G1975" s="1130"/>
      <c r="H1975" s="1130"/>
      <c r="I1975" s="1130"/>
      <c r="J1975" s="1130"/>
      <c r="K1975" s="1130"/>
      <c r="L1975" s="1130"/>
      <c r="M1975" s="1130"/>
      <c r="N1975" s="1130"/>
      <c r="O1975" s="1130"/>
      <c r="P1975" s="1130"/>
      <c r="Q1975" s="1130"/>
      <c r="R1975" s="1130"/>
    </row>
    <row r="1976" spans="1:18">
      <c r="A1976" s="1130"/>
      <c r="B1976" s="1130"/>
      <c r="C1976" s="1130"/>
      <c r="D1976" s="1130"/>
      <c r="E1976" s="1130"/>
      <c r="F1976" s="1130"/>
      <c r="G1976" s="1130"/>
      <c r="H1976" s="1130"/>
      <c r="I1976" s="1130"/>
      <c r="J1976" s="1130"/>
      <c r="K1976" s="1130"/>
      <c r="L1976" s="1130"/>
      <c r="M1976" s="1130"/>
      <c r="N1976" s="1130"/>
      <c r="O1976" s="1130"/>
      <c r="P1976" s="1130"/>
      <c r="Q1976" s="1130"/>
      <c r="R1976" s="1130"/>
    </row>
    <row r="1977" spans="1:18">
      <c r="A1977" s="1130"/>
      <c r="B1977" s="1130"/>
      <c r="C1977" s="1130"/>
      <c r="D1977" s="1130"/>
      <c r="E1977" s="1130"/>
      <c r="F1977" s="1130"/>
      <c r="G1977" s="1130"/>
      <c r="H1977" s="1130"/>
      <c r="I1977" s="1130"/>
      <c r="J1977" s="1130"/>
      <c r="K1977" s="1130"/>
      <c r="L1977" s="1130"/>
      <c r="M1977" s="1130"/>
      <c r="N1977" s="1130"/>
      <c r="O1977" s="1130"/>
      <c r="P1977" s="1130"/>
      <c r="Q1977" s="1130"/>
      <c r="R1977" s="1130"/>
    </row>
    <row r="1978" spans="1:18">
      <c r="A1978" s="1130"/>
      <c r="B1978" s="1130"/>
      <c r="C1978" s="1130"/>
      <c r="D1978" s="1130"/>
      <c r="E1978" s="1130"/>
      <c r="F1978" s="1130"/>
      <c r="G1978" s="1130"/>
      <c r="H1978" s="1130"/>
      <c r="I1978" s="1130"/>
      <c r="J1978" s="1130"/>
      <c r="K1978" s="1130"/>
      <c r="L1978" s="1130"/>
      <c r="M1978" s="1130"/>
      <c r="N1978" s="1130"/>
      <c r="O1978" s="1130"/>
      <c r="P1978" s="1130"/>
      <c r="Q1978" s="1130"/>
      <c r="R1978" s="1130"/>
    </row>
    <row r="1979" spans="1:18">
      <c r="A1979" s="1130"/>
      <c r="B1979" s="1130"/>
      <c r="C1979" s="1130"/>
      <c r="D1979" s="1130"/>
      <c r="E1979" s="1130"/>
      <c r="F1979" s="1130"/>
      <c r="G1979" s="1130"/>
      <c r="H1979" s="1130"/>
      <c r="I1979" s="1130"/>
      <c r="J1979" s="1130"/>
      <c r="K1979" s="1130"/>
      <c r="L1979" s="1130"/>
      <c r="M1979" s="1130"/>
      <c r="N1979" s="1130"/>
      <c r="O1979" s="1130"/>
      <c r="P1979" s="1130"/>
      <c r="Q1979" s="1130"/>
      <c r="R1979" s="1130"/>
    </row>
    <row r="1980" spans="1:18">
      <c r="A1980" s="1130"/>
      <c r="B1980" s="1130"/>
      <c r="C1980" s="1130"/>
      <c r="D1980" s="1130"/>
      <c r="E1980" s="1130"/>
      <c r="F1980" s="1130"/>
      <c r="G1980" s="1130"/>
      <c r="H1980" s="1130"/>
      <c r="I1980" s="1130"/>
      <c r="J1980" s="1130"/>
      <c r="K1980" s="1130"/>
      <c r="L1980" s="1130"/>
      <c r="M1980" s="1130"/>
      <c r="N1980" s="1130"/>
      <c r="O1980" s="1130"/>
      <c r="P1980" s="1130"/>
      <c r="Q1980" s="1130"/>
      <c r="R1980" s="1130"/>
    </row>
    <row r="1981" spans="1:18">
      <c r="A1981" s="1130"/>
      <c r="B1981" s="1130"/>
      <c r="C1981" s="1130"/>
      <c r="D1981" s="1130"/>
      <c r="E1981" s="1130"/>
      <c r="F1981" s="1130"/>
      <c r="G1981" s="1130"/>
      <c r="H1981" s="1130"/>
      <c r="I1981" s="1130"/>
      <c r="J1981" s="1130"/>
      <c r="K1981" s="1130"/>
      <c r="L1981" s="1130"/>
      <c r="M1981" s="1130"/>
      <c r="N1981" s="1130"/>
      <c r="O1981" s="1130"/>
      <c r="P1981" s="1130"/>
      <c r="Q1981" s="1130"/>
      <c r="R1981" s="1130"/>
    </row>
    <row r="1982" spans="1:18">
      <c r="A1982" s="1130"/>
      <c r="B1982" s="1130"/>
      <c r="C1982" s="1130"/>
      <c r="D1982" s="1130"/>
      <c r="E1982" s="1130"/>
      <c r="F1982" s="1130"/>
      <c r="G1982" s="1130"/>
      <c r="H1982" s="1130"/>
      <c r="I1982" s="1130"/>
      <c r="J1982" s="1130"/>
      <c r="K1982" s="1130"/>
      <c r="L1982" s="1130"/>
      <c r="M1982" s="1130"/>
      <c r="N1982" s="1130"/>
      <c r="O1982" s="1130"/>
      <c r="P1982" s="1130"/>
      <c r="Q1982" s="1130"/>
      <c r="R1982" s="1130"/>
    </row>
    <row r="1983" spans="1:18">
      <c r="A1983" s="1130"/>
      <c r="B1983" s="1130"/>
      <c r="C1983" s="1130"/>
      <c r="D1983" s="1130"/>
      <c r="E1983" s="1130"/>
      <c r="F1983" s="1130"/>
      <c r="G1983" s="1130"/>
      <c r="H1983" s="1130"/>
      <c r="I1983" s="1130"/>
      <c r="J1983" s="1130"/>
      <c r="K1983" s="1130"/>
      <c r="L1983" s="1130"/>
      <c r="M1983" s="1130"/>
      <c r="N1983" s="1130"/>
      <c r="O1983" s="1130"/>
      <c r="P1983" s="1130"/>
      <c r="Q1983" s="1130"/>
      <c r="R1983" s="1130"/>
    </row>
    <row r="1984" spans="1:18">
      <c r="A1984" s="1130"/>
      <c r="B1984" s="1130"/>
      <c r="C1984" s="1130"/>
      <c r="D1984" s="1130"/>
      <c r="E1984" s="1130"/>
      <c r="F1984" s="1130"/>
      <c r="G1984" s="1130"/>
      <c r="H1984" s="1130"/>
      <c r="I1984" s="1130"/>
      <c r="J1984" s="1130"/>
      <c r="K1984" s="1130"/>
      <c r="L1984" s="1130"/>
      <c r="M1984" s="1130"/>
      <c r="N1984" s="1130"/>
      <c r="O1984" s="1130"/>
      <c r="P1984" s="1130"/>
      <c r="Q1984" s="1130"/>
      <c r="R1984" s="1130"/>
    </row>
    <row r="1985" spans="1:18">
      <c r="A1985" s="1130"/>
      <c r="B1985" s="1130"/>
      <c r="C1985" s="1130"/>
      <c r="D1985" s="1130"/>
      <c r="E1985" s="1130"/>
      <c r="F1985" s="1130"/>
      <c r="G1985" s="1130"/>
      <c r="H1985" s="1130"/>
      <c r="I1985" s="1130"/>
      <c r="J1985" s="1130"/>
      <c r="K1985" s="1130"/>
      <c r="L1985" s="1130"/>
      <c r="M1985" s="1130"/>
      <c r="N1985" s="1130"/>
      <c r="O1985" s="1130"/>
      <c r="P1985" s="1130"/>
      <c r="Q1985" s="1130"/>
      <c r="R1985" s="1130"/>
    </row>
    <row r="1986" spans="1:18">
      <c r="A1986" s="1130"/>
      <c r="B1986" s="1130"/>
      <c r="C1986" s="1130"/>
      <c r="D1986" s="1130"/>
      <c r="E1986" s="1130"/>
      <c r="F1986" s="1130"/>
      <c r="G1986" s="1130"/>
      <c r="H1986" s="1130"/>
      <c r="I1986" s="1130"/>
      <c r="J1986" s="1130"/>
      <c r="K1986" s="1130"/>
      <c r="L1986" s="1130"/>
      <c r="M1986" s="1130"/>
      <c r="N1986" s="1130"/>
      <c r="O1986" s="1130"/>
      <c r="P1986" s="1130"/>
      <c r="Q1986" s="1130"/>
      <c r="R1986" s="1130"/>
    </row>
    <row r="1987" spans="1:18">
      <c r="A1987" s="1130"/>
      <c r="B1987" s="1130"/>
      <c r="C1987" s="1130"/>
      <c r="D1987" s="1130"/>
      <c r="E1987" s="1130"/>
      <c r="F1987" s="1130"/>
      <c r="G1987" s="1130"/>
      <c r="H1987" s="1130"/>
      <c r="I1987" s="1130"/>
      <c r="J1987" s="1130"/>
      <c r="K1987" s="1130"/>
      <c r="L1987" s="1130"/>
      <c r="M1987" s="1130"/>
      <c r="N1987" s="1130"/>
      <c r="O1987" s="1130"/>
      <c r="P1987" s="1130"/>
      <c r="Q1987" s="1130"/>
      <c r="R1987" s="1130"/>
    </row>
    <row r="1988" spans="1:18">
      <c r="A1988" s="1130"/>
      <c r="B1988" s="1130"/>
      <c r="C1988" s="1130"/>
      <c r="D1988" s="1130"/>
      <c r="E1988" s="1130"/>
      <c r="F1988" s="1130"/>
      <c r="G1988" s="1130"/>
      <c r="H1988" s="1130"/>
      <c r="I1988" s="1130"/>
      <c r="J1988" s="1130"/>
      <c r="K1988" s="1130"/>
      <c r="L1988" s="1130"/>
      <c r="M1988" s="1130"/>
      <c r="N1988" s="1130"/>
      <c r="O1988" s="1130"/>
      <c r="P1988" s="1130"/>
      <c r="Q1988" s="1130"/>
      <c r="R1988" s="1130"/>
    </row>
    <row r="1989" spans="1:18">
      <c r="A1989" s="1130"/>
      <c r="B1989" s="1130"/>
      <c r="C1989" s="1130"/>
      <c r="D1989" s="1130"/>
      <c r="E1989" s="1130"/>
      <c r="F1989" s="1130"/>
      <c r="G1989" s="1130"/>
      <c r="H1989" s="1130"/>
      <c r="I1989" s="1130"/>
      <c r="J1989" s="1130"/>
      <c r="K1989" s="1130"/>
      <c r="L1989" s="1130"/>
      <c r="M1989" s="1130"/>
      <c r="N1989" s="1130"/>
      <c r="O1989" s="1130"/>
      <c r="P1989" s="1130"/>
      <c r="Q1989" s="1130"/>
      <c r="R1989" s="1130"/>
    </row>
    <row r="1990" spans="1:18">
      <c r="A1990" s="1130"/>
      <c r="B1990" s="1130"/>
      <c r="C1990" s="1130"/>
      <c r="D1990" s="1130"/>
      <c r="E1990" s="1130"/>
      <c r="F1990" s="1130"/>
      <c r="G1990" s="1130"/>
      <c r="H1990" s="1130"/>
      <c r="I1990" s="1130"/>
      <c r="J1990" s="1130"/>
      <c r="K1990" s="1130"/>
      <c r="L1990" s="1130"/>
      <c r="M1990" s="1130"/>
      <c r="N1990" s="1130"/>
      <c r="O1990" s="1130"/>
      <c r="P1990" s="1130"/>
      <c r="Q1990" s="1130"/>
      <c r="R1990" s="1130"/>
    </row>
    <row r="1991" spans="1:18">
      <c r="A1991" s="1130"/>
      <c r="B1991" s="1130"/>
      <c r="C1991" s="1130"/>
      <c r="D1991" s="1130"/>
      <c r="E1991" s="1130"/>
      <c r="F1991" s="1130"/>
      <c r="G1991" s="1130"/>
      <c r="H1991" s="1130"/>
      <c r="I1991" s="1130"/>
      <c r="J1991" s="1130"/>
      <c r="K1991" s="1130"/>
      <c r="L1991" s="1130"/>
      <c r="M1991" s="1130"/>
      <c r="N1991" s="1130"/>
      <c r="O1991" s="1130"/>
      <c r="P1991" s="1130"/>
      <c r="Q1991" s="1130"/>
      <c r="R1991" s="1130"/>
    </row>
    <row r="1992" spans="1:18">
      <c r="A1992" s="1130"/>
      <c r="B1992" s="1130"/>
      <c r="C1992" s="1130"/>
      <c r="D1992" s="1130"/>
      <c r="E1992" s="1130"/>
      <c r="F1992" s="1130"/>
      <c r="G1992" s="1130"/>
      <c r="H1992" s="1130"/>
      <c r="I1992" s="1130"/>
      <c r="J1992" s="1130"/>
      <c r="K1992" s="1130"/>
      <c r="L1992" s="1130"/>
      <c r="M1992" s="1130"/>
      <c r="N1992" s="1130"/>
      <c r="O1992" s="1130"/>
      <c r="P1992" s="1130"/>
      <c r="Q1992" s="1130"/>
      <c r="R1992" s="1130"/>
    </row>
    <row r="1993" spans="1:18">
      <c r="A1993" s="1130"/>
      <c r="B1993" s="1130"/>
      <c r="C1993" s="1130"/>
      <c r="D1993" s="1130"/>
      <c r="E1993" s="1130"/>
      <c r="F1993" s="1130"/>
      <c r="G1993" s="1130"/>
      <c r="H1993" s="1130"/>
      <c r="I1993" s="1130"/>
      <c r="J1993" s="1130"/>
      <c r="K1993" s="1130"/>
      <c r="L1993" s="1130"/>
      <c r="M1993" s="1130"/>
      <c r="N1993" s="1130"/>
      <c r="O1993" s="1130"/>
      <c r="P1993" s="1130"/>
      <c r="Q1993" s="1130"/>
      <c r="R1993" s="1130"/>
    </row>
    <row r="1994" spans="1:18">
      <c r="A1994" s="1130"/>
      <c r="B1994" s="1130"/>
      <c r="C1994" s="1130"/>
      <c r="D1994" s="1130"/>
      <c r="E1994" s="1130"/>
      <c r="F1994" s="1130"/>
      <c r="G1994" s="1130"/>
      <c r="H1994" s="1130"/>
      <c r="I1994" s="1130"/>
      <c r="J1994" s="1130"/>
      <c r="K1994" s="1130"/>
      <c r="L1994" s="1130"/>
      <c r="M1994" s="1130"/>
      <c r="N1994" s="1130"/>
      <c r="O1994" s="1130"/>
      <c r="P1994" s="1130"/>
      <c r="Q1994" s="1130"/>
      <c r="R1994" s="1130"/>
    </row>
    <row r="1995" spans="1:18">
      <c r="A1995" s="1130"/>
      <c r="B1995" s="1130"/>
      <c r="C1995" s="1130"/>
      <c r="D1995" s="1130"/>
      <c r="E1995" s="1130"/>
      <c r="F1995" s="1130"/>
      <c r="G1995" s="1130"/>
      <c r="H1995" s="1130"/>
      <c r="I1995" s="1130"/>
      <c r="J1995" s="1130"/>
      <c r="K1995" s="1130"/>
      <c r="L1995" s="1130"/>
      <c r="M1995" s="1130"/>
      <c r="N1995" s="1130"/>
      <c r="O1995" s="1130"/>
      <c r="P1995" s="1130"/>
      <c r="Q1995" s="1130"/>
      <c r="R1995" s="1130"/>
    </row>
    <row r="1996" spans="1:18">
      <c r="A1996" s="1130"/>
      <c r="B1996" s="1130"/>
      <c r="C1996" s="1130"/>
      <c r="D1996" s="1130"/>
      <c r="E1996" s="1130"/>
      <c r="F1996" s="1130"/>
      <c r="G1996" s="1130"/>
      <c r="H1996" s="1130"/>
      <c r="I1996" s="1130"/>
      <c r="J1996" s="1130"/>
      <c r="K1996" s="1130"/>
      <c r="L1996" s="1130"/>
      <c r="M1996" s="1130"/>
      <c r="N1996" s="1130"/>
      <c r="O1996" s="1130"/>
      <c r="P1996" s="1130"/>
      <c r="Q1996" s="1130"/>
      <c r="R1996" s="1130"/>
    </row>
    <row r="1997" spans="1:18">
      <c r="A1997" s="1130"/>
      <c r="B1997" s="1130"/>
      <c r="C1997" s="1130"/>
      <c r="D1997" s="1130"/>
      <c r="E1997" s="1130"/>
      <c r="F1997" s="1130"/>
      <c r="G1997" s="1130"/>
      <c r="H1997" s="1130"/>
      <c r="I1997" s="1130"/>
      <c r="J1997" s="1130"/>
      <c r="K1997" s="1130"/>
      <c r="L1997" s="1130"/>
      <c r="M1997" s="1130"/>
      <c r="N1997" s="1130"/>
      <c r="O1997" s="1130"/>
      <c r="P1997" s="1130"/>
      <c r="Q1997" s="1130"/>
      <c r="R1997" s="1130"/>
    </row>
    <row r="1998" spans="1:18">
      <c r="A1998" s="1130"/>
      <c r="B1998" s="1130"/>
      <c r="C1998" s="1130"/>
      <c r="D1998" s="1130"/>
      <c r="E1998" s="1130"/>
      <c r="F1998" s="1130"/>
      <c r="G1998" s="1130"/>
      <c r="H1998" s="1130"/>
      <c r="I1998" s="1130"/>
      <c r="J1998" s="1130"/>
      <c r="K1998" s="1130"/>
      <c r="L1998" s="1130"/>
      <c r="M1998" s="1130"/>
      <c r="N1998" s="1130"/>
      <c r="O1998" s="1130"/>
      <c r="P1998" s="1130"/>
      <c r="Q1998" s="1130"/>
      <c r="R1998" s="1130"/>
    </row>
    <row r="1999" spans="1:18">
      <c r="A1999" s="1130"/>
      <c r="B1999" s="1130"/>
      <c r="C1999" s="1130"/>
      <c r="D1999" s="1130"/>
      <c r="E1999" s="1130"/>
      <c r="F1999" s="1130"/>
      <c r="G1999" s="1130"/>
      <c r="H1999" s="1130"/>
      <c r="I1999" s="1130"/>
      <c r="J1999" s="1130"/>
      <c r="K1999" s="1130"/>
      <c r="L1999" s="1130"/>
      <c r="M1999" s="1130"/>
      <c r="N1999" s="1130"/>
      <c r="O1999" s="1130"/>
      <c r="P1999" s="1130"/>
      <c r="Q1999" s="1130"/>
      <c r="R1999" s="1130"/>
    </row>
    <row r="2000" spans="1:18">
      <c r="A2000" s="1130"/>
      <c r="B2000" s="1130"/>
      <c r="C2000" s="1130"/>
      <c r="D2000" s="1130"/>
      <c r="E2000" s="1130"/>
      <c r="F2000" s="1130"/>
      <c r="G2000" s="1130"/>
      <c r="H2000" s="1130"/>
      <c r="I2000" s="1130"/>
      <c r="J2000" s="1130"/>
      <c r="K2000" s="1130"/>
      <c r="L2000" s="1130"/>
      <c r="M2000" s="1130"/>
      <c r="N2000" s="1130"/>
      <c r="O2000" s="1130"/>
      <c r="P2000" s="1130"/>
      <c r="Q2000" s="1130"/>
      <c r="R2000" s="1130"/>
    </row>
    <row r="2001" spans="1:18">
      <c r="A2001" s="1130"/>
      <c r="B2001" s="1130"/>
      <c r="C2001" s="1130"/>
      <c r="D2001" s="1130"/>
      <c r="E2001" s="1130"/>
      <c r="F2001" s="1130"/>
      <c r="G2001" s="1130"/>
      <c r="H2001" s="1130"/>
      <c r="I2001" s="1130"/>
      <c r="J2001" s="1130"/>
      <c r="K2001" s="1130"/>
      <c r="L2001" s="1130"/>
      <c r="M2001" s="1130"/>
      <c r="N2001" s="1130"/>
      <c r="O2001" s="1130"/>
      <c r="P2001" s="1130"/>
      <c r="Q2001" s="1130"/>
      <c r="R2001" s="1130"/>
    </row>
    <row r="2002" spans="1:18">
      <c r="A2002" s="1130"/>
      <c r="B2002" s="1130"/>
      <c r="C2002" s="1130"/>
      <c r="D2002" s="1130"/>
      <c r="E2002" s="1130"/>
      <c r="F2002" s="1130"/>
      <c r="G2002" s="1130"/>
      <c r="H2002" s="1130"/>
      <c r="I2002" s="1130"/>
      <c r="J2002" s="1130"/>
      <c r="K2002" s="1130"/>
      <c r="L2002" s="1130"/>
      <c r="M2002" s="1130"/>
      <c r="N2002" s="1130"/>
      <c r="O2002" s="1130"/>
      <c r="P2002" s="1130"/>
      <c r="Q2002" s="1130"/>
      <c r="R2002" s="1130"/>
    </row>
    <row r="2003" spans="1:18">
      <c r="A2003" s="1130"/>
      <c r="B2003" s="1130"/>
      <c r="C2003" s="1130"/>
      <c r="D2003" s="1130"/>
      <c r="E2003" s="1130"/>
      <c r="F2003" s="1130"/>
      <c r="G2003" s="1130"/>
      <c r="H2003" s="1130"/>
      <c r="I2003" s="1130"/>
      <c r="J2003" s="1130"/>
      <c r="K2003" s="1130"/>
      <c r="L2003" s="1130"/>
      <c r="M2003" s="1130"/>
      <c r="N2003" s="1130"/>
      <c r="O2003" s="1130"/>
      <c r="P2003" s="1130"/>
      <c r="Q2003" s="1130"/>
      <c r="R2003" s="1130"/>
    </row>
    <row r="2004" spans="1:18">
      <c r="A2004" s="1130"/>
      <c r="B2004" s="1130"/>
      <c r="C2004" s="1130"/>
      <c r="D2004" s="1130"/>
      <c r="E2004" s="1130"/>
      <c r="F2004" s="1130"/>
      <c r="G2004" s="1130"/>
      <c r="H2004" s="1130"/>
      <c r="I2004" s="1130"/>
      <c r="J2004" s="1130"/>
      <c r="K2004" s="1130"/>
      <c r="L2004" s="1130"/>
      <c r="M2004" s="1130"/>
      <c r="N2004" s="1130"/>
      <c r="O2004" s="1130"/>
      <c r="P2004" s="1130"/>
      <c r="Q2004" s="1130"/>
      <c r="R2004" s="1130"/>
    </row>
    <row r="2005" spans="1:18">
      <c r="A2005" s="1130"/>
      <c r="B2005" s="1130"/>
      <c r="C2005" s="1130"/>
      <c r="D2005" s="1130"/>
      <c r="E2005" s="1130"/>
      <c r="F2005" s="1130"/>
      <c r="G2005" s="1130"/>
      <c r="H2005" s="1130"/>
      <c r="I2005" s="1130"/>
      <c r="J2005" s="1130"/>
      <c r="K2005" s="1130"/>
      <c r="L2005" s="1130"/>
      <c r="M2005" s="1130"/>
      <c r="N2005" s="1130"/>
      <c r="O2005" s="1130"/>
      <c r="P2005" s="1130"/>
      <c r="Q2005" s="1130"/>
      <c r="R2005" s="1130"/>
    </row>
    <row r="2006" spans="1:18">
      <c r="A2006" s="1130"/>
      <c r="B2006" s="1130"/>
      <c r="C2006" s="1130"/>
      <c r="D2006" s="1130"/>
      <c r="E2006" s="1130"/>
      <c r="F2006" s="1130"/>
      <c r="G2006" s="1130"/>
      <c r="H2006" s="1130"/>
      <c r="I2006" s="1130"/>
      <c r="J2006" s="1130"/>
      <c r="K2006" s="1130"/>
      <c r="L2006" s="1130"/>
      <c r="M2006" s="1130"/>
      <c r="N2006" s="1130"/>
      <c r="O2006" s="1130"/>
      <c r="P2006" s="1130"/>
      <c r="Q2006" s="1130"/>
      <c r="R2006" s="1130"/>
    </row>
    <row r="2007" spans="1:18">
      <c r="A2007" s="1130"/>
      <c r="B2007" s="1130"/>
      <c r="C2007" s="1130"/>
      <c r="D2007" s="1130"/>
      <c r="E2007" s="1130"/>
      <c r="F2007" s="1130"/>
      <c r="G2007" s="1130"/>
      <c r="H2007" s="1130"/>
      <c r="I2007" s="1130"/>
      <c r="J2007" s="1130"/>
      <c r="K2007" s="1130"/>
      <c r="L2007" s="1130"/>
      <c r="M2007" s="1130"/>
      <c r="N2007" s="1130"/>
      <c r="O2007" s="1130"/>
      <c r="P2007" s="1130"/>
      <c r="Q2007" s="1130"/>
      <c r="R2007" s="1130"/>
    </row>
    <row r="2008" spans="1:18">
      <c r="A2008" s="1130"/>
      <c r="B2008" s="1130"/>
      <c r="C2008" s="1130"/>
      <c r="D2008" s="1130"/>
      <c r="E2008" s="1130"/>
      <c r="F2008" s="1130"/>
      <c r="G2008" s="1130"/>
      <c r="H2008" s="1130"/>
      <c r="I2008" s="1130"/>
      <c r="J2008" s="1130"/>
      <c r="K2008" s="1130"/>
      <c r="L2008" s="1130"/>
      <c r="M2008" s="1130"/>
      <c r="N2008" s="1130"/>
      <c r="O2008" s="1130"/>
      <c r="P2008" s="1130"/>
      <c r="Q2008" s="1130"/>
      <c r="R2008" s="1130"/>
    </row>
    <row r="2009" spans="1:18">
      <c r="A2009" s="1130"/>
      <c r="B2009" s="1130"/>
      <c r="C2009" s="1130"/>
      <c r="D2009" s="1130"/>
      <c r="E2009" s="1130"/>
      <c r="F2009" s="1130"/>
      <c r="G2009" s="1130"/>
      <c r="H2009" s="1130"/>
      <c r="I2009" s="1130"/>
      <c r="J2009" s="1130"/>
      <c r="K2009" s="1130"/>
      <c r="L2009" s="1130"/>
      <c r="M2009" s="1130"/>
      <c r="N2009" s="1130"/>
      <c r="O2009" s="1130"/>
      <c r="P2009" s="1130"/>
      <c r="Q2009" s="1130"/>
      <c r="R2009" s="1130"/>
    </row>
    <row r="2010" spans="1:18">
      <c r="A2010" s="1130"/>
      <c r="B2010" s="1130"/>
      <c r="C2010" s="1130"/>
      <c r="D2010" s="1130"/>
      <c r="E2010" s="1130"/>
      <c r="F2010" s="1130"/>
      <c r="G2010" s="1130"/>
      <c r="H2010" s="1130"/>
      <c r="I2010" s="1130"/>
      <c r="J2010" s="1130"/>
      <c r="K2010" s="1130"/>
      <c r="L2010" s="1130"/>
      <c r="M2010" s="1130"/>
      <c r="N2010" s="1130"/>
      <c r="O2010" s="1130"/>
      <c r="P2010" s="1130"/>
      <c r="Q2010" s="1130"/>
      <c r="R2010" s="1130"/>
    </row>
    <row r="2011" spans="1:18">
      <c r="A2011" s="1130"/>
      <c r="B2011" s="1130"/>
      <c r="C2011" s="1130"/>
      <c r="D2011" s="1130"/>
      <c r="E2011" s="1130"/>
      <c r="F2011" s="1130"/>
      <c r="G2011" s="1130"/>
      <c r="H2011" s="1130"/>
      <c r="I2011" s="1130"/>
      <c r="J2011" s="1130"/>
      <c r="K2011" s="1130"/>
      <c r="L2011" s="1130"/>
      <c r="M2011" s="1130"/>
      <c r="N2011" s="1130"/>
      <c r="O2011" s="1130"/>
      <c r="P2011" s="1130"/>
      <c r="Q2011" s="1130"/>
      <c r="R2011" s="1130"/>
    </row>
    <row r="2012" spans="1:18">
      <c r="A2012" s="1130"/>
      <c r="B2012" s="1130"/>
      <c r="C2012" s="1130"/>
      <c r="D2012" s="1130"/>
      <c r="E2012" s="1130"/>
      <c r="F2012" s="1130"/>
      <c r="G2012" s="1130"/>
      <c r="H2012" s="1130"/>
      <c r="I2012" s="1130"/>
      <c r="J2012" s="1130"/>
      <c r="K2012" s="1130"/>
      <c r="L2012" s="1130"/>
      <c r="M2012" s="1130"/>
      <c r="N2012" s="1130"/>
      <c r="O2012" s="1130"/>
      <c r="P2012" s="1130"/>
      <c r="Q2012" s="1130"/>
      <c r="R2012" s="1130"/>
    </row>
    <row r="2013" spans="1:18">
      <c r="A2013" s="1130"/>
      <c r="B2013" s="1130"/>
      <c r="C2013" s="1130"/>
      <c r="D2013" s="1130"/>
      <c r="E2013" s="1130"/>
      <c r="F2013" s="1130"/>
      <c r="G2013" s="1130"/>
      <c r="H2013" s="1130"/>
      <c r="I2013" s="1130"/>
      <c r="J2013" s="1130"/>
      <c r="K2013" s="1130"/>
      <c r="L2013" s="1130"/>
      <c r="M2013" s="1130"/>
      <c r="N2013" s="1130"/>
      <c r="O2013" s="1130"/>
      <c r="P2013" s="1130"/>
      <c r="Q2013" s="1130"/>
      <c r="R2013" s="1130"/>
    </row>
    <row r="2014" spans="1:18">
      <c r="A2014" s="1130"/>
      <c r="B2014" s="1130"/>
      <c r="C2014" s="1130"/>
      <c r="D2014" s="1130"/>
      <c r="E2014" s="1130"/>
      <c r="F2014" s="1130"/>
      <c r="G2014" s="1130"/>
      <c r="H2014" s="1130"/>
      <c r="I2014" s="1130"/>
      <c r="J2014" s="1130"/>
      <c r="K2014" s="1130"/>
      <c r="L2014" s="1130"/>
      <c r="M2014" s="1130"/>
      <c r="N2014" s="1130"/>
      <c r="O2014" s="1130"/>
      <c r="P2014" s="1130"/>
      <c r="Q2014" s="1130"/>
      <c r="R2014" s="1130"/>
    </row>
    <row r="2015" spans="1:18">
      <c r="A2015" s="1130"/>
      <c r="B2015" s="1130"/>
      <c r="C2015" s="1130"/>
      <c r="D2015" s="1130"/>
      <c r="E2015" s="1130"/>
      <c r="F2015" s="1130"/>
      <c r="G2015" s="1130"/>
      <c r="H2015" s="1130"/>
      <c r="I2015" s="1130"/>
      <c r="J2015" s="1130"/>
      <c r="K2015" s="1130"/>
      <c r="L2015" s="1130"/>
      <c r="M2015" s="1130"/>
      <c r="N2015" s="1130"/>
      <c r="O2015" s="1130"/>
      <c r="P2015" s="1130"/>
      <c r="Q2015" s="1130"/>
      <c r="R2015" s="1130"/>
    </row>
    <row r="2016" spans="1:18">
      <c r="A2016" s="1130"/>
      <c r="B2016" s="1130"/>
      <c r="C2016" s="1130"/>
      <c r="D2016" s="1130"/>
      <c r="E2016" s="1130"/>
      <c r="F2016" s="1130"/>
      <c r="G2016" s="1130"/>
      <c r="H2016" s="1130"/>
      <c r="I2016" s="1130"/>
      <c r="J2016" s="1130"/>
      <c r="K2016" s="1130"/>
      <c r="L2016" s="1130"/>
      <c r="M2016" s="1130"/>
      <c r="N2016" s="1130"/>
      <c r="O2016" s="1130"/>
      <c r="P2016" s="1130"/>
      <c r="Q2016" s="1130"/>
      <c r="R2016" s="1130"/>
    </row>
    <row r="2017" spans="1:18">
      <c r="A2017" s="1130"/>
      <c r="B2017" s="1130"/>
      <c r="C2017" s="1130"/>
      <c r="D2017" s="1130"/>
      <c r="E2017" s="1130"/>
      <c r="F2017" s="1130"/>
      <c r="G2017" s="1130"/>
      <c r="H2017" s="1130"/>
      <c r="I2017" s="1130"/>
      <c r="J2017" s="1130"/>
      <c r="K2017" s="1130"/>
      <c r="L2017" s="1130"/>
      <c r="M2017" s="1130"/>
      <c r="N2017" s="1130"/>
      <c r="O2017" s="1130"/>
      <c r="P2017" s="1130"/>
      <c r="Q2017" s="1130"/>
      <c r="R2017" s="1130"/>
    </row>
    <row r="2018" spans="1:18">
      <c r="A2018" s="1130"/>
      <c r="B2018" s="1130"/>
      <c r="C2018" s="1130"/>
      <c r="D2018" s="1130"/>
      <c r="E2018" s="1130"/>
      <c r="F2018" s="1130"/>
      <c r="G2018" s="1130"/>
      <c r="H2018" s="1130"/>
      <c r="I2018" s="1130"/>
      <c r="J2018" s="1130"/>
      <c r="K2018" s="1130"/>
      <c r="L2018" s="1130"/>
      <c r="M2018" s="1130"/>
      <c r="N2018" s="1130"/>
      <c r="O2018" s="1130"/>
      <c r="P2018" s="1130"/>
      <c r="Q2018" s="1130"/>
      <c r="R2018" s="1130"/>
    </row>
    <row r="2019" spans="1:18">
      <c r="A2019" s="1130"/>
      <c r="B2019" s="1130"/>
      <c r="C2019" s="1130"/>
      <c r="D2019" s="1130"/>
      <c r="E2019" s="1130"/>
      <c r="F2019" s="1130"/>
      <c r="G2019" s="1130"/>
      <c r="H2019" s="1130"/>
      <c r="I2019" s="1130"/>
      <c r="J2019" s="1130"/>
      <c r="K2019" s="1130"/>
      <c r="L2019" s="1130"/>
      <c r="M2019" s="1130"/>
      <c r="N2019" s="1130"/>
      <c r="O2019" s="1130"/>
      <c r="P2019" s="1130"/>
      <c r="Q2019" s="1130"/>
      <c r="R2019" s="1130"/>
    </row>
    <row r="2020" spans="1:18">
      <c r="A2020" s="1130"/>
      <c r="B2020" s="1130"/>
      <c r="C2020" s="1130"/>
      <c r="D2020" s="1130"/>
      <c r="E2020" s="1130"/>
      <c r="F2020" s="1130"/>
      <c r="G2020" s="1130"/>
      <c r="H2020" s="1130"/>
      <c r="I2020" s="1130"/>
      <c r="J2020" s="1130"/>
      <c r="K2020" s="1130"/>
      <c r="L2020" s="1130"/>
      <c r="M2020" s="1130"/>
      <c r="N2020" s="1130"/>
      <c r="O2020" s="1130"/>
      <c r="P2020" s="1130"/>
      <c r="Q2020" s="1130"/>
      <c r="R2020" s="1130"/>
    </row>
    <row r="2021" spans="1:18">
      <c r="A2021" s="1130"/>
      <c r="B2021" s="1130"/>
      <c r="C2021" s="1130"/>
      <c r="D2021" s="1130"/>
      <c r="E2021" s="1130"/>
      <c r="F2021" s="1130"/>
      <c r="G2021" s="1130"/>
      <c r="H2021" s="1130"/>
      <c r="I2021" s="1130"/>
      <c r="J2021" s="1130"/>
      <c r="K2021" s="1130"/>
      <c r="L2021" s="1130"/>
      <c r="M2021" s="1130"/>
      <c r="N2021" s="1130"/>
      <c r="O2021" s="1130"/>
      <c r="P2021" s="1130"/>
      <c r="Q2021" s="1130"/>
      <c r="R2021" s="1130"/>
    </row>
    <row r="2022" spans="1:18">
      <c r="A2022" s="1130"/>
      <c r="B2022" s="1130"/>
      <c r="C2022" s="1130"/>
      <c r="D2022" s="1130"/>
      <c r="E2022" s="1130"/>
      <c r="F2022" s="1130"/>
      <c r="G2022" s="1130"/>
      <c r="H2022" s="1130"/>
      <c r="I2022" s="1130"/>
      <c r="J2022" s="1130"/>
      <c r="K2022" s="1130"/>
      <c r="L2022" s="1130"/>
      <c r="M2022" s="1130"/>
      <c r="N2022" s="1130"/>
      <c r="O2022" s="1130"/>
      <c r="P2022" s="1130"/>
      <c r="Q2022" s="1130"/>
      <c r="R2022" s="1130"/>
    </row>
    <row r="2023" spans="1:18">
      <c r="A2023" s="1130"/>
      <c r="B2023" s="1130"/>
      <c r="C2023" s="1130"/>
      <c r="D2023" s="1130"/>
      <c r="E2023" s="1130"/>
      <c r="F2023" s="1130"/>
      <c r="G2023" s="1130"/>
      <c r="H2023" s="1130"/>
      <c r="I2023" s="1130"/>
      <c r="J2023" s="1130"/>
      <c r="K2023" s="1130"/>
      <c r="L2023" s="1130"/>
      <c r="M2023" s="1130"/>
      <c r="N2023" s="1130"/>
      <c r="O2023" s="1130"/>
      <c r="P2023" s="1130"/>
      <c r="Q2023" s="1130"/>
      <c r="R2023" s="1130"/>
    </row>
    <row r="2024" spans="1:18">
      <c r="A2024" s="1130"/>
      <c r="B2024" s="1130"/>
      <c r="C2024" s="1130"/>
      <c r="D2024" s="1130"/>
      <c r="E2024" s="1130"/>
      <c r="F2024" s="1130"/>
      <c r="G2024" s="1130"/>
      <c r="H2024" s="1130"/>
      <c r="I2024" s="1130"/>
      <c r="J2024" s="1130"/>
      <c r="K2024" s="1130"/>
      <c r="L2024" s="1130"/>
      <c r="M2024" s="1130"/>
      <c r="N2024" s="1130"/>
      <c r="O2024" s="1130"/>
      <c r="P2024" s="1130"/>
      <c r="Q2024" s="1130"/>
      <c r="R2024" s="1130"/>
    </row>
    <row r="2025" spans="1:18">
      <c r="A2025" s="1130"/>
      <c r="B2025" s="1130"/>
      <c r="C2025" s="1130"/>
      <c r="D2025" s="1130"/>
      <c r="E2025" s="1130"/>
      <c r="F2025" s="1130"/>
      <c r="G2025" s="1130"/>
      <c r="H2025" s="1130"/>
      <c r="I2025" s="1130"/>
      <c r="J2025" s="1130"/>
      <c r="K2025" s="1130"/>
      <c r="L2025" s="1130"/>
      <c r="M2025" s="1130"/>
      <c r="N2025" s="1130"/>
      <c r="O2025" s="1130"/>
      <c r="P2025" s="1130"/>
      <c r="Q2025" s="1130"/>
      <c r="R2025" s="1130"/>
    </row>
    <row r="2026" spans="1:18">
      <c r="A2026" s="1130"/>
      <c r="B2026" s="1130"/>
      <c r="C2026" s="1130"/>
      <c r="D2026" s="1130"/>
      <c r="E2026" s="1130"/>
      <c r="F2026" s="1130"/>
      <c r="G2026" s="1130"/>
      <c r="H2026" s="1130"/>
      <c r="I2026" s="1130"/>
      <c r="J2026" s="1130"/>
      <c r="K2026" s="1130"/>
      <c r="L2026" s="1130"/>
      <c r="M2026" s="1130"/>
      <c r="N2026" s="1130"/>
      <c r="O2026" s="1130"/>
      <c r="P2026" s="1130"/>
      <c r="Q2026" s="1130"/>
      <c r="R2026" s="1130"/>
    </row>
    <row r="2027" spans="1:18">
      <c r="A2027" s="1130"/>
      <c r="B2027" s="1130"/>
      <c r="C2027" s="1130"/>
      <c r="D2027" s="1130"/>
      <c r="E2027" s="1130"/>
      <c r="F2027" s="1130"/>
      <c r="G2027" s="1130"/>
      <c r="H2027" s="1130"/>
      <c r="I2027" s="1130"/>
      <c r="J2027" s="1130"/>
      <c r="K2027" s="1130"/>
      <c r="L2027" s="1130"/>
      <c r="M2027" s="1130"/>
      <c r="N2027" s="1130"/>
      <c r="O2027" s="1130"/>
      <c r="P2027" s="1130"/>
      <c r="Q2027" s="1130"/>
      <c r="R2027" s="1130"/>
    </row>
    <row r="2028" spans="1:18">
      <c r="A2028" s="1130"/>
      <c r="B2028" s="1130"/>
      <c r="C2028" s="1130"/>
      <c r="D2028" s="1130"/>
      <c r="E2028" s="1130"/>
      <c r="F2028" s="1130"/>
      <c r="G2028" s="1130"/>
      <c r="H2028" s="1130"/>
      <c r="I2028" s="1130"/>
      <c r="J2028" s="1130"/>
      <c r="K2028" s="1130"/>
      <c r="L2028" s="1130"/>
      <c r="M2028" s="1130"/>
      <c r="N2028" s="1130"/>
      <c r="O2028" s="1130"/>
      <c r="P2028" s="1130"/>
      <c r="Q2028" s="1130"/>
      <c r="R2028" s="1130"/>
    </row>
    <row r="2029" spans="1:18">
      <c r="A2029" s="1130"/>
      <c r="B2029" s="1130"/>
      <c r="C2029" s="1130"/>
      <c r="D2029" s="1130"/>
      <c r="E2029" s="1130"/>
      <c r="F2029" s="1130"/>
      <c r="G2029" s="1130"/>
      <c r="H2029" s="1130"/>
      <c r="I2029" s="1130"/>
      <c r="J2029" s="1130"/>
      <c r="K2029" s="1130"/>
      <c r="L2029" s="1130"/>
      <c r="M2029" s="1130"/>
      <c r="N2029" s="1130"/>
      <c r="O2029" s="1130"/>
      <c r="P2029" s="1130"/>
      <c r="Q2029" s="1130"/>
      <c r="R2029" s="1130"/>
    </row>
    <row r="2030" spans="1:18">
      <c r="A2030" s="1130"/>
      <c r="B2030" s="1130"/>
      <c r="C2030" s="1130"/>
      <c r="D2030" s="1130"/>
      <c r="E2030" s="1130"/>
      <c r="F2030" s="1130"/>
      <c r="G2030" s="1130"/>
      <c r="H2030" s="1130"/>
      <c r="I2030" s="1130"/>
      <c r="J2030" s="1130"/>
      <c r="K2030" s="1130"/>
      <c r="L2030" s="1130"/>
      <c r="M2030" s="1130"/>
      <c r="N2030" s="1130"/>
      <c r="O2030" s="1130"/>
      <c r="P2030" s="1130"/>
      <c r="Q2030" s="1130"/>
      <c r="R2030" s="1130"/>
    </row>
    <row r="2031" spans="1:18">
      <c r="A2031" s="1130"/>
      <c r="B2031" s="1130"/>
      <c r="C2031" s="1130"/>
      <c r="D2031" s="1130"/>
      <c r="E2031" s="1130"/>
      <c r="F2031" s="1130"/>
      <c r="G2031" s="1130"/>
      <c r="H2031" s="1130"/>
      <c r="I2031" s="1130"/>
      <c r="J2031" s="1130"/>
      <c r="K2031" s="1130"/>
      <c r="L2031" s="1130"/>
      <c r="M2031" s="1130"/>
      <c r="N2031" s="1130"/>
      <c r="O2031" s="1130"/>
      <c r="P2031" s="1130"/>
      <c r="Q2031" s="1130"/>
      <c r="R2031" s="1130"/>
    </row>
    <row r="2032" spans="1:18">
      <c r="A2032" s="1130"/>
      <c r="B2032" s="1130"/>
      <c r="C2032" s="1130"/>
      <c r="D2032" s="1130"/>
      <c r="E2032" s="1130"/>
      <c r="F2032" s="1130"/>
      <c r="G2032" s="1130"/>
      <c r="H2032" s="1130"/>
      <c r="I2032" s="1130"/>
      <c r="J2032" s="1130"/>
      <c r="K2032" s="1130"/>
      <c r="L2032" s="1130"/>
      <c r="M2032" s="1130"/>
      <c r="N2032" s="1130"/>
      <c r="O2032" s="1130"/>
      <c r="P2032" s="1130"/>
      <c r="Q2032" s="1130"/>
      <c r="R2032" s="1130"/>
    </row>
    <row r="2033" spans="1:18">
      <c r="A2033" s="1130"/>
      <c r="B2033" s="1130"/>
      <c r="C2033" s="1130"/>
      <c r="D2033" s="1130"/>
      <c r="E2033" s="1130"/>
      <c r="F2033" s="1130"/>
      <c r="G2033" s="1130"/>
      <c r="H2033" s="1130"/>
      <c r="I2033" s="1130"/>
      <c r="J2033" s="1130"/>
      <c r="K2033" s="1130"/>
      <c r="L2033" s="1130"/>
      <c r="M2033" s="1130"/>
      <c r="N2033" s="1130"/>
      <c r="O2033" s="1130"/>
      <c r="P2033" s="1130"/>
      <c r="Q2033" s="1130"/>
      <c r="R2033" s="1130"/>
    </row>
    <row r="2034" spans="1:18">
      <c r="A2034" s="1130"/>
      <c r="B2034" s="1130"/>
      <c r="C2034" s="1130"/>
      <c r="D2034" s="1130"/>
      <c r="E2034" s="1130"/>
      <c r="F2034" s="1130"/>
      <c r="G2034" s="1130"/>
      <c r="H2034" s="1130"/>
      <c r="I2034" s="1130"/>
      <c r="J2034" s="1130"/>
      <c r="K2034" s="1130"/>
      <c r="L2034" s="1130"/>
      <c r="M2034" s="1130"/>
      <c r="N2034" s="1130"/>
      <c r="O2034" s="1130"/>
      <c r="P2034" s="1130"/>
      <c r="Q2034" s="1130"/>
      <c r="R2034" s="1130"/>
    </row>
    <row r="2035" spans="1:18">
      <c r="A2035" s="1130"/>
      <c r="B2035" s="1130"/>
      <c r="C2035" s="1130"/>
      <c r="D2035" s="1130"/>
      <c r="E2035" s="1130"/>
      <c r="F2035" s="1130"/>
      <c r="G2035" s="1130"/>
      <c r="H2035" s="1130"/>
      <c r="I2035" s="1130"/>
      <c r="J2035" s="1130"/>
      <c r="K2035" s="1130"/>
      <c r="L2035" s="1130"/>
      <c r="M2035" s="1130"/>
      <c r="N2035" s="1130"/>
      <c r="O2035" s="1130"/>
      <c r="P2035" s="1130"/>
      <c r="Q2035" s="1130"/>
      <c r="R2035" s="1130"/>
    </row>
    <row r="2036" spans="1:18">
      <c r="A2036" s="1130"/>
      <c r="B2036" s="1130"/>
      <c r="C2036" s="1130"/>
      <c r="D2036" s="1130"/>
      <c r="E2036" s="1130"/>
      <c r="F2036" s="1130"/>
      <c r="G2036" s="1130"/>
      <c r="H2036" s="1130"/>
      <c r="I2036" s="1130"/>
      <c r="J2036" s="1130"/>
      <c r="K2036" s="1130"/>
      <c r="L2036" s="1130"/>
      <c r="M2036" s="1130"/>
      <c r="N2036" s="1130"/>
      <c r="O2036" s="1130"/>
      <c r="P2036" s="1130"/>
      <c r="Q2036" s="1130"/>
      <c r="R2036" s="1130"/>
    </row>
    <row r="2037" spans="1:18">
      <c r="A2037" s="1130"/>
      <c r="B2037" s="1130"/>
      <c r="C2037" s="1130"/>
      <c r="D2037" s="1130"/>
      <c r="E2037" s="1130"/>
      <c r="F2037" s="1130"/>
      <c r="G2037" s="1130"/>
      <c r="H2037" s="1130"/>
      <c r="I2037" s="1130"/>
      <c r="J2037" s="1130"/>
      <c r="K2037" s="1130"/>
      <c r="L2037" s="1130"/>
      <c r="M2037" s="1130"/>
      <c r="N2037" s="1130"/>
      <c r="O2037" s="1130"/>
      <c r="P2037" s="1130"/>
      <c r="Q2037" s="1130"/>
      <c r="R2037" s="1130"/>
    </row>
    <row r="2038" spans="1:18">
      <c r="A2038" s="1130"/>
      <c r="B2038" s="1130"/>
      <c r="C2038" s="1130"/>
      <c r="D2038" s="1130"/>
      <c r="E2038" s="1130"/>
      <c r="F2038" s="1130"/>
      <c r="G2038" s="1130"/>
      <c r="H2038" s="1130"/>
      <c r="I2038" s="1130"/>
      <c r="J2038" s="1130"/>
      <c r="K2038" s="1130"/>
      <c r="L2038" s="1130"/>
      <c r="M2038" s="1130"/>
      <c r="N2038" s="1130"/>
      <c r="O2038" s="1130"/>
      <c r="P2038" s="1130"/>
      <c r="Q2038" s="1130"/>
      <c r="R2038" s="1130"/>
    </row>
    <row r="2039" spans="1:18">
      <c r="A2039" s="1130"/>
      <c r="B2039" s="1130"/>
      <c r="C2039" s="1130"/>
      <c r="D2039" s="1130"/>
      <c r="E2039" s="1130"/>
      <c r="F2039" s="1130"/>
      <c r="G2039" s="1130"/>
      <c r="H2039" s="1130"/>
      <c r="I2039" s="1130"/>
      <c r="J2039" s="1130"/>
      <c r="K2039" s="1130"/>
      <c r="L2039" s="1130"/>
      <c r="M2039" s="1130"/>
      <c r="N2039" s="1130"/>
      <c r="O2039" s="1130"/>
      <c r="P2039" s="1130"/>
      <c r="Q2039" s="1130"/>
      <c r="R2039" s="1130"/>
    </row>
    <row r="2040" spans="1:18">
      <c r="A2040" s="1130"/>
      <c r="B2040" s="1130"/>
      <c r="C2040" s="1130"/>
      <c r="D2040" s="1130"/>
      <c r="E2040" s="1130"/>
      <c r="F2040" s="1130"/>
      <c r="G2040" s="1130"/>
      <c r="H2040" s="1130"/>
      <c r="I2040" s="1130"/>
      <c r="J2040" s="1130"/>
      <c r="K2040" s="1130"/>
      <c r="L2040" s="1130"/>
      <c r="M2040" s="1130"/>
      <c r="N2040" s="1130"/>
      <c r="O2040" s="1130"/>
      <c r="P2040" s="1130"/>
      <c r="Q2040" s="1130"/>
      <c r="R2040" s="1130"/>
    </row>
    <row r="2041" spans="1:18">
      <c r="A2041" s="1130"/>
      <c r="B2041" s="1130"/>
      <c r="C2041" s="1130"/>
      <c r="D2041" s="1130"/>
      <c r="E2041" s="1130"/>
      <c r="F2041" s="1130"/>
      <c r="G2041" s="1130"/>
      <c r="H2041" s="1130"/>
      <c r="I2041" s="1130"/>
      <c r="J2041" s="1130"/>
      <c r="K2041" s="1130"/>
      <c r="L2041" s="1130"/>
      <c r="M2041" s="1130"/>
      <c r="N2041" s="1130"/>
      <c r="O2041" s="1130"/>
      <c r="P2041" s="1130"/>
      <c r="Q2041" s="1130"/>
      <c r="R2041" s="1130"/>
    </row>
    <row r="2042" spans="1:18">
      <c r="A2042" s="1130"/>
      <c r="B2042" s="1130"/>
      <c r="C2042" s="1130"/>
      <c r="D2042" s="1130"/>
      <c r="E2042" s="1130"/>
      <c r="F2042" s="1130"/>
      <c r="G2042" s="1130"/>
      <c r="H2042" s="1130"/>
      <c r="I2042" s="1130"/>
      <c r="J2042" s="1130"/>
      <c r="K2042" s="1130"/>
      <c r="L2042" s="1130"/>
      <c r="M2042" s="1130"/>
      <c r="N2042" s="1130"/>
      <c r="O2042" s="1130"/>
      <c r="P2042" s="1130"/>
      <c r="Q2042" s="1130"/>
      <c r="R2042" s="1130"/>
    </row>
    <row r="2043" spans="1:18">
      <c r="A2043" s="1130"/>
      <c r="B2043" s="1130"/>
      <c r="C2043" s="1130"/>
      <c r="D2043" s="1130"/>
      <c r="E2043" s="1130"/>
      <c r="F2043" s="1130"/>
      <c r="G2043" s="1130"/>
      <c r="H2043" s="1130"/>
      <c r="I2043" s="1130"/>
      <c r="J2043" s="1130"/>
      <c r="K2043" s="1130"/>
      <c r="L2043" s="1130"/>
      <c r="M2043" s="1130"/>
      <c r="N2043" s="1130"/>
      <c r="O2043" s="1130"/>
      <c r="P2043" s="1130"/>
      <c r="Q2043" s="1130"/>
      <c r="R2043" s="1130"/>
    </row>
    <row r="2044" spans="1:18">
      <c r="A2044" s="1130"/>
      <c r="B2044" s="1130"/>
      <c r="C2044" s="1130"/>
      <c r="D2044" s="1130"/>
      <c r="E2044" s="1130"/>
      <c r="F2044" s="1130"/>
      <c r="G2044" s="1130"/>
      <c r="H2044" s="1130"/>
      <c r="I2044" s="1130"/>
      <c r="J2044" s="1130"/>
      <c r="K2044" s="1130"/>
      <c r="L2044" s="1130"/>
      <c r="M2044" s="1130"/>
      <c r="N2044" s="1130"/>
      <c r="O2044" s="1130"/>
      <c r="P2044" s="1130"/>
      <c r="Q2044" s="1130"/>
      <c r="R2044" s="1130"/>
    </row>
    <row r="2045" spans="1:18">
      <c r="A2045" s="1130"/>
      <c r="B2045" s="1130"/>
      <c r="C2045" s="1130"/>
      <c r="D2045" s="1130"/>
      <c r="E2045" s="1130"/>
      <c r="F2045" s="1130"/>
      <c r="G2045" s="1130"/>
      <c r="H2045" s="1130"/>
      <c r="I2045" s="1130"/>
      <c r="J2045" s="1130"/>
      <c r="K2045" s="1130"/>
      <c r="L2045" s="1130"/>
      <c r="M2045" s="1130"/>
      <c r="N2045" s="1130"/>
      <c r="O2045" s="1130"/>
      <c r="P2045" s="1130"/>
      <c r="Q2045" s="1130"/>
      <c r="R2045" s="1130"/>
    </row>
    <row r="2046" spans="1:18">
      <c r="A2046" s="1130"/>
      <c r="B2046" s="1130"/>
      <c r="C2046" s="1130"/>
      <c r="D2046" s="1130"/>
      <c r="E2046" s="1130"/>
      <c r="F2046" s="1130"/>
      <c r="G2046" s="1130"/>
      <c r="H2046" s="1130"/>
      <c r="I2046" s="1130"/>
      <c r="J2046" s="1130"/>
      <c r="K2046" s="1130"/>
      <c r="L2046" s="1130"/>
      <c r="M2046" s="1130"/>
      <c r="N2046" s="1130"/>
      <c r="O2046" s="1130"/>
      <c r="P2046" s="1130"/>
      <c r="Q2046" s="1130"/>
      <c r="R2046" s="1130"/>
    </row>
    <row r="2047" spans="1:18">
      <c r="A2047" s="1130"/>
      <c r="B2047" s="1130"/>
      <c r="C2047" s="1130"/>
      <c r="D2047" s="1130"/>
      <c r="E2047" s="1130"/>
      <c r="F2047" s="1130"/>
      <c r="G2047" s="1130"/>
      <c r="H2047" s="1130"/>
      <c r="I2047" s="1130"/>
      <c r="J2047" s="1130"/>
      <c r="K2047" s="1130"/>
      <c r="L2047" s="1130"/>
      <c r="M2047" s="1130"/>
      <c r="N2047" s="1130"/>
      <c r="O2047" s="1130"/>
      <c r="P2047" s="1130"/>
      <c r="Q2047" s="1130"/>
      <c r="R2047" s="1130"/>
    </row>
    <row r="2048" spans="1:18">
      <c r="A2048" s="1130"/>
      <c r="B2048" s="1130"/>
      <c r="C2048" s="1130"/>
      <c r="D2048" s="1130"/>
      <c r="E2048" s="1130"/>
      <c r="F2048" s="1130"/>
      <c r="G2048" s="1130"/>
      <c r="H2048" s="1130"/>
      <c r="I2048" s="1130"/>
      <c r="J2048" s="1130"/>
      <c r="K2048" s="1130"/>
      <c r="L2048" s="1130"/>
      <c r="M2048" s="1130"/>
      <c r="N2048" s="1130"/>
      <c r="O2048" s="1130"/>
      <c r="P2048" s="1130"/>
      <c r="Q2048" s="1130"/>
      <c r="R2048" s="1130"/>
    </row>
    <row r="2049" spans="1:18">
      <c r="A2049" s="1130"/>
      <c r="B2049" s="1130"/>
      <c r="C2049" s="1130"/>
      <c r="D2049" s="1130"/>
      <c r="E2049" s="1130"/>
      <c r="F2049" s="1130"/>
      <c r="G2049" s="1130"/>
      <c r="H2049" s="1130"/>
      <c r="I2049" s="1130"/>
      <c r="J2049" s="1130"/>
      <c r="K2049" s="1130"/>
      <c r="L2049" s="1130"/>
      <c r="M2049" s="1130"/>
      <c r="N2049" s="1130"/>
      <c r="O2049" s="1130"/>
      <c r="P2049" s="1130"/>
      <c r="Q2049" s="1130"/>
      <c r="R2049" s="1130"/>
    </row>
    <row r="2050" spans="1:18">
      <c r="A2050" s="1130"/>
      <c r="B2050" s="1130"/>
      <c r="C2050" s="1130"/>
      <c r="D2050" s="1130"/>
      <c r="E2050" s="1130"/>
      <c r="F2050" s="1130"/>
      <c r="G2050" s="1130"/>
      <c r="H2050" s="1130"/>
      <c r="I2050" s="1130"/>
      <c r="J2050" s="1130"/>
      <c r="K2050" s="1130"/>
      <c r="L2050" s="1130"/>
      <c r="M2050" s="1130"/>
      <c r="N2050" s="1130"/>
      <c r="O2050" s="1130"/>
      <c r="P2050" s="1130"/>
      <c r="Q2050" s="1130"/>
      <c r="R2050" s="1130"/>
    </row>
    <row r="2051" spans="1:18">
      <c r="A2051" s="1130"/>
      <c r="B2051" s="1130"/>
      <c r="C2051" s="1130"/>
      <c r="D2051" s="1130"/>
      <c r="E2051" s="1130"/>
      <c r="F2051" s="1130"/>
      <c r="G2051" s="1130"/>
      <c r="H2051" s="1130"/>
      <c r="I2051" s="1130"/>
      <c r="J2051" s="1130"/>
      <c r="K2051" s="1130"/>
      <c r="L2051" s="1130"/>
      <c r="M2051" s="1130"/>
      <c r="N2051" s="1130"/>
      <c r="O2051" s="1130"/>
      <c r="P2051" s="1130"/>
      <c r="Q2051" s="1130"/>
      <c r="R2051" s="1130"/>
    </row>
    <row r="2052" spans="1:18">
      <c r="A2052" s="1130"/>
      <c r="B2052" s="1130"/>
      <c r="C2052" s="1130"/>
      <c r="D2052" s="1130"/>
      <c r="E2052" s="1130"/>
      <c r="F2052" s="1130"/>
      <c r="G2052" s="1130"/>
      <c r="H2052" s="1130"/>
      <c r="I2052" s="1130"/>
      <c r="J2052" s="1130"/>
      <c r="K2052" s="1130"/>
      <c r="L2052" s="1130"/>
      <c r="M2052" s="1130"/>
      <c r="N2052" s="1130"/>
      <c r="O2052" s="1130"/>
      <c r="P2052" s="1130"/>
      <c r="Q2052" s="1130"/>
      <c r="R2052" s="1130"/>
    </row>
    <row r="2053" spans="1:18">
      <c r="A2053" s="1130"/>
      <c r="B2053" s="1130"/>
      <c r="C2053" s="1130"/>
      <c r="D2053" s="1130"/>
      <c r="E2053" s="1130"/>
      <c r="F2053" s="1130"/>
      <c r="G2053" s="1130"/>
      <c r="H2053" s="1130"/>
      <c r="I2053" s="1130"/>
      <c r="J2053" s="1130"/>
      <c r="K2053" s="1130"/>
      <c r="L2053" s="1130"/>
      <c r="M2053" s="1130"/>
      <c r="N2053" s="1130"/>
      <c r="O2053" s="1130"/>
      <c r="P2053" s="1130"/>
      <c r="Q2053" s="1130"/>
      <c r="R2053" s="1130"/>
    </row>
    <row r="2054" spans="1:18">
      <c r="A2054" s="1130"/>
      <c r="B2054" s="1130"/>
      <c r="C2054" s="1130"/>
      <c r="D2054" s="1130"/>
      <c r="E2054" s="1130"/>
      <c r="F2054" s="1130"/>
      <c r="G2054" s="1130"/>
      <c r="H2054" s="1130"/>
      <c r="I2054" s="1130"/>
      <c r="J2054" s="1130"/>
      <c r="K2054" s="1130"/>
      <c r="L2054" s="1130"/>
      <c r="M2054" s="1130"/>
      <c r="N2054" s="1130"/>
      <c r="O2054" s="1130"/>
      <c r="P2054" s="1130"/>
      <c r="Q2054" s="1130"/>
      <c r="R2054" s="1130"/>
    </row>
    <row r="2055" spans="1:18">
      <c r="A2055" s="1130"/>
      <c r="B2055" s="1130"/>
      <c r="C2055" s="1130"/>
      <c r="D2055" s="1130"/>
      <c r="E2055" s="1130"/>
      <c r="F2055" s="1130"/>
      <c r="G2055" s="1130"/>
      <c r="H2055" s="1130"/>
      <c r="I2055" s="1130"/>
      <c r="J2055" s="1130"/>
      <c r="K2055" s="1130"/>
      <c r="L2055" s="1130"/>
      <c r="M2055" s="1130"/>
      <c r="N2055" s="1130"/>
      <c r="O2055" s="1130"/>
      <c r="P2055" s="1130"/>
      <c r="Q2055" s="1130"/>
      <c r="R2055" s="1130"/>
    </row>
    <row r="2056" spans="1:18">
      <c r="A2056" s="1130"/>
      <c r="B2056" s="1130"/>
      <c r="C2056" s="1130"/>
      <c r="D2056" s="1130"/>
      <c r="E2056" s="1130"/>
      <c r="F2056" s="1130"/>
      <c r="G2056" s="1130"/>
      <c r="H2056" s="1130"/>
      <c r="I2056" s="1130"/>
      <c r="J2056" s="1130"/>
      <c r="K2056" s="1130"/>
      <c r="L2056" s="1130"/>
      <c r="M2056" s="1130"/>
      <c r="N2056" s="1130"/>
      <c r="O2056" s="1130"/>
      <c r="P2056" s="1130"/>
      <c r="Q2056" s="1130"/>
      <c r="R2056" s="1130"/>
    </row>
    <row r="2057" spans="1:18">
      <c r="A2057" s="1130"/>
      <c r="B2057" s="1130"/>
      <c r="C2057" s="1130"/>
      <c r="D2057" s="1130"/>
      <c r="E2057" s="1130"/>
      <c r="F2057" s="1130"/>
      <c r="G2057" s="1130"/>
      <c r="H2057" s="1130"/>
      <c r="I2057" s="1130"/>
      <c r="J2057" s="1130"/>
      <c r="K2057" s="1130"/>
      <c r="L2057" s="1130"/>
      <c r="M2057" s="1130"/>
      <c r="N2057" s="1130"/>
      <c r="O2057" s="1130"/>
      <c r="P2057" s="1130"/>
      <c r="Q2057" s="1130"/>
      <c r="R2057" s="1130"/>
    </row>
    <row r="2058" spans="1:18">
      <c r="A2058" s="1130"/>
      <c r="B2058" s="1130"/>
      <c r="C2058" s="1130"/>
      <c r="D2058" s="1130"/>
      <c r="E2058" s="1130"/>
      <c r="F2058" s="1130"/>
      <c r="G2058" s="1130"/>
      <c r="H2058" s="1130"/>
      <c r="I2058" s="1130"/>
      <c r="J2058" s="1130"/>
      <c r="K2058" s="1130"/>
      <c r="L2058" s="1130"/>
      <c r="M2058" s="1130"/>
      <c r="N2058" s="1130"/>
      <c r="O2058" s="1130"/>
      <c r="P2058" s="1130"/>
      <c r="Q2058" s="1130"/>
      <c r="R2058" s="1130"/>
    </row>
    <row r="2059" spans="1:18">
      <c r="A2059" s="1130"/>
      <c r="B2059" s="1130"/>
      <c r="C2059" s="1130"/>
      <c r="D2059" s="1130"/>
      <c r="E2059" s="1130"/>
      <c r="F2059" s="1130"/>
      <c r="G2059" s="1130"/>
      <c r="H2059" s="1130"/>
      <c r="I2059" s="1130"/>
      <c r="J2059" s="1130"/>
      <c r="K2059" s="1130"/>
      <c r="L2059" s="1130"/>
      <c r="M2059" s="1130"/>
      <c r="N2059" s="1130"/>
      <c r="O2059" s="1130"/>
      <c r="P2059" s="1130"/>
      <c r="Q2059" s="1130"/>
      <c r="R2059" s="1130"/>
    </row>
    <row r="2060" spans="1:18">
      <c r="A2060" s="1130"/>
      <c r="B2060" s="1130"/>
      <c r="C2060" s="1130"/>
      <c r="D2060" s="1130"/>
      <c r="E2060" s="1130"/>
      <c r="F2060" s="1130"/>
      <c r="G2060" s="1130"/>
      <c r="H2060" s="1130"/>
      <c r="I2060" s="1130"/>
      <c r="J2060" s="1130"/>
      <c r="K2060" s="1130"/>
      <c r="L2060" s="1130"/>
      <c r="M2060" s="1130"/>
      <c r="N2060" s="1130"/>
      <c r="O2060" s="1130"/>
      <c r="P2060" s="1130"/>
      <c r="Q2060" s="1130"/>
      <c r="R2060" s="1130"/>
    </row>
    <row r="2061" spans="1:18">
      <c r="A2061" s="1130"/>
      <c r="B2061" s="1130"/>
      <c r="C2061" s="1130"/>
      <c r="D2061" s="1130"/>
      <c r="E2061" s="1130"/>
      <c r="F2061" s="1130"/>
      <c r="G2061" s="1130"/>
      <c r="H2061" s="1130"/>
      <c r="I2061" s="1130"/>
      <c r="J2061" s="1130"/>
      <c r="K2061" s="1130"/>
      <c r="L2061" s="1130"/>
      <c r="M2061" s="1130"/>
      <c r="N2061" s="1130"/>
      <c r="O2061" s="1130"/>
      <c r="P2061" s="1130"/>
      <c r="Q2061" s="1130"/>
      <c r="R2061" s="1130"/>
    </row>
    <row r="2062" spans="1:18">
      <c r="A2062" s="1130"/>
      <c r="B2062" s="1130"/>
      <c r="C2062" s="1130"/>
      <c r="D2062" s="1130"/>
      <c r="E2062" s="1130"/>
      <c r="F2062" s="1130"/>
      <c r="G2062" s="1130"/>
      <c r="H2062" s="1130"/>
      <c r="I2062" s="1130"/>
      <c r="J2062" s="1130"/>
      <c r="K2062" s="1130"/>
      <c r="L2062" s="1130"/>
      <c r="M2062" s="1130"/>
      <c r="N2062" s="1130"/>
      <c r="O2062" s="1130"/>
      <c r="P2062" s="1130"/>
      <c r="Q2062" s="1130"/>
      <c r="R2062" s="1130"/>
    </row>
    <row r="2063" spans="1:18">
      <c r="A2063" s="1130"/>
      <c r="B2063" s="1130"/>
      <c r="C2063" s="1130"/>
      <c r="D2063" s="1130"/>
      <c r="E2063" s="1130"/>
      <c r="F2063" s="1130"/>
      <c r="G2063" s="1130"/>
      <c r="H2063" s="1130"/>
      <c r="I2063" s="1130"/>
      <c r="J2063" s="1130"/>
      <c r="K2063" s="1130"/>
      <c r="L2063" s="1130"/>
      <c r="M2063" s="1130"/>
      <c r="N2063" s="1130"/>
      <c r="O2063" s="1130"/>
      <c r="P2063" s="1130"/>
      <c r="Q2063" s="1130"/>
      <c r="R2063" s="1130"/>
    </row>
    <row r="2064" spans="1:18">
      <c r="A2064" s="1130"/>
      <c r="B2064" s="1130"/>
      <c r="C2064" s="1130"/>
      <c r="D2064" s="1130"/>
      <c r="E2064" s="1130"/>
      <c r="F2064" s="1130"/>
      <c r="G2064" s="1130"/>
      <c r="H2064" s="1130"/>
      <c r="I2064" s="1130"/>
      <c r="J2064" s="1130"/>
      <c r="K2064" s="1130"/>
      <c r="L2064" s="1130"/>
      <c r="M2064" s="1130"/>
      <c r="N2064" s="1130"/>
      <c r="O2064" s="1130"/>
      <c r="P2064" s="1130"/>
      <c r="Q2064" s="1130"/>
      <c r="R2064" s="1130"/>
    </row>
    <row r="2065" spans="1:18">
      <c r="A2065" s="1130"/>
      <c r="B2065" s="1130"/>
      <c r="C2065" s="1130"/>
      <c r="D2065" s="1130"/>
      <c r="E2065" s="1130"/>
      <c r="F2065" s="1130"/>
      <c r="G2065" s="1130"/>
      <c r="H2065" s="1130"/>
      <c r="I2065" s="1130"/>
      <c r="J2065" s="1130"/>
      <c r="K2065" s="1130"/>
      <c r="L2065" s="1130"/>
      <c r="M2065" s="1130"/>
      <c r="N2065" s="1130"/>
      <c r="O2065" s="1130"/>
      <c r="P2065" s="1130"/>
      <c r="Q2065" s="1130"/>
      <c r="R2065" s="1130"/>
    </row>
    <row r="2066" spans="1:18">
      <c r="A2066" s="1130"/>
      <c r="B2066" s="1130"/>
      <c r="C2066" s="1130"/>
      <c r="D2066" s="1130"/>
      <c r="E2066" s="1130"/>
      <c r="F2066" s="1130"/>
      <c r="G2066" s="1130"/>
      <c r="H2066" s="1130"/>
      <c r="I2066" s="1130"/>
      <c r="J2066" s="1130"/>
      <c r="K2066" s="1130"/>
      <c r="L2066" s="1130"/>
      <c r="M2066" s="1130"/>
      <c r="N2066" s="1130"/>
      <c r="O2066" s="1130"/>
      <c r="P2066" s="1130"/>
      <c r="Q2066" s="1130"/>
      <c r="R2066" s="1130"/>
    </row>
    <row r="2067" spans="1:18">
      <c r="A2067" s="1130"/>
      <c r="B2067" s="1130"/>
      <c r="C2067" s="1130"/>
      <c r="D2067" s="1130"/>
      <c r="E2067" s="1130"/>
      <c r="F2067" s="1130"/>
      <c r="G2067" s="1130"/>
      <c r="H2067" s="1130"/>
      <c r="I2067" s="1130"/>
      <c r="J2067" s="1130"/>
      <c r="K2067" s="1130"/>
      <c r="L2067" s="1130"/>
      <c r="M2067" s="1130"/>
      <c r="N2067" s="1130"/>
      <c r="O2067" s="1130"/>
      <c r="P2067" s="1130"/>
      <c r="Q2067" s="1130"/>
      <c r="R2067" s="1130"/>
    </row>
    <row r="2068" spans="1:18">
      <c r="A2068" s="1130"/>
      <c r="B2068" s="1130"/>
      <c r="C2068" s="1130"/>
      <c r="D2068" s="1130"/>
      <c r="E2068" s="1130"/>
      <c r="F2068" s="1130"/>
      <c r="G2068" s="1130"/>
      <c r="H2068" s="1130"/>
      <c r="I2068" s="1130"/>
      <c r="J2068" s="1130"/>
      <c r="K2068" s="1130"/>
      <c r="L2068" s="1130"/>
      <c r="M2068" s="1130"/>
      <c r="N2068" s="1130"/>
      <c r="O2068" s="1130"/>
      <c r="P2068" s="1130"/>
      <c r="Q2068" s="1130"/>
      <c r="R2068" s="1130"/>
    </row>
    <row r="2069" spans="1:18">
      <c r="A2069" s="1130"/>
      <c r="B2069" s="1130"/>
      <c r="C2069" s="1130"/>
      <c r="D2069" s="1130"/>
      <c r="E2069" s="1130"/>
      <c r="F2069" s="1130"/>
      <c r="G2069" s="1130"/>
      <c r="H2069" s="1130"/>
      <c r="I2069" s="1130"/>
      <c r="J2069" s="1130"/>
      <c r="K2069" s="1130"/>
      <c r="L2069" s="1130"/>
      <c r="M2069" s="1130"/>
      <c r="N2069" s="1130"/>
      <c r="O2069" s="1130"/>
      <c r="P2069" s="1130"/>
      <c r="Q2069" s="1130"/>
      <c r="R2069" s="1130"/>
    </row>
    <row r="2070" spans="1:18">
      <c r="A2070" s="1130"/>
      <c r="B2070" s="1130"/>
      <c r="C2070" s="1130"/>
      <c r="D2070" s="1130"/>
      <c r="E2070" s="1130"/>
      <c r="F2070" s="1130"/>
      <c r="G2070" s="1130"/>
      <c r="H2070" s="1130"/>
      <c r="I2070" s="1130"/>
      <c r="J2070" s="1130"/>
      <c r="K2070" s="1130"/>
      <c r="L2070" s="1130"/>
      <c r="M2070" s="1130"/>
      <c r="N2070" s="1130"/>
      <c r="O2070" s="1130"/>
      <c r="P2070" s="1130"/>
      <c r="Q2070" s="1130"/>
      <c r="R2070" s="1130"/>
    </row>
    <row r="2071" spans="1:18">
      <c r="A2071" s="1130"/>
      <c r="B2071" s="1130"/>
      <c r="C2071" s="1130"/>
      <c r="D2071" s="1130"/>
      <c r="E2071" s="1130"/>
      <c r="F2071" s="1130"/>
      <c r="G2071" s="1130"/>
      <c r="H2071" s="1130"/>
      <c r="I2071" s="1130"/>
      <c r="J2071" s="1130"/>
      <c r="K2071" s="1130"/>
      <c r="L2071" s="1130"/>
      <c r="M2071" s="1130"/>
      <c r="N2071" s="1130"/>
      <c r="O2071" s="1130"/>
      <c r="P2071" s="1130"/>
      <c r="Q2071" s="1130"/>
      <c r="R2071" s="1130"/>
    </row>
    <row r="2072" spans="1:18">
      <c r="A2072" s="1130"/>
      <c r="B2072" s="1130"/>
      <c r="C2072" s="1130"/>
      <c r="D2072" s="1130"/>
      <c r="E2072" s="1130"/>
      <c r="F2072" s="1130"/>
      <c r="G2072" s="1130"/>
      <c r="H2072" s="1130"/>
      <c r="I2072" s="1130"/>
      <c r="J2072" s="1130"/>
      <c r="K2072" s="1130"/>
      <c r="L2072" s="1130"/>
      <c r="M2072" s="1130"/>
      <c r="N2072" s="1130"/>
      <c r="O2072" s="1130"/>
      <c r="P2072" s="1130"/>
      <c r="Q2072" s="1130"/>
      <c r="R2072" s="1130"/>
    </row>
    <row r="2073" spans="1:18">
      <c r="A2073" s="1130"/>
      <c r="B2073" s="1130"/>
      <c r="C2073" s="1130"/>
      <c r="D2073" s="1130"/>
      <c r="E2073" s="1130"/>
      <c r="F2073" s="1130"/>
      <c r="G2073" s="1130"/>
      <c r="H2073" s="1130"/>
      <c r="I2073" s="1130"/>
      <c r="J2073" s="1130"/>
      <c r="K2073" s="1130"/>
      <c r="L2073" s="1130"/>
      <c r="M2073" s="1130"/>
      <c r="N2073" s="1130"/>
      <c r="O2073" s="1130"/>
      <c r="P2073" s="1130"/>
      <c r="Q2073" s="1130"/>
      <c r="R2073" s="1130"/>
    </row>
    <row r="2074" spans="1:18">
      <c r="A2074" s="1130"/>
      <c r="B2074" s="1130"/>
      <c r="C2074" s="1130"/>
      <c r="D2074" s="1130"/>
      <c r="E2074" s="1130"/>
      <c r="F2074" s="1130"/>
      <c r="G2074" s="1130"/>
      <c r="H2074" s="1130"/>
      <c r="I2074" s="1130"/>
      <c r="J2074" s="1130"/>
      <c r="K2074" s="1130"/>
      <c r="L2074" s="1130"/>
      <c r="M2074" s="1130"/>
      <c r="N2074" s="1130"/>
      <c r="O2074" s="1130"/>
      <c r="P2074" s="1130"/>
      <c r="Q2074" s="1130"/>
      <c r="R2074" s="1130"/>
    </row>
    <row r="2075" spans="1:18">
      <c r="A2075" s="1130"/>
      <c r="B2075" s="1130"/>
      <c r="C2075" s="1130"/>
      <c r="D2075" s="1130"/>
      <c r="E2075" s="1130"/>
      <c r="F2075" s="1130"/>
      <c r="G2075" s="1130"/>
      <c r="H2075" s="1130"/>
      <c r="I2075" s="1130"/>
      <c r="J2075" s="1130"/>
      <c r="K2075" s="1130"/>
      <c r="L2075" s="1130"/>
      <c r="M2075" s="1130"/>
      <c r="N2075" s="1130"/>
      <c r="O2075" s="1130"/>
      <c r="P2075" s="1130"/>
      <c r="Q2075" s="1130"/>
      <c r="R2075" s="1130"/>
    </row>
    <row r="2076" spans="1:18">
      <c r="A2076" s="1130"/>
      <c r="B2076" s="1130"/>
      <c r="C2076" s="1130"/>
      <c r="D2076" s="1130"/>
      <c r="E2076" s="1130"/>
      <c r="F2076" s="1130"/>
      <c r="G2076" s="1130"/>
      <c r="H2076" s="1130"/>
      <c r="I2076" s="1130"/>
      <c r="J2076" s="1130"/>
      <c r="K2076" s="1130"/>
      <c r="L2076" s="1130"/>
      <c r="M2076" s="1130"/>
      <c r="N2076" s="1130"/>
      <c r="O2076" s="1130"/>
      <c r="P2076" s="1130"/>
      <c r="Q2076" s="1130"/>
      <c r="R2076" s="1130"/>
    </row>
    <row r="2077" spans="1:18">
      <c r="A2077" s="1130"/>
      <c r="B2077" s="1130"/>
      <c r="C2077" s="1130"/>
      <c r="D2077" s="1130"/>
      <c r="E2077" s="1130"/>
      <c r="F2077" s="1130"/>
      <c r="G2077" s="1130"/>
      <c r="H2077" s="1130"/>
      <c r="I2077" s="1130"/>
      <c r="J2077" s="1130"/>
      <c r="K2077" s="1130"/>
      <c r="L2077" s="1130"/>
      <c r="M2077" s="1130"/>
      <c r="N2077" s="1130"/>
      <c r="O2077" s="1130"/>
      <c r="P2077" s="1130"/>
      <c r="Q2077" s="1130"/>
      <c r="R2077" s="1130"/>
    </row>
    <row r="2078" spans="1:18">
      <c r="A2078" s="1130"/>
      <c r="B2078" s="1130"/>
      <c r="C2078" s="1130"/>
      <c r="D2078" s="1130"/>
      <c r="E2078" s="1130"/>
      <c r="F2078" s="1130"/>
      <c r="G2078" s="1130"/>
      <c r="H2078" s="1130"/>
      <c r="I2078" s="1130"/>
      <c r="J2078" s="1130"/>
      <c r="K2078" s="1130"/>
      <c r="L2078" s="1130"/>
      <c r="M2078" s="1130"/>
      <c r="N2078" s="1130"/>
      <c r="O2078" s="1130"/>
      <c r="P2078" s="1130"/>
      <c r="Q2078" s="1130"/>
      <c r="R2078" s="1130"/>
    </row>
    <row r="2079" spans="1:18">
      <c r="A2079" s="1130"/>
      <c r="B2079" s="1130"/>
      <c r="C2079" s="1130"/>
      <c r="D2079" s="1130"/>
      <c r="E2079" s="1130"/>
      <c r="F2079" s="1130"/>
      <c r="G2079" s="1130"/>
      <c r="H2079" s="1130"/>
      <c r="I2079" s="1130"/>
      <c r="J2079" s="1130"/>
      <c r="K2079" s="1130"/>
      <c r="L2079" s="1130"/>
      <c r="M2079" s="1130"/>
      <c r="N2079" s="1130"/>
      <c r="O2079" s="1130"/>
      <c r="P2079" s="1130"/>
      <c r="Q2079" s="1130"/>
      <c r="R2079" s="1130"/>
    </row>
    <row r="2080" spans="1:18">
      <c r="A2080" s="1130"/>
      <c r="B2080" s="1130"/>
      <c r="C2080" s="1130"/>
      <c r="D2080" s="1130"/>
      <c r="E2080" s="1130"/>
      <c r="F2080" s="1130"/>
      <c r="G2080" s="1130"/>
      <c r="H2080" s="1130"/>
      <c r="I2080" s="1130"/>
      <c r="J2080" s="1130"/>
      <c r="K2080" s="1130"/>
      <c r="L2080" s="1130"/>
      <c r="M2080" s="1130"/>
      <c r="N2080" s="1130"/>
      <c r="O2080" s="1130"/>
      <c r="P2080" s="1130"/>
      <c r="Q2080" s="1130"/>
      <c r="R2080" s="1130"/>
    </row>
    <row r="2081" spans="1:18">
      <c r="A2081" s="1130"/>
      <c r="B2081" s="1130"/>
      <c r="C2081" s="1130"/>
      <c r="D2081" s="1130"/>
      <c r="E2081" s="1130"/>
      <c r="F2081" s="1130"/>
      <c r="G2081" s="1130"/>
      <c r="H2081" s="1130"/>
      <c r="I2081" s="1130"/>
      <c r="J2081" s="1130"/>
      <c r="K2081" s="1130"/>
      <c r="L2081" s="1130"/>
      <c r="M2081" s="1130"/>
      <c r="N2081" s="1130"/>
      <c r="O2081" s="1130"/>
      <c r="P2081" s="1130"/>
      <c r="Q2081" s="1130"/>
      <c r="R2081" s="1130"/>
    </row>
    <row r="2082" spans="1:18">
      <c r="A2082" s="1130"/>
      <c r="B2082" s="1130"/>
      <c r="C2082" s="1130"/>
      <c r="D2082" s="1130"/>
      <c r="E2082" s="1130"/>
      <c r="F2082" s="1130"/>
      <c r="G2082" s="1130"/>
      <c r="H2082" s="1130"/>
      <c r="I2082" s="1130"/>
      <c r="J2082" s="1130"/>
      <c r="K2082" s="1130"/>
      <c r="L2082" s="1130"/>
      <c r="M2082" s="1130"/>
      <c r="N2082" s="1130"/>
      <c r="O2082" s="1130"/>
      <c r="P2082" s="1130"/>
      <c r="Q2082" s="1130"/>
      <c r="R2082" s="1130"/>
    </row>
    <row r="2083" spans="1:18">
      <c r="A2083" s="1130"/>
      <c r="B2083" s="1130"/>
      <c r="C2083" s="1130"/>
      <c r="D2083" s="1130"/>
      <c r="E2083" s="1130"/>
      <c r="F2083" s="1130"/>
      <c r="G2083" s="1130"/>
      <c r="H2083" s="1130"/>
      <c r="I2083" s="1130"/>
      <c r="J2083" s="1130"/>
      <c r="K2083" s="1130"/>
      <c r="L2083" s="1130"/>
      <c r="M2083" s="1130"/>
      <c r="N2083" s="1130"/>
      <c r="O2083" s="1130"/>
      <c r="P2083" s="1130"/>
      <c r="Q2083" s="1130"/>
      <c r="R2083" s="1130"/>
    </row>
    <row r="2084" spans="1:18">
      <c r="A2084" s="1130"/>
      <c r="B2084" s="1130"/>
      <c r="C2084" s="1130"/>
      <c r="D2084" s="1130"/>
      <c r="E2084" s="1130"/>
      <c r="F2084" s="1130"/>
      <c r="G2084" s="1130"/>
      <c r="H2084" s="1130"/>
      <c r="I2084" s="1130"/>
      <c r="J2084" s="1130"/>
      <c r="K2084" s="1130"/>
      <c r="L2084" s="1130"/>
      <c r="M2084" s="1130"/>
      <c r="N2084" s="1130"/>
      <c r="O2084" s="1130"/>
      <c r="P2084" s="1130"/>
      <c r="Q2084" s="1130"/>
      <c r="R2084" s="1130"/>
    </row>
    <row r="2085" spans="1:18">
      <c r="A2085" s="1130"/>
      <c r="B2085" s="1130"/>
      <c r="C2085" s="1130"/>
      <c r="D2085" s="1130"/>
      <c r="E2085" s="1130"/>
      <c r="F2085" s="1130"/>
      <c r="G2085" s="1130"/>
      <c r="H2085" s="1130"/>
      <c r="I2085" s="1130"/>
      <c r="J2085" s="1130"/>
      <c r="K2085" s="1130"/>
      <c r="L2085" s="1130"/>
      <c r="M2085" s="1130"/>
      <c r="N2085" s="1130"/>
      <c r="O2085" s="1130"/>
      <c r="P2085" s="1130"/>
      <c r="Q2085" s="1130"/>
      <c r="R2085" s="1130"/>
    </row>
    <row r="2086" spans="1:18">
      <c r="A2086" s="1130"/>
      <c r="B2086" s="1130"/>
      <c r="C2086" s="1130"/>
      <c r="D2086" s="1130"/>
      <c r="E2086" s="1130"/>
      <c r="F2086" s="1130"/>
      <c r="G2086" s="1130"/>
      <c r="H2086" s="1130"/>
      <c r="I2086" s="1130"/>
      <c r="J2086" s="1130"/>
      <c r="K2086" s="1130"/>
      <c r="L2086" s="1130"/>
      <c r="M2086" s="1130"/>
      <c r="N2086" s="1130"/>
      <c r="O2086" s="1130"/>
      <c r="P2086" s="1130"/>
      <c r="Q2086" s="1130"/>
      <c r="R2086" s="1130"/>
    </row>
    <row r="2087" spans="1:18">
      <c r="A2087" s="1130"/>
      <c r="B2087" s="1130"/>
      <c r="C2087" s="1130"/>
      <c r="D2087" s="1130"/>
      <c r="E2087" s="1130"/>
      <c r="F2087" s="1130"/>
      <c r="G2087" s="1130"/>
      <c r="H2087" s="1130"/>
      <c r="I2087" s="1130"/>
      <c r="J2087" s="1130"/>
      <c r="K2087" s="1130"/>
      <c r="L2087" s="1130"/>
      <c r="M2087" s="1130"/>
      <c r="N2087" s="1130"/>
      <c r="O2087" s="1130"/>
      <c r="P2087" s="1130"/>
      <c r="Q2087" s="1130"/>
      <c r="R2087" s="1130"/>
    </row>
    <row r="2088" spans="1:18">
      <c r="A2088" s="1130"/>
      <c r="B2088" s="1130"/>
      <c r="C2088" s="1130"/>
      <c r="D2088" s="1130"/>
      <c r="E2088" s="1130"/>
      <c r="F2088" s="1130"/>
      <c r="G2088" s="1130"/>
      <c r="H2088" s="1130"/>
      <c r="I2088" s="1130"/>
      <c r="J2088" s="1130"/>
      <c r="K2088" s="1130"/>
      <c r="L2088" s="1130"/>
      <c r="M2088" s="1130"/>
      <c r="N2088" s="1130"/>
      <c r="O2088" s="1130"/>
      <c r="P2088" s="1130"/>
      <c r="Q2088" s="1130"/>
      <c r="R2088" s="1130"/>
    </row>
    <row r="2089" spans="1:18">
      <c r="A2089" s="1130"/>
      <c r="B2089" s="1130"/>
      <c r="C2089" s="1130"/>
      <c r="D2089" s="1130"/>
      <c r="E2089" s="1130"/>
      <c r="F2089" s="1130"/>
      <c r="G2089" s="1130"/>
      <c r="H2089" s="1130"/>
      <c r="I2089" s="1130"/>
      <c r="J2089" s="1130"/>
      <c r="K2089" s="1130"/>
      <c r="L2089" s="1130"/>
      <c r="M2089" s="1130"/>
      <c r="N2089" s="1130"/>
      <c r="O2089" s="1130"/>
      <c r="P2089" s="1130"/>
      <c r="Q2089" s="1130"/>
      <c r="R2089" s="1130"/>
    </row>
    <row r="2090" spans="1:18">
      <c r="A2090" s="1130"/>
      <c r="B2090" s="1130"/>
      <c r="C2090" s="1130"/>
      <c r="D2090" s="1130"/>
      <c r="E2090" s="1130"/>
      <c r="F2090" s="1130"/>
      <c r="G2090" s="1130"/>
      <c r="H2090" s="1130"/>
      <c r="I2090" s="1130"/>
      <c r="J2090" s="1130"/>
      <c r="K2090" s="1130"/>
      <c r="L2090" s="1130"/>
      <c r="M2090" s="1130"/>
      <c r="N2090" s="1130"/>
      <c r="O2090" s="1130"/>
      <c r="P2090" s="1130"/>
      <c r="Q2090" s="1130"/>
      <c r="R2090" s="1130"/>
    </row>
    <row r="2091" spans="1:18">
      <c r="A2091" s="1130"/>
      <c r="B2091" s="1130"/>
      <c r="C2091" s="1130"/>
      <c r="D2091" s="1130"/>
      <c r="E2091" s="1130"/>
      <c r="F2091" s="1130"/>
      <c r="G2091" s="1130"/>
      <c r="H2091" s="1130"/>
      <c r="I2091" s="1130"/>
      <c r="J2091" s="1130"/>
      <c r="K2091" s="1130"/>
      <c r="L2091" s="1130"/>
      <c r="M2091" s="1130"/>
      <c r="N2091" s="1130"/>
      <c r="O2091" s="1130"/>
      <c r="P2091" s="1130"/>
      <c r="Q2091" s="1130"/>
      <c r="R2091" s="1130"/>
    </row>
    <row r="2092" spans="1:18">
      <c r="A2092" s="1130"/>
      <c r="B2092" s="1130"/>
      <c r="C2092" s="1130"/>
      <c r="D2092" s="1130"/>
      <c r="E2092" s="1130"/>
      <c r="F2092" s="1130"/>
      <c r="G2092" s="1130"/>
      <c r="H2092" s="1130"/>
      <c r="I2092" s="1130"/>
      <c r="J2092" s="1130"/>
      <c r="K2092" s="1130"/>
      <c r="L2092" s="1130"/>
      <c r="M2092" s="1130"/>
      <c r="N2092" s="1130"/>
      <c r="O2092" s="1130"/>
      <c r="P2092" s="1130"/>
      <c r="Q2092" s="1130"/>
      <c r="R2092" s="1130"/>
    </row>
    <row r="2093" spans="1:18">
      <c r="A2093" s="1130"/>
      <c r="B2093" s="1130"/>
      <c r="C2093" s="1130"/>
      <c r="D2093" s="1130"/>
      <c r="E2093" s="1130"/>
      <c r="F2093" s="1130"/>
      <c r="G2093" s="1130"/>
      <c r="H2093" s="1130"/>
      <c r="I2093" s="1130"/>
      <c r="J2093" s="1130"/>
      <c r="K2093" s="1130"/>
      <c r="L2093" s="1130"/>
      <c r="M2093" s="1130"/>
      <c r="N2093" s="1130"/>
      <c r="O2093" s="1130"/>
      <c r="P2093" s="1130"/>
      <c r="Q2093" s="1130"/>
      <c r="R2093" s="1130"/>
    </row>
    <row r="2094" spans="1:18">
      <c r="A2094" s="1130"/>
      <c r="B2094" s="1130"/>
      <c r="C2094" s="1130"/>
      <c r="D2094" s="1130"/>
      <c r="E2094" s="1130"/>
      <c r="F2094" s="1130"/>
      <c r="G2094" s="1130"/>
      <c r="H2094" s="1130"/>
      <c r="I2094" s="1130"/>
      <c r="J2094" s="1130"/>
      <c r="K2094" s="1130"/>
      <c r="L2094" s="1130"/>
      <c r="M2094" s="1130"/>
      <c r="N2094" s="1130"/>
      <c r="O2094" s="1130"/>
      <c r="P2094" s="1130"/>
      <c r="Q2094" s="1130"/>
      <c r="R2094" s="1130"/>
    </row>
    <row r="2095" spans="1:18">
      <c r="A2095" s="1130"/>
      <c r="B2095" s="1130"/>
      <c r="C2095" s="1130"/>
      <c r="D2095" s="1130"/>
      <c r="E2095" s="1130"/>
      <c r="F2095" s="1130"/>
      <c r="G2095" s="1130"/>
      <c r="H2095" s="1130"/>
      <c r="I2095" s="1130"/>
      <c r="J2095" s="1130"/>
      <c r="K2095" s="1130"/>
      <c r="L2095" s="1130"/>
      <c r="M2095" s="1130"/>
      <c r="N2095" s="1130"/>
      <c r="O2095" s="1130"/>
      <c r="P2095" s="1130"/>
      <c r="Q2095" s="1130"/>
      <c r="R2095" s="1130"/>
    </row>
    <row r="2096" spans="1:18">
      <c r="A2096" s="1130"/>
      <c r="B2096" s="1130"/>
      <c r="C2096" s="1130"/>
      <c r="D2096" s="1130"/>
      <c r="E2096" s="1130"/>
      <c r="F2096" s="1130"/>
      <c r="G2096" s="1130"/>
      <c r="H2096" s="1130"/>
      <c r="I2096" s="1130"/>
      <c r="J2096" s="1130"/>
      <c r="K2096" s="1130"/>
      <c r="L2096" s="1130"/>
      <c r="M2096" s="1130"/>
      <c r="N2096" s="1130"/>
      <c r="O2096" s="1130"/>
      <c r="P2096" s="1130"/>
      <c r="Q2096" s="1130"/>
      <c r="R2096" s="1130"/>
    </row>
    <row r="2097" spans="1:18">
      <c r="A2097" s="1130"/>
      <c r="B2097" s="1130"/>
      <c r="C2097" s="1130"/>
      <c r="D2097" s="1130"/>
      <c r="E2097" s="1130"/>
      <c r="F2097" s="1130"/>
      <c r="G2097" s="1130"/>
      <c r="H2097" s="1130"/>
      <c r="I2097" s="1130"/>
      <c r="J2097" s="1130"/>
      <c r="K2097" s="1130"/>
      <c r="L2097" s="1130"/>
      <c r="M2097" s="1130"/>
      <c r="N2097" s="1130"/>
      <c r="O2097" s="1130"/>
      <c r="P2097" s="1130"/>
      <c r="Q2097" s="1130"/>
      <c r="R2097" s="1130"/>
    </row>
    <row r="2098" spans="1:18">
      <c r="A2098" s="1130"/>
      <c r="B2098" s="1130"/>
      <c r="C2098" s="1130"/>
      <c r="D2098" s="1130"/>
      <c r="E2098" s="1130"/>
      <c r="F2098" s="1130"/>
      <c r="G2098" s="1130"/>
      <c r="H2098" s="1130"/>
      <c r="I2098" s="1130"/>
      <c r="J2098" s="1130"/>
      <c r="K2098" s="1130"/>
      <c r="L2098" s="1130"/>
      <c r="M2098" s="1130"/>
      <c r="N2098" s="1130"/>
      <c r="O2098" s="1130"/>
      <c r="P2098" s="1130"/>
      <c r="Q2098" s="1130"/>
      <c r="R2098" s="1130"/>
    </row>
    <row r="2099" spans="1:18">
      <c r="A2099" s="1130"/>
      <c r="B2099" s="1130"/>
      <c r="C2099" s="1130"/>
      <c r="D2099" s="1130"/>
      <c r="E2099" s="1130"/>
      <c r="F2099" s="1130"/>
      <c r="G2099" s="1130"/>
      <c r="H2099" s="1130"/>
      <c r="I2099" s="1130"/>
      <c r="J2099" s="1130"/>
      <c r="K2099" s="1130"/>
      <c r="L2099" s="1130"/>
      <c r="M2099" s="1130"/>
      <c r="N2099" s="1130"/>
      <c r="O2099" s="1130"/>
      <c r="P2099" s="1130"/>
      <c r="Q2099" s="1130"/>
      <c r="R2099" s="1130"/>
    </row>
    <row r="2100" spans="1:18">
      <c r="A2100" s="1130"/>
      <c r="B2100" s="1130"/>
      <c r="C2100" s="1130"/>
      <c r="D2100" s="1130"/>
      <c r="E2100" s="1130"/>
      <c r="F2100" s="1130"/>
      <c r="G2100" s="1130"/>
      <c r="H2100" s="1130"/>
      <c r="I2100" s="1130"/>
      <c r="J2100" s="1130"/>
      <c r="K2100" s="1130"/>
      <c r="L2100" s="1130"/>
      <c r="M2100" s="1130"/>
      <c r="N2100" s="1130"/>
      <c r="O2100" s="1130"/>
      <c r="P2100" s="1130"/>
      <c r="Q2100" s="1130"/>
      <c r="R2100" s="1130"/>
    </row>
    <row r="2101" spans="1:18">
      <c r="A2101" s="1130"/>
      <c r="B2101" s="1130"/>
      <c r="C2101" s="1130"/>
      <c r="D2101" s="1130"/>
      <c r="E2101" s="1130"/>
      <c r="F2101" s="1130"/>
      <c r="G2101" s="1130"/>
      <c r="H2101" s="1130"/>
      <c r="I2101" s="1130"/>
      <c r="J2101" s="1130"/>
      <c r="K2101" s="1130"/>
      <c r="L2101" s="1130"/>
      <c r="M2101" s="1130"/>
      <c r="N2101" s="1130"/>
      <c r="O2101" s="1130"/>
      <c r="P2101" s="1130"/>
      <c r="Q2101" s="1130"/>
      <c r="R2101" s="1130"/>
    </row>
    <row r="2102" spans="1:18">
      <c r="A2102" s="1130"/>
      <c r="B2102" s="1130"/>
      <c r="C2102" s="1130"/>
      <c r="D2102" s="1130"/>
      <c r="E2102" s="1130"/>
      <c r="F2102" s="1130"/>
      <c r="G2102" s="1130"/>
      <c r="H2102" s="1130"/>
      <c r="I2102" s="1130"/>
      <c r="J2102" s="1130"/>
      <c r="K2102" s="1130"/>
      <c r="L2102" s="1130"/>
      <c r="M2102" s="1130"/>
      <c r="N2102" s="1130"/>
      <c r="O2102" s="1130"/>
      <c r="P2102" s="1130"/>
      <c r="Q2102" s="1130"/>
      <c r="R2102" s="1130"/>
    </row>
    <row r="2103" spans="1:18">
      <c r="A2103" s="1130"/>
      <c r="B2103" s="1130"/>
      <c r="C2103" s="1130"/>
      <c r="D2103" s="1130"/>
      <c r="E2103" s="1130"/>
      <c r="F2103" s="1130"/>
      <c r="G2103" s="1130"/>
      <c r="H2103" s="1130"/>
      <c r="I2103" s="1130"/>
      <c r="J2103" s="1130"/>
      <c r="K2103" s="1130"/>
      <c r="L2103" s="1130"/>
      <c r="M2103" s="1130"/>
      <c r="N2103" s="1130"/>
      <c r="O2103" s="1130"/>
      <c r="P2103" s="1130"/>
      <c r="Q2103" s="1130"/>
      <c r="R2103" s="1130"/>
    </row>
    <row r="2104" spans="1:18">
      <c r="A2104" s="1130"/>
      <c r="B2104" s="1130"/>
      <c r="C2104" s="1130"/>
      <c r="D2104" s="1130"/>
      <c r="E2104" s="1130"/>
      <c r="F2104" s="1130"/>
      <c r="G2104" s="1130"/>
      <c r="H2104" s="1130"/>
      <c r="I2104" s="1130"/>
      <c r="J2104" s="1130"/>
      <c r="K2104" s="1130"/>
      <c r="L2104" s="1130"/>
      <c r="M2104" s="1130"/>
      <c r="N2104" s="1130"/>
      <c r="O2104" s="1130"/>
      <c r="P2104" s="1130"/>
      <c r="Q2104" s="1130"/>
      <c r="R2104" s="1130"/>
    </row>
    <row r="2105" spans="1:18">
      <c r="A2105" s="1130"/>
      <c r="B2105" s="1130"/>
      <c r="C2105" s="1130"/>
      <c r="D2105" s="1130"/>
      <c r="E2105" s="1130"/>
      <c r="F2105" s="1130"/>
      <c r="G2105" s="1130"/>
      <c r="H2105" s="1130"/>
      <c r="I2105" s="1130"/>
      <c r="J2105" s="1130"/>
      <c r="K2105" s="1130"/>
      <c r="L2105" s="1130"/>
      <c r="M2105" s="1130"/>
      <c r="N2105" s="1130"/>
      <c r="O2105" s="1130"/>
      <c r="P2105" s="1130"/>
      <c r="Q2105" s="1130"/>
      <c r="R2105" s="1130"/>
    </row>
    <row r="2106" spans="1:18">
      <c r="A2106" s="1130"/>
      <c r="B2106" s="1130"/>
      <c r="C2106" s="1130"/>
      <c r="D2106" s="1130"/>
      <c r="E2106" s="1130"/>
      <c r="F2106" s="1130"/>
      <c r="G2106" s="1130"/>
      <c r="H2106" s="1130"/>
      <c r="I2106" s="1130"/>
      <c r="J2106" s="1130"/>
      <c r="K2106" s="1130"/>
      <c r="L2106" s="1130"/>
      <c r="M2106" s="1130"/>
      <c r="N2106" s="1130"/>
      <c r="O2106" s="1130"/>
      <c r="P2106" s="1130"/>
      <c r="Q2106" s="1130"/>
      <c r="R2106" s="1130"/>
    </row>
    <row r="2107" spans="1:18">
      <c r="A2107" s="1130"/>
      <c r="B2107" s="1130"/>
      <c r="C2107" s="1130"/>
      <c r="D2107" s="1130"/>
      <c r="E2107" s="1130"/>
      <c r="F2107" s="1130"/>
      <c r="G2107" s="1130"/>
      <c r="H2107" s="1130"/>
      <c r="I2107" s="1130"/>
      <c r="J2107" s="1130"/>
      <c r="K2107" s="1130"/>
      <c r="L2107" s="1130"/>
      <c r="M2107" s="1130"/>
      <c r="N2107" s="1130"/>
      <c r="O2107" s="1130"/>
      <c r="P2107" s="1130"/>
      <c r="Q2107" s="1130"/>
      <c r="R2107" s="1130"/>
    </row>
    <row r="2108" spans="1:18">
      <c r="A2108" s="1130"/>
      <c r="B2108" s="1130"/>
      <c r="C2108" s="1130"/>
      <c r="D2108" s="1130"/>
      <c r="E2108" s="1130"/>
      <c r="F2108" s="1130"/>
      <c r="G2108" s="1130"/>
      <c r="H2108" s="1130"/>
      <c r="I2108" s="1130"/>
      <c r="J2108" s="1130"/>
      <c r="K2108" s="1130"/>
      <c r="L2108" s="1130"/>
      <c r="M2108" s="1130"/>
      <c r="N2108" s="1130"/>
      <c r="O2108" s="1130"/>
      <c r="P2108" s="1130"/>
      <c r="Q2108" s="1130"/>
      <c r="R2108" s="1130"/>
    </row>
    <row r="2109" spans="1:18">
      <c r="A2109" s="1130"/>
      <c r="B2109" s="1130"/>
      <c r="C2109" s="1130"/>
      <c r="D2109" s="1130"/>
      <c r="E2109" s="1130"/>
      <c r="F2109" s="1130"/>
      <c r="G2109" s="1130"/>
      <c r="H2109" s="1130"/>
      <c r="I2109" s="1130"/>
      <c r="J2109" s="1130"/>
      <c r="K2109" s="1130"/>
      <c r="L2109" s="1130"/>
      <c r="M2109" s="1130"/>
      <c r="N2109" s="1130"/>
      <c r="O2109" s="1130"/>
      <c r="P2109" s="1130"/>
      <c r="Q2109" s="1130"/>
      <c r="R2109" s="1130"/>
    </row>
    <row r="2110" spans="1:18">
      <c r="A2110" s="1130"/>
      <c r="B2110" s="1130"/>
      <c r="C2110" s="1130"/>
      <c r="D2110" s="1130"/>
      <c r="E2110" s="1130"/>
      <c r="F2110" s="1130"/>
      <c r="G2110" s="1130"/>
      <c r="H2110" s="1130"/>
      <c r="I2110" s="1130"/>
      <c r="J2110" s="1130"/>
      <c r="K2110" s="1130"/>
      <c r="L2110" s="1130"/>
      <c r="M2110" s="1130"/>
      <c r="N2110" s="1130"/>
      <c r="O2110" s="1130"/>
      <c r="P2110" s="1130"/>
      <c r="Q2110" s="1130"/>
      <c r="R2110" s="1130"/>
    </row>
    <row r="2111" spans="1:18">
      <c r="A2111" s="1130"/>
      <c r="B2111" s="1130"/>
      <c r="C2111" s="1130"/>
      <c r="D2111" s="1130"/>
      <c r="E2111" s="1130"/>
      <c r="F2111" s="1130"/>
      <c r="G2111" s="1130"/>
      <c r="H2111" s="1130"/>
      <c r="I2111" s="1130"/>
      <c r="J2111" s="1130"/>
      <c r="K2111" s="1130"/>
      <c r="L2111" s="1130"/>
      <c r="M2111" s="1130"/>
      <c r="N2111" s="1130"/>
      <c r="O2111" s="1130"/>
      <c r="P2111" s="1130"/>
      <c r="Q2111" s="1130"/>
      <c r="R2111" s="1130"/>
    </row>
    <row r="2112" spans="1:18">
      <c r="A2112" s="1130"/>
      <c r="B2112" s="1130"/>
      <c r="C2112" s="1130"/>
      <c r="D2112" s="1130"/>
      <c r="E2112" s="1130"/>
      <c r="F2112" s="1130"/>
      <c r="G2112" s="1130"/>
      <c r="H2112" s="1130"/>
      <c r="I2112" s="1130"/>
      <c r="J2112" s="1130"/>
      <c r="K2112" s="1130"/>
      <c r="L2112" s="1130"/>
      <c r="M2112" s="1130"/>
      <c r="N2112" s="1130"/>
      <c r="O2112" s="1130"/>
      <c r="P2112" s="1130"/>
      <c r="Q2112" s="1130"/>
      <c r="R2112" s="1130"/>
    </row>
    <row r="2113" spans="1:18">
      <c r="A2113" s="1130"/>
      <c r="B2113" s="1130"/>
      <c r="C2113" s="1130"/>
      <c r="D2113" s="1130"/>
      <c r="E2113" s="1130"/>
      <c r="F2113" s="1130"/>
      <c r="G2113" s="1130"/>
      <c r="H2113" s="1130"/>
      <c r="I2113" s="1130"/>
      <c r="J2113" s="1130"/>
      <c r="K2113" s="1130"/>
      <c r="L2113" s="1130"/>
      <c r="M2113" s="1130"/>
      <c r="N2113" s="1130"/>
      <c r="O2113" s="1130"/>
      <c r="P2113" s="1130"/>
      <c r="Q2113" s="1130"/>
      <c r="R2113" s="1130"/>
    </row>
    <row r="2114" spans="1:18">
      <c r="A2114" s="1130"/>
      <c r="B2114" s="1130"/>
      <c r="C2114" s="1130"/>
      <c r="D2114" s="1130"/>
      <c r="E2114" s="1130"/>
      <c r="F2114" s="1130"/>
      <c r="G2114" s="1130"/>
      <c r="H2114" s="1130"/>
      <c r="I2114" s="1130"/>
      <c r="J2114" s="1130"/>
      <c r="K2114" s="1130"/>
      <c r="L2114" s="1130"/>
      <c r="M2114" s="1130"/>
      <c r="N2114" s="1130"/>
      <c r="O2114" s="1130"/>
      <c r="P2114" s="1130"/>
      <c r="Q2114" s="1130"/>
      <c r="R2114" s="1130"/>
    </row>
    <row r="2115" spans="1:18">
      <c r="A2115" s="1130"/>
      <c r="B2115" s="1130"/>
      <c r="C2115" s="1130"/>
      <c r="D2115" s="1130"/>
      <c r="E2115" s="1130"/>
      <c r="F2115" s="1130"/>
      <c r="G2115" s="1130"/>
      <c r="H2115" s="1130"/>
      <c r="I2115" s="1130"/>
      <c r="J2115" s="1130"/>
      <c r="K2115" s="1130"/>
      <c r="L2115" s="1130"/>
      <c r="M2115" s="1130"/>
      <c r="N2115" s="1130"/>
      <c r="O2115" s="1130"/>
      <c r="P2115" s="1130"/>
      <c r="Q2115" s="1130"/>
      <c r="R2115" s="1130"/>
    </row>
    <row r="2116" spans="1:18">
      <c r="A2116" s="1130"/>
      <c r="B2116" s="1130"/>
      <c r="C2116" s="1130"/>
      <c r="D2116" s="1130"/>
      <c r="E2116" s="1130"/>
      <c r="F2116" s="1130"/>
      <c r="G2116" s="1130"/>
      <c r="H2116" s="1130"/>
      <c r="I2116" s="1130"/>
      <c r="J2116" s="1130"/>
      <c r="K2116" s="1130"/>
      <c r="L2116" s="1130"/>
      <c r="M2116" s="1130"/>
      <c r="N2116" s="1130"/>
      <c r="O2116" s="1130"/>
      <c r="P2116" s="1130"/>
      <c r="Q2116" s="1130"/>
      <c r="R2116" s="1130"/>
    </row>
    <row r="2117" spans="1:18">
      <c r="A2117" s="1130"/>
      <c r="B2117" s="1130"/>
      <c r="C2117" s="1130"/>
      <c r="D2117" s="1130"/>
      <c r="E2117" s="1130"/>
      <c r="F2117" s="1130"/>
      <c r="G2117" s="1130"/>
      <c r="H2117" s="1130"/>
      <c r="I2117" s="1130"/>
      <c r="J2117" s="1130"/>
      <c r="K2117" s="1130"/>
      <c r="L2117" s="1130"/>
      <c r="M2117" s="1130"/>
      <c r="N2117" s="1130"/>
      <c r="O2117" s="1130"/>
      <c r="P2117" s="1130"/>
      <c r="Q2117" s="1130"/>
      <c r="R2117" s="1130"/>
    </row>
    <row r="2118" spans="1:18">
      <c r="A2118" s="1130"/>
      <c r="B2118" s="1130"/>
      <c r="C2118" s="1130"/>
      <c r="D2118" s="1130"/>
      <c r="E2118" s="1130"/>
      <c r="F2118" s="1130"/>
      <c r="G2118" s="1130"/>
      <c r="H2118" s="1130"/>
      <c r="I2118" s="1130"/>
      <c r="J2118" s="1130"/>
      <c r="K2118" s="1130"/>
      <c r="L2118" s="1130"/>
      <c r="M2118" s="1130"/>
      <c r="N2118" s="1130"/>
      <c r="O2118" s="1130"/>
      <c r="P2118" s="1130"/>
      <c r="Q2118" s="1130"/>
      <c r="R2118" s="1130"/>
    </row>
    <row r="2119" spans="1:18">
      <c r="A2119" s="1130"/>
      <c r="B2119" s="1130"/>
      <c r="C2119" s="1130"/>
      <c r="D2119" s="1130"/>
      <c r="E2119" s="1130"/>
      <c r="F2119" s="1130"/>
      <c r="G2119" s="1130"/>
      <c r="H2119" s="1130"/>
      <c r="I2119" s="1130"/>
      <c r="J2119" s="1130"/>
      <c r="K2119" s="1130"/>
      <c r="L2119" s="1130"/>
      <c r="M2119" s="1130"/>
      <c r="N2119" s="1130"/>
      <c r="O2119" s="1130"/>
      <c r="P2119" s="1130"/>
      <c r="Q2119" s="1130"/>
      <c r="R2119" s="1130"/>
    </row>
    <row r="2120" spans="1:18">
      <c r="A2120" s="1130"/>
      <c r="B2120" s="1130"/>
      <c r="C2120" s="1130"/>
      <c r="D2120" s="1130"/>
      <c r="E2120" s="1130"/>
      <c r="F2120" s="1130"/>
      <c r="G2120" s="1130"/>
      <c r="H2120" s="1130"/>
      <c r="I2120" s="1130"/>
      <c r="J2120" s="1130"/>
      <c r="K2120" s="1130"/>
      <c r="L2120" s="1130"/>
      <c r="M2120" s="1130"/>
      <c r="N2120" s="1130"/>
      <c r="O2120" s="1130"/>
      <c r="P2120" s="1130"/>
      <c r="Q2120" s="1130"/>
      <c r="R2120" s="1130"/>
    </row>
    <row r="2121" spans="1:18">
      <c r="A2121" s="1130"/>
      <c r="B2121" s="1130"/>
      <c r="C2121" s="1130"/>
      <c r="D2121" s="1130"/>
      <c r="E2121" s="1130"/>
      <c r="F2121" s="1130"/>
      <c r="G2121" s="1130"/>
      <c r="H2121" s="1130"/>
      <c r="I2121" s="1130"/>
      <c r="J2121" s="1130"/>
      <c r="K2121" s="1130"/>
      <c r="L2121" s="1130"/>
      <c r="M2121" s="1130"/>
      <c r="N2121" s="1130"/>
      <c r="O2121" s="1130"/>
      <c r="P2121" s="1130"/>
      <c r="Q2121" s="1130"/>
      <c r="R2121" s="1130"/>
    </row>
    <row r="2122" spans="1:18">
      <c r="A2122" s="1130"/>
      <c r="B2122" s="1130"/>
      <c r="C2122" s="1130"/>
      <c r="D2122" s="1130"/>
      <c r="E2122" s="1130"/>
      <c r="F2122" s="1130"/>
      <c r="G2122" s="1130"/>
      <c r="H2122" s="1130"/>
      <c r="I2122" s="1130"/>
      <c r="J2122" s="1130"/>
      <c r="K2122" s="1130"/>
      <c r="L2122" s="1130"/>
      <c r="M2122" s="1130"/>
      <c r="N2122" s="1130"/>
      <c r="O2122" s="1130"/>
      <c r="P2122" s="1130"/>
      <c r="Q2122" s="1130"/>
      <c r="R2122" s="1130"/>
    </row>
    <row r="2123" spans="1:18">
      <c r="A2123" s="1130"/>
      <c r="B2123" s="1130"/>
      <c r="C2123" s="1130"/>
      <c r="D2123" s="1130"/>
      <c r="E2123" s="1130"/>
      <c r="F2123" s="1130"/>
      <c r="G2123" s="1130"/>
      <c r="H2123" s="1130"/>
      <c r="I2123" s="1130"/>
      <c r="J2123" s="1130"/>
      <c r="K2123" s="1130"/>
      <c r="L2123" s="1130"/>
      <c r="M2123" s="1130"/>
      <c r="N2123" s="1130"/>
      <c r="O2123" s="1130"/>
      <c r="P2123" s="1130"/>
      <c r="Q2123" s="1130"/>
      <c r="R2123" s="1130"/>
    </row>
    <row r="2124" spans="1:18">
      <c r="A2124" s="1130"/>
      <c r="B2124" s="1130"/>
      <c r="C2124" s="1130"/>
      <c r="D2124" s="1130"/>
      <c r="E2124" s="1130"/>
      <c r="F2124" s="1130"/>
      <c r="G2124" s="1130"/>
      <c r="H2124" s="1130"/>
      <c r="I2124" s="1130"/>
      <c r="J2124" s="1130"/>
      <c r="K2124" s="1130"/>
      <c r="L2124" s="1130"/>
      <c r="M2124" s="1130"/>
      <c r="N2124" s="1130"/>
      <c r="O2124" s="1130"/>
      <c r="P2124" s="1130"/>
      <c r="Q2124" s="1130"/>
      <c r="R2124" s="1130"/>
    </row>
    <row r="2125" spans="1:18">
      <c r="A2125" s="1130"/>
      <c r="B2125" s="1130"/>
      <c r="C2125" s="1130"/>
      <c r="D2125" s="1130"/>
      <c r="E2125" s="1130"/>
      <c r="F2125" s="1130"/>
      <c r="G2125" s="1130"/>
      <c r="H2125" s="1130"/>
      <c r="I2125" s="1130"/>
      <c r="J2125" s="1130"/>
      <c r="K2125" s="1130"/>
      <c r="L2125" s="1130"/>
      <c r="M2125" s="1130"/>
      <c r="N2125" s="1130"/>
      <c r="O2125" s="1130"/>
      <c r="P2125" s="1130"/>
      <c r="Q2125" s="1130"/>
      <c r="R2125" s="1130"/>
    </row>
    <row r="2126" spans="1:18">
      <c r="A2126" s="1130"/>
      <c r="B2126" s="1130"/>
      <c r="C2126" s="1130"/>
      <c r="D2126" s="1130"/>
      <c r="E2126" s="1130"/>
      <c r="F2126" s="1130"/>
      <c r="G2126" s="1130"/>
      <c r="H2126" s="1130"/>
      <c r="I2126" s="1130"/>
      <c r="J2126" s="1130"/>
      <c r="K2126" s="1130"/>
      <c r="L2126" s="1130"/>
      <c r="M2126" s="1130"/>
      <c r="N2126" s="1130"/>
      <c r="O2126" s="1130"/>
      <c r="P2126" s="1130"/>
      <c r="Q2126" s="1130"/>
      <c r="R2126" s="1130"/>
    </row>
    <row r="2127" spans="1:18">
      <c r="A2127" s="1130"/>
      <c r="B2127" s="1130"/>
      <c r="C2127" s="1130"/>
      <c r="D2127" s="1130"/>
      <c r="E2127" s="1130"/>
      <c r="F2127" s="1130"/>
      <c r="G2127" s="1130"/>
      <c r="H2127" s="1130"/>
      <c r="I2127" s="1130"/>
      <c r="J2127" s="1130"/>
      <c r="K2127" s="1130"/>
      <c r="L2127" s="1130"/>
      <c r="M2127" s="1130"/>
      <c r="N2127" s="1130"/>
      <c r="O2127" s="1130"/>
      <c r="P2127" s="1130"/>
      <c r="Q2127" s="1130"/>
      <c r="R2127" s="1130"/>
    </row>
    <row r="2128" spans="1:18">
      <c r="A2128" s="1130"/>
      <c r="B2128" s="1130"/>
      <c r="C2128" s="1130"/>
      <c r="D2128" s="1130"/>
      <c r="E2128" s="1130"/>
      <c r="F2128" s="1130"/>
      <c r="G2128" s="1130"/>
      <c r="H2128" s="1130"/>
      <c r="I2128" s="1130"/>
      <c r="J2128" s="1130"/>
      <c r="K2128" s="1130"/>
      <c r="L2128" s="1130"/>
      <c r="M2128" s="1130"/>
      <c r="N2128" s="1130"/>
      <c r="O2128" s="1130"/>
      <c r="P2128" s="1130"/>
      <c r="Q2128" s="1130"/>
      <c r="R2128" s="1130"/>
    </row>
    <row r="2129" spans="1:18">
      <c r="A2129" s="1130"/>
      <c r="B2129" s="1130"/>
      <c r="C2129" s="1130"/>
      <c r="D2129" s="1130"/>
      <c r="E2129" s="1130"/>
      <c r="F2129" s="1130"/>
      <c r="G2129" s="1130"/>
      <c r="H2129" s="1130"/>
      <c r="I2129" s="1130"/>
      <c r="J2129" s="1130"/>
      <c r="K2129" s="1130"/>
      <c r="L2129" s="1130"/>
      <c r="M2129" s="1130"/>
      <c r="N2129" s="1130"/>
      <c r="O2129" s="1130"/>
      <c r="P2129" s="1130"/>
      <c r="Q2129" s="1130"/>
      <c r="R2129" s="1130"/>
    </row>
    <row r="2130" spans="1:18">
      <c r="A2130" s="1130"/>
      <c r="B2130" s="1130"/>
      <c r="C2130" s="1130"/>
      <c r="D2130" s="1130"/>
      <c r="E2130" s="1130"/>
      <c r="F2130" s="1130"/>
      <c r="G2130" s="1130"/>
      <c r="H2130" s="1130"/>
      <c r="I2130" s="1130"/>
      <c r="J2130" s="1130"/>
      <c r="K2130" s="1130"/>
      <c r="L2130" s="1130"/>
      <c r="M2130" s="1130"/>
      <c r="N2130" s="1130"/>
      <c r="O2130" s="1130"/>
      <c r="P2130" s="1130"/>
      <c r="Q2130" s="1130"/>
      <c r="R2130" s="1130"/>
    </row>
    <row r="2131" spans="1:18">
      <c r="A2131" s="1130"/>
      <c r="B2131" s="1130"/>
      <c r="C2131" s="1130"/>
      <c r="D2131" s="1130"/>
      <c r="E2131" s="1130"/>
      <c r="F2131" s="1130"/>
      <c r="G2131" s="1130"/>
      <c r="H2131" s="1130"/>
      <c r="I2131" s="1130"/>
      <c r="J2131" s="1130"/>
      <c r="K2131" s="1130"/>
      <c r="L2131" s="1130"/>
      <c r="M2131" s="1130"/>
      <c r="N2131" s="1130"/>
      <c r="O2131" s="1130"/>
      <c r="P2131" s="1130"/>
      <c r="Q2131" s="1130"/>
      <c r="R2131" s="1130"/>
    </row>
    <row r="2132" spans="1:18">
      <c r="A2132" s="1130"/>
      <c r="B2132" s="1130"/>
      <c r="C2132" s="1130"/>
      <c r="D2132" s="1130"/>
      <c r="E2132" s="1130"/>
      <c r="F2132" s="1130"/>
      <c r="G2132" s="1130"/>
      <c r="H2132" s="1130"/>
      <c r="I2132" s="1130"/>
      <c r="J2132" s="1130"/>
      <c r="K2132" s="1130"/>
      <c r="L2132" s="1130"/>
      <c r="M2132" s="1130"/>
      <c r="N2132" s="1130"/>
      <c r="O2132" s="1130"/>
      <c r="P2132" s="1130"/>
      <c r="Q2132" s="1130"/>
      <c r="R2132" s="1130"/>
    </row>
    <row r="2133" spans="1:18">
      <c r="A2133" s="1130"/>
      <c r="B2133" s="1130"/>
      <c r="C2133" s="1130"/>
      <c r="D2133" s="1130"/>
      <c r="E2133" s="1130"/>
      <c r="F2133" s="1130"/>
      <c r="G2133" s="1130"/>
      <c r="H2133" s="1130"/>
      <c r="I2133" s="1130"/>
      <c r="J2133" s="1130"/>
      <c r="K2133" s="1130"/>
      <c r="L2133" s="1130"/>
      <c r="M2133" s="1130"/>
      <c r="N2133" s="1130"/>
      <c r="O2133" s="1130"/>
      <c r="P2133" s="1130"/>
      <c r="Q2133" s="1130"/>
      <c r="R2133" s="1130"/>
    </row>
    <row r="2134" spans="1:18">
      <c r="A2134" s="1130"/>
      <c r="B2134" s="1130"/>
      <c r="C2134" s="1130"/>
      <c r="D2134" s="1130"/>
      <c r="E2134" s="1130"/>
      <c r="F2134" s="1130"/>
      <c r="G2134" s="1130"/>
      <c r="H2134" s="1130"/>
      <c r="I2134" s="1130"/>
      <c r="J2134" s="1130"/>
      <c r="K2134" s="1130"/>
      <c r="L2134" s="1130"/>
      <c r="M2134" s="1130"/>
      <c r="N2134" s="1130"/>
      <c r="O2134" s="1130"/>
      <c r="P2134" s="1130"/>
      <c r="Q2134" s="1130"/>
      <c r="R2134" s="1130"/>
    </row>
    <row r="2135" spans="1:18">
      <c r="A2135" s="1130"/>
      <c r="B2135" s="1130"/>
      <c r="C2135" s="1130"/>
      <c r="D2135" s="1130"/>
      <c r="E2135" s="1130"/>
      <c r="F2135" s="1130"/>
      <c r="G2135" s="1130"/>
      <c r="H2135" s="1130"/>
      <c r="I2135" s="1130"/>
      <c r="J2135" s="1130"/>
      <c r="K2135" s="1130"/>
      <c r="L2135" s="1130"/>
      <c r="M2135" s="1130"/>
      <c r="N2135" s="1130"/>
      <c r="O2135" s="1130"/>
      <c r="P2135" s="1130"/>
      <c r="Q2135" s="1130"/>
      <c r="R2135" s="1130"/>
    </row>
    <row r="2136" spans="1:18">
      <c r="A2136" s="1130"/>
      <c r="B2136" s="1130"/>
      <c r="C2136" s="1130"/>
      <c r="D2136" s="1130"/>
      <c r="E2136" s="1130"/>
      <c r="F2136" s="1130"/>
      <c r="G2136" s="1130"/>
      <c r="H2136" s="1130"/>
      <c r="I2136" s="1130"/>
      <c r="J2136" s="1130"/>
      <c r="K2136" s="1130"/>
      <c r="L2136" s="1130"/>
      <c r="M2136" s="1130"/>
      <c r="N2136" s="1130"/>
      <c r="O2136" s="1130"/>
      <c r="P2136" s="1130"/>
      <c r="Q2136" s="1130"/>
      <c r="R2136" s="1130"/>
    </row>
    <row r="2137" spans="1:18">
      <c r="A2137" s="1130"/>
      <c r="B2137" s="1130"/>
      <c r="C2137" s="1130"/>
      <c r="D2137" s="1130"/>
      <c r="E2137" s="1130"/>
      <c r="F2137" s="1130"/>
      <c r="G2137" s="1130"/>
      <c r="H2137" s="1130"/>
      <c r="I2137" s="1130"/>
      <c r="J2137" s="1130"/>
      <c r="K2137" s="1130"/>
      <c r="L2137" s="1130"/>
      <c r="M2137" s="1130"/>
      <c r="N2137" s="1130"/>
      <c r="O2137" s="1130"/>
      <c r="P2137" s="1130"/>
      <c r="Q2137" s="1130"/>
      <c r="R2137" s="1130"/>
    </row>
    <row r="2138" spans="1:18">
      <c r="A2138" s="1130"/>
      <c r="B2138" s="1130"/>
      <c r="C2138" s="1130"/>
      <c r="D2138" s="1130"/>
      <c r="E2138" s="1130"/>
      <c r="F2138" s="1130"/>
      <c r="G2138" s="1130"/>
      <c r="H2138" s="1130"/>
      <c r="I2138" s="1130"/>
      <c r="J2138" s="1130"/>
      <c r="K2138" s="1130"/>
      <c r="L2138" s="1130"/>
      <c r="M2138" s="1130"/>
      <c r="N2138" s="1130"/>
      <c r="O2138" s="1130"/>
      <c r="P2138" s="1130"/>
      <c r="Q2138" s="1130"/>
      <c r="R2138" s="1130"/>
    </row>
    <row r="2139" spans="1:18">
      <c r="A2139" s="1130"/>
      <c r="B2139" s="1130"/>
      <c r="C2139" s="1130"/>
      <c r="D2139" s="1130"/>
      <c r="E2139" s="1130"/>
      <c r="F2139" s="1130"/>
      <c r="G2139" s="1130"/>
      <c r="H2139" s="1130"/>
      <c r="I2139" s="1130"/>
      <c r="J2139" s="1130"/>
      <c r="K2139" s="1130"/>
      <c r="L2139" s="1130"/>
      <c r="M2139" s="1130"/>
      <c r="N2139" s="1130"/>
      <c r="O2139" s="1130"/>
      <c r="P2139" s="1130"/>
      <c r="Q2139" s="1130"/>
      <c r="R2139" s="1130"/>
    </row>
    <row r="2140" spans="1:18">
      <c r="A2140" s="1130"/>
      <c r="B2140" s="1130"/>
      <c r="C2140" s="1130"/>
      <c r="D2140" s="1130"/>
      <c r="E2140" s="1130"/>
      <c r="F2140" s="1130"/>
      <c r="G2140" s="1130"/>
      <c r="H2140" s="1130"/>
      <c r="I2140" s="1130"/>
      <c r="J2140" s="1130"/>
      <c r="K2140" s="1130"/>
      <c r="L2140" s="1130"/>
      <c r="M2140" s="1130"/>
      <c r="N2140" s="1130"/>
      <c r="O2140" s="1130"/>
      <c r="P2140" s="1130"/>
      <c r="Q2140" s="1130"/>
      <c r="R2140" s="1130"/>
    </row>
    <row r="2141" spans="1:18">
      <c r="A2141" s="1130"/>
      <c r="B2141" s="1130"/>
      <c r="C2141" s="1130"/>
      <c r="D2141" s="1130"/>
      <c r="E2141" s="1130"/>
      <c r="F2141" s="1130"/>
      <c r="G2141" s="1130"/>
      <c r="H2141" s="1130"/>
      <c r="I2141" s="1130"/>
      <c r="J2141" s="1130"/>
      <c r="K2141" s="1130"/>
      <c r="L2141" s="1130"/>
      <c r="M2141" s="1130"/>
      <c r="N2141" s="1130"/>
      <c r="O2141" s="1130"/>
      <c r="P2141" s="1130"/>
      <c r="Q2141" s="1130"/>
      <c r="R2141" s="1130"/>
    </row>
    <row r="2142" spans="1:18">
      <c r="A2142" s="1130"/>
      <c r="B2142" s="1130"/>
      <c r="C2142" s="1130"/>
      <c r="D2142" s="1130"/>
      <c r="E2142" s="1130"/>
      <c r="F2142" s="1130"/>
      <c r="G2142" s="1130"/>
      <c r="H2142" s="1130"/>
      <c r="I2142" s="1130"/>
      <c r="J2142" s="1130"/>
      <c r="K2142" s="1130"/>
      <c r="L2142" s="1130"/>
      <c r="M2142" s="1130"/>
      <c r="N2142" s="1130"/>
      <c r="O2142" s="1130"/>
      <c r="P2142" s="1130"/>
      <c r="Q2142" s="1130"/>
      <c r="R2142" s="1130"/>
    </row>
    <row r="2143" spans="1:18">
      <c r="A2143" s="1130"/>
      <c r="B2143" s="1130"/>
      <c r="C2143" s="1130"/>
      <c r="D2143" s="1130"/>
      <c r="E2143" s="1130"/>
      <c r="F2143" s="1130"/>
      <c r="G2143" s="1130"/>
      <c r="H2143" s="1130"/>
      <c r="I2143" s="1130"/>
      <c r="J2143" s="1130"/>
      <c r="K2143" s="1130"/>
      <c r="L2143" s="1130"/>
      <c r="M2143" s="1130"/>
      <c r="N2143" s="1130"/>
      <c r="O2143" s="1130"/>
      <c r="P2143" s="1130"/>
      <c r="Q2143" s="1130"/>
      <c r="R2143" s="1130"/>
    </row>
    <row r="2144" spans="1:18">
      <c r="A2144" s="1130"/>
      <c r="B2144" s="1130"/>
      <c r="C2144" s="1130"/>
      <c r="D2144" s="1130"/>
      <c r="E2144" s="1130"/>
      <c r="F2144" s="1130"/>
      <c r="G2144" s="1130"/>
      <c r="H2144" s="1130"/>
      <c r="I2144" s="1130"/>
      <c r="J2144" s="1130"/>
      <c r="K2144" s="1130"/>
      <c r="L2144" s="1130"/>
      <c r="M2144" s="1130"/>
      <c r="N2144" s="1130"/>
      <c r="O2144" s="1130"/>
      <c r="P2144" s="1130"/>
      <c r="Q2144" s="1130"/>
      <c r="R2144" s="1130"/>
    </row>
    <row r="2145" spans="1:18">
      <c r="A2145" s="1130"/>
      <c r="B2145" s="1130"/>
      <c r="C2145" s="1130"/>
      <c r="D2145" s="1130"/>
      <c r="E2145" s="1130"/>
      <c r="F2145" s="1130"/>
      <c r="G2145" s="1130"/>
      <c r="H2145" s="1130"/>
      <c r="I2145" s="1130"/>
      <c r="J2145" s="1130"/>
      <c r="K2145" s="1130"/>
      <c r="L2145" s="1130"/>
      <c r="M2145" s="1130"/>
      <c r="N2145" s="1130"/>
      <c r="O2145" s="1130"/>
      <c r="P2145" s="1130"/>
      <c r="Q2145" s="1130"/>
      <c r="R2145" s="1130"/>
    </row>
    <row r="2146" spans="1:18">
      <c r="A2146" s="1130"/>
      <c r="B2146" s="1130"/>
      <c r="C2146" s="1130"/>
      <c r="D2146" s="1130"/>
      <c r="E2146" s="1130"/>
      <c r="F2146" s="1130"/>
      <c r="G2146" s="1130"/>
      <c r="H2146" s="1130"/>
      <c r="I2146" s="1130"/>
      <c r="J2146" s="1130"/>
      <c r="K2146" s="1130"/>
      <c r="L2146" s="1130"/>
      <c r="M2146" s="1130"/>
      <c r="N2146" s="1130"/>
      <c r="O2146" s="1130"/>
      <c r="P2146" s="1130"/>
      <c r="Q2146" s="1130"/>
      <c r="R2146" s="1130"/>
    </row>
    <row r="2147" spans="1:18">
      <c r="A2147" s="1130"/>
      <c r="B2147" s="1130"/>
      <c r="C2147" s="1130"/>
      <c r="D2147" s="1130"/>
      <c r="E2147" s="1130"/>
      <c r="F2147" s="1130"/>
      <c r="G2147" s="1130"/>
      <c r="H2147" s="1130"/>
      <c r="I2147" s="1130"/>
      <c r="J2147" s="1130"/>
      <c r="K2147" s="1130"/>
      <c r="L2147" s="1130"/>
      <c r="M2147" s="1130"/>
      <c r="N2147" s="1130"/>
      <c r="O2147" s="1130"/>
      <c r="P2147" s="1130"/>
      <c r="Q2147" s="1130"/>
      <c r="R2147" s="1130"/>
    </row>
    <row r="2148" spans="1:18">
      <c r="A2148" s="1130"/>
      <c r="B2148" s="1130"/>
      <c r="C2148" s="1130"/>
      <c r="D2148" s="1130"/>
      <c r="E2148" s="1130"/>
      <c r="F2148" s="1130"/>
      <c r="G2148" s="1130"/>
      <c r="H2148" s="1130"/>
      <c r="I2148" s="1130"/>
      <c r="J2148" s="1130"/>
      <c r="K2148" s="1130"/>
      <c r="L2148" s="1130"/>
      <c r="M2148" s="1130"/>
      <c r="N2148" s="1130"/>
      <c r="O2148" s="1130"/>
      <c r="P2148" s="1130"/>
      <c r="Q2148" s="1130"/>
      <c r="R2148" s="1130"/>
    </row>
    <row r="2149" spans="1:18">
      <c r="A2149" s="1130"/>
      <c r="B2149" s="1130"/>
      <c r="C2149" s="1130"/>
      <c r="D2149" s="1130"/>
      <c r="E2149" s="1130"/>
      <c r="F2149" s="1130"/>
      <c r="G2149" s="1130"/>
      <c r="H2149" s="1130"/>
      <c r="I2149" s="1130"/>
      <c r="J2149" s="1130"/>
      <c r="K2149" s="1130"/>
      <c r="L2149" s="1130"/>
      <c r="M2149" s="1130"/>
      <c r="N2149" s="1130"/>
      <c r="O2149" s="1130"/>
      <c r="P2149" s="1130"/>
      <c r="Q2149" s="1130"/>
      <c r="R2149" s="1130"/>
    </row>
    <row r="2150" spans="1:18">
      <c r="A2150" s="1130"/>
      <c r="B2150" s="1130"/>
      <c r="C2150" s="1130"/>
      <c r="D2150" s="1130"/>
      <c r="E2150" s="1130"/>
      <c r="F2150" s="1130"/>
      <c r="G2150" s="1130"/>
      <c r="H2150" s="1130"/>
      <c r="I2150" s="1130"/>
      <c r="J2150" s="1130"/>
      <c r="K2150" s="1130"/>
      <c r="L2150" s="1130"/>
      <c r="M2150" s="1130"/>
      <c r="N2150" s="1130"/>
      <c r="O2150" s="1130"/>
      <c r="P2150" s="1130"/>
      <c r="Q2150" s="1130"/>
      <c r="R2150" s="1130"/>
    </row>
    <row r="2151" spans="1:18">
      <c r="A2151" s="1130"/>
      <c r="B2151" s="1130"/>
      <c r="C2151" s="1130"/>
      <c r="D2151" s="1130"/>
      <c r="E2151" s="1130"/>
      <c r="F2151" s="1130"/>
      <c r="G2151" s="1130"/>
      <c r="H2151" s="1130"/>
      <c r="I2151" s="1130"/>
      <c r="J2151" s="1130"/>
      <c r="K2151" s="1130"/>
      <c r="L2151" s="1130"/>
      <c r="M2151" s="1130"/>
      <c r="N2151" s="1130"/>
      <c r="O2151" s="1130"/>
      <c r="P2151" s="1130"/>
      <c r="Q2151" s="1130"/>
      <c r="R2151" s="1130"/>
    </row>
    <row r="2152" spans="1:18">
      <c r="A2152" s="1130"/>
      <c r="B2152" s="1130"/>
      <c r="C2152" s="1130"/>
      <c r="D2152" s="1130"/>
      <c r="E2152" s="1130"/>
      <c r="F2152" s="1130"/>
      <c r="G2152" s="1130"/>
      <c r="H2152" s="1130"/>
      <c r="I2152" s="1130"/>
      <c r="J2152" s="1130"/>
      <c r="K2152" s="1130"/>
      <c r="L2152" s="1130"/>
      <c r="M2152" s="1130"/>
      <c r="N2152" s="1130"/>
      <c r="O2152" s="1130"/>
      <c r="P2152" s="1130"/>
      <c r="Q2152" s="1130"/>
      <c r="R2152" s="1130"/>
    </row>
    <row r="2153" spans="1:18">
      <c r="A2153" s="1130"/>
      <c r="B2153" s="1130"/>
      <c r="C2153" s="1130"/>
      <c r="D2153" s="1130"/>
      <c r="E2153" s="1130"/>
      <c r="F2153" s="1130"/>
      <c r="G2153" s="1130"/>
      <c r="H2153" s="1130"/>
      <c r="I2153" s="1130"/>
      <c r="J2153" s="1130"/>
      <c r="K2153" s="1130"/>
      <c r="L2153" s="1130"/>
      <c r="M2153" s="1130"/>
      <c r="N2153" s="1130"/>
      <c r="O2153" s="1130"/>
      <c r="P2153" s="1130"/>
      <c r="Q2153" s="1130"/>
      <c r="R2153" s="1130"/>
    </row>
    <row r="2154" spans="1:18">
      <c r="A2154" s="1130"/>
      <c r="B2154" s="1130"/>
      <c r="C2154" s="1130"/>
      <c r="D2154" s="1130"/>
      <c r="E2154" s="1130"/>
      <c r="F2154" s="1130"/>
      <c r="G2154" s="1130"/>
      <c r="H2154" s="1130"/>
      <c r="I2154" s="1130"/>
      <c r="J2154" s="1130"/>
      <c r="K2154" s="1130"/>
      <c r="L2154" s="1130"/>
      <c r="M2154" s="1130"/>
      <c r="N2154" s="1130"/>
      <c r="O2154" s="1130"/>
      <c r="P2154" s="1130"/>
      <c r="Q2154" s="1130"/>
      <c r="R2154" s="1130"/>
    </row>
    <row r="2155" spans="1:18">
      <c r="A2155" s="1130"/>
      <c r="B2155" s="1130"/>
      <c r="C2155" s="1130"/>
      <c r="D2155" s="1130"/>
      <c r="E2155" s="1130"/>
      <c r="F2155" s="1130"/>
      <c r="G2155" s="1130"/>
      <c r="H2155" s="1130"/>
      <c r="I2155" s="1130"/>
      <c r="J2155" s="1130"/>
      <c r="K2155" s="1130"/>
      <c r="L2155" s="1130"/>
      <c r="M2155" s="1130"/>
      <c r="N2155" s="1130"/>
      <c r="O2155" s="1130"/>
      <c r="P2155" s="1130"/>
      <c r="Q2155" s="1130"/>
      <c r="R2155" s="1130"/>
    </row>
    <row r="2156" spans="1:18">
      <c r="A2156" s="1130"/>
      <c r="B2156" s="1130"/>
      <c r="C2156" s="1130"/>
      <c r="D2156" s="1130"/>
      <c r="E2156" s="1130"/>
      <c r="F2156" s="1130"/>
      <c r="G2156" s="1130"/>
      <c r="H2156" s="1130"/>
      <c r="I2156" s="1130"/>
      <c r="J2156" s="1130"/>
      <c r="K2156" s="1130"/>
      <c r="L2156" s="1130"/>
      <c r="M2156" s="1130"/>
      <c r="N2156" s="1130"/>
      <c r="O2156" s="1130"/>
      <c r="P2156" s="1130"/>
      <c r="Q2156" s="1130"/>
      <c r="R2156" s="1130"/>
    </row>
    <row r="2157" spans="1:18">
      <c r="A2157" s="1130"/>
      <c r="B2157" s="1130"/>
      <c r="C2157" s="1130"/>
      <c r="D2157" s="1130"/>
      <c r="E2157" s="1130"/>
      <c r="F2157" s="1130"/>
      <c r="G2157" s="1130"/>
      <c r="H2157" s="1130"/>
      <c r="I2157" s="1130"/>
      <c r="J2157" s="1130"/>
      <c r="K2157" s="1130"/>
      <c r="L2157" s="1130"/>
      <c r="M2157" s="1130"/>
      <c r="N2157" s="1130"/>
      <c r="O2157" s="1130"/>
      <c r="P2157" s="1130"/>
      <c r="Q2157" s="1130"/>
      <c r="R2157" s="1130"/>
    </row>
    <row r="2158" spans="1:18">
      <c r="A2158" s="1130"/>
      <c r="B2158" s="1130"/>
      <c r="C2158" s="1130"/>
      <c r="D2158" s="1130"/>
      <c r="E2158" s="1130"/>
      <c r="F2158" s="1130"/>
      <c r="G2158" s="1130"/>
      <c r="H2158" s="1130"/>
      <c r="I2158" s="1130"/>
      <c r="J2158" s="1130"/>
      <c r="K2158" s="1130"/>
      <c r="L2158" s="1130"/>
      <c r="M2158" s="1130"/>
      <c r="N2158" s="1130"/>
      <c r="O2158" s="1130"/>
      <c r="P2158" s="1130"/>
      <c r="Q2158" s="1130"/>
      <c r="R2158" s="1130"/>
    </row>
    <row r="2159" spans="1:18">
      <c r="A2159" s="1130"/>
      <c r="B2159" s="1130"/>
      <c r="C2159" s="1130"/>
      <c r="D2159" s="1130"/>
      <c r="E2159" s="1130"/>
      <c r="F2159" s="1130"/>
      <c r="G2159" s="1130"/>
      <c r="H2159" s="1130"/>
      <c r="I2159" s="1130"/>
      <c r="J2159" s="1130"/>
      <c r="K2159" s="1130"/>
      <c r="L2159" s="1130"/>
      <c r="M2159" s="1130"/>
      <c r="N2159" s="1130"/>
      <c r="O2159" s="1130"/>
      <c r="P2159" s="1130"/>
      <c r="Q2159" s="1130"/>
      <c r="R2159" s="1130"/>
    </row>
    <row r="2160" spans="1:18">
      <c r="A2160" s="1130"/>
      <c r="B2160" s="1130"/>
      <c r="C2160" s="1130"/>
      <c r="D2160" s="1130"/>
      <c r="E2160" s="1130"/>
      <c r="F2160" s="1130"/>
      <c r="G2160" s="1130"/>
      <c r="H2160" s="1130"/>
      <c r="I2160" s="1130"/>
      <c r="J2160" s="1130"/>
      <c r="K2160" s="1130"/>
      <c r="L2160" s="1130"/>
      <c r="M2160" s="1130"/>
      <c r="N2160" s="1130"/>
      <c r="O2160" s="1130"/>
      <c r="P2160" s="1130"/>
      <c r="Q2160" s="1130"/>
      <c r="R2160" s="1130"/>
    </row>
    <row r="2161" spans="1:18">
      <c r="A2161" s="1130"/>
      <c r="B2161" s="1130"/>
      <c r="C2161" s="1130"/>
      <c r="D2161" s="1130"/>
      <c r="E2161" s="1130"/>
      <c r="F2161" s="1130"/>
      <c r="G2161" s="1130"/>
      <c r="H2161" s="1130"/>
      <c r="I2161" s="1130"/>
      <c r="J2161" s="1130"/>
      <c r="K2161" s="1130"/>
      <c r="L2161" s="1130"/>
      <c r="M2161" s="1130"/>
      <c r="N2161" s="1130"/>
      <c r="O2161" s="1130"/>
      <c r="P2161" s="1130"/>
      <c r="Q2161" s="1130"/>
      <c r="R2161" s="1130"/>
    </row>
    <row r="2162" spans="1:18">
      <c r="A2162" s="1130"/>
      <c r="B2162" s="1130"/>
      <c r="C2162" s="1130"/>
      <c r="D2162" s="1130"/>
      <c r="E2162" s="1130"/>
      <c r="F2162" s="1130"/>
      <c r="G2162" s="1130"/>
      <c r="H2162" s="1130"/>
      <c r="I2162" s="1130"/>
      <c r="J2162" s="1130"/>
      <c r="K2162" s="1130"/>
      <c r="L2162" s="1130"/>
      <c r="M2162" s="1130"/>
      <c r="N2162" s="1130"/>
      <c r="O2162" s="1130"/>
      <c r="P2162" s="1130"/>
      <c r="Q2162" s="1130"/>
      <c r="R2162" s="1130"/>
    </row>
    <row r="2163" spans="1:18">
      <c r="A2163" s="1130"/>
      <c r="B2163" s="1130"/>
      <c r="C2163" s="1130"/>
      <c r="D2163" s="1130"/>
      <c r="E2163" s="1130"/>
      <c r="F2163" s="1130"/>
      <c r="G2163" s="1130"/>
      <c r="H2163" s="1130"/>
      <c r="I2163" s="1130"/>
      <c r="J2163" s="1130"/>
      <c r="K2163" s="1130"/>
      <c r="L2163" s="1130"/>
      <c r="M2163" s="1130"/>
      <c r="N2163" s="1130"/>
      <c r="O2163" s="1130"/>
      <c r="P2163" s="1130"/>
      <c r="Q2163" s="1130"/>
      <c r="R2163" s="1130"/>
    </row>
    <row r="2164" spans="1:18">
      <c r="A2164" s="1130"/>
      <c r="B2164" s="1130"/>
      <c r="C2164" s="1130"/>
      <c r="D2164" s="1130"/>
      <c r="E2164" s="1130"/>
      <c r="F2164" s="1130"/>
      <c r="G2164" s="1130"/>
      <c r="H2164" s="1130"/>
      <c r="I2164" s="1130"/>
      <c r="J2164" s="1130"/>
      <c r="K2164" s="1130"/>
      <c r="L2164" s="1130"/>
      <c r="M2164" s="1130"/>
      <c r="N2164" s="1130"/>
      <c r="O2164" s="1130"/>
      <c r="P2164" s="1130"/>
      <c r="Q2164" s="1130"/>
      <c r="R2164" s="1130"/>
    </row>
    <row r="2165" spans="1:18">
      <c r="A2165" s="1130"/>
      <c r="B2165" s="1130"/>
      <c r="C2165" s="1130"/>
      <c r="D2165" s="1130"/>
      <c r="E2165" s="1130"/>
      <c r="F2165" s="1130"/>
      <c r="G2165" s="1130"/>
      <c r="H2165" s="1130"/>
      <c r="I2165" s="1130"/>
      <c r="J2165" s="1130"/>
      <c r="K2165" s="1130"/>
      <c r="L2165" s="1130"/>
      <c r="M2165" s="1130"/>
      <c r="N2165" s="1130"/>
      <c r="O2165" s="1130"/>
      <c r="P2165" s="1130"/>
      <c r="Q2165" s="1130"/>
      <c r="R2165" s="1130"/>
    </row>
    <row r="2166" spans="1:18">
      <c r="A2166" s="1130"/>
      <c r="B2166" s="1130"/>
      <c r="C2166" s="1130"/>
      <c r="D2166" s="1130"/>
      <c r="E2166" s="1130"/>
      <c r="F2166" s="1130"/>
      <c r="G2166" s="1130"/>
      <c r="H2166" s="1130"/>
      <c r="I2166" s="1130"/>
      <c r="J2166" s="1130"/>
      <c r="K2166" s="1130"/>
      <c r="L2166" s="1130"/>
      <c r="M2166" s="1130"/>
      <c r="N2166" s="1130"/>
      <c r="O2166" s="1130"/>
      <c r="P2166" s="1130"/>
      <c r="Q2166" s="1130"/>
      <c r="R2166" s="1130"/>
    </row>
    <row r="2167" spans="1:18">
      <c r="A2167" s="1130"/>
      <c r="B2167" s="1130"/>
      <c r="C2167" s="1130"/>
      <c r="D2167" s="1130"/>
      <c r="E2167" s="1130"/>
      <c r="F2167" s="1130"/>
      <c r="G2167" s="1130"/>
      <c r="H2167" s="1130"/>
      <c r="I2167" s="1130"/>
      <c r="J2167" s="1130"/>
      <c r="K2167" s="1130"/>
      <c r="L2167" s="1130"/>
      <c r="M2167" s="1130"/>
      <c r="N2167" s="1130"/>
      <c r="O2167" s="1130"/>
      <c r="P2167" s="1130"/>
      <c r="Q2167" s="1130"/>
      <c r="R2167" s="1130"/>
    </row>
    <row r="2168" spans="1:18">
      <c r="A2168" s="1130"/>
      <c r="B2168" s="1130"/>
      <c r="C2168" s="1130"/>
      <c r="D2168" s="1130"/>
      <c r="E2168" s="1130"/>
      <c r="F2168" s="1130"/>
      <c r="G2168" s="1130"/>
      <c r="H2168" s="1130"/>
      <c r="I2168" s="1130"/>
      <c r="J2168" s="1130"/>
      <c r="K2168" s="1130"/>
      <c r="L2168" s="1130"/>
      <c r="M2168" s="1130"/>
      <c r="N2168" s="1130"/>
      <c r="O2168" s="1130"/>
      <c r="P2168" s="1130"/>
      <c r="Q2168" s="1130"/>
      <c r="R2168" s="1130"/>
    </row>
    <row r="2169" spans="1:18">
      <c r="A2169" s="1130"/>
      <c r="B2169" s="1130"/>
      <c r="C2169" s="1130"/>
      <c r="D2169" s="1130"/>
      <c r="E2169" s="1130"/>
      <c r="F2169" s="1130"/>
      <c r="G2169" s="1130"/>
      <c r="H2169" s="1130"/>
      <c r="I2169" s="1130"/>
      <c r="J2169" s="1130"/>
      <c r="K2169" s="1130"/>
      <c r="L2169" s="1130"/>
      <c r="M2169" s="1130"/>
      <c r="N2169" s="1130"/>
      <c r="O2169" s="1130"/>
      <c r="P2169" s="1130"/>
      <c r="Q2169" s="1130"/>
      <c r="R2169" s="1130"/>
    </row>
    <row r="2170" spans="1:18">
      <c r="A2170" s="1130"/>
      <c r="B2170" s="1130"/>
      <c r="C2170" s="1130"/>
      <c r="D2170" s="1130"/>
      <c r="E2170" s="1130"/>
      <c r="F2170" s="1130"/>
      <c r="G2170" s="1130"/>
      <c r="H2170" s="1130"/>
      <c r="I2170" s="1130"/>
      <c r="J2170" s="1130"/>
      <c r="K2170" s="1130"/>
      <c r="L2170" s="1130"/>
      <c r="M2170" s="1130"/>
      <c r="N2170" s="1130"/>
      <c r="O2170" s="1130"/>
      <c r="P2170" s="1130"/>
      <c r="Q2170" s="1130"/>
      <c r="R2170" s="1130"/>
    </row>
    <row r="2171" spans="1:18">
      <c r="A2171" s="1130"/>
      <c r="B2171" s="1130"/>
      <c r="C2171" s="1130"/>
      <c r="D2171" s="1130"/>
      <c r="E2171" s="1130"/>
      <c r="F2171" s="1130"/>
      <c r="G2171" s="1130"/>
      <c r="H2171" s="1130"/>
      <c r="I2171" s="1130"/>
      <c r="J2171" s="1130"/>
      <c r="K2171" s="1130"/>
      <c r="L2171" s="1130"/>
      <c r="M2171" s="1130"/>
      <c r="N2171" s="1130"/>
      <c r="O2171" s="1130"/>
      <c r="P2171" s="1130"/>
      <c r="Q2171" s="1130"/>
      <c r="R2171" s="1130"/>
    </row>
    <row r="2172" spans="1:18">
      <c r="A2172" s="1130"/>
      <c r="B2172" s="1130"/>
      <c r="C2172" s="1130"/>
      <c r="D2172" s="1130"/>
      <c r="E2172" s="1130"/>
      <c r="F2172" s="1130"/>
      <c r="G2172" s="1130"/>
      <c r="H2172" s="1130"/>
      <c r="I2172" s="1130"/>
      <c r="J2172" s="1130"/>
      <c r="K2172" s="1130"/>
      <c r="L2172" s="1130"/>
      <c r="M2172" s="1130"/>
      <c r="N2172" s="1130"/>
      <c r="O2172" s="1130"/>
      <c r="P2172" s="1130"/>
      <c r="Q2172" s="1130"/>
      <c r="R2172" s="1130"/>
    </row>
    <row r="2173" spans="1:18">
      <c r="A2173" s="1130"/>
      <c r="B2173" s="1130"/>
      <c r="C2173" s="1130"/>
      <c r="D2173" s="1130"/>
      <c r="E2173" s="1130"/>
      <c r="F2173" s="1130"/>
      <c r="G2173" s="1130"/>
      <c r="H2173" s="1130"/>
      <c r="I2173" s="1130"/>
      <c r="J2173" s="1130"/>
      <c r="K2173" s="1130"/>
      <c r="L2173" s="1130"/>
      <c r="M2173" s="1130"/>
      <c r="N2173" s="1130"/>
      <c r="O2173" s="1130"/>
      <c r="P2173" s="1130"/>
      <c r="Q2173" s="1130"/>
      <c r="R2173" s="1130"/>
    </row>
    <row r="2174" spans="1:18">
      <c r="A2174" s="1130"/>
      <c r="B2174" s="1130"/>
      <c r="C2174" s="1130"/>
      <c r="D2174" s="1130"/>
      <c r="E2174" s="1130"/>
      <c r="F2174" s="1130"/>
      <c r="G2174" s="1130"/>
      <c r="H2174" s="1130"/>
      <c r="I2174" s="1130"/>
      <c r="J2174" s="1130"/>
      <c r="K2174" s="1130"/>
      <c r="L2174" s="1130"/>
      <c r="M2174" s="1130"/>
      <c r="N2174" s="1130"/>
      <c r="O2174" s="1130"/>
      <c r="P2174" s="1130"/>
      <c r="Q2174" s="1130"/>
      <c r="R2174" s="1130"/>
    </row>
    <row r="2175" spans="1:18">
      <c r="A2175" s="1130"/>
      <c r="B2175" s="1130"/>
      <c r="C2175" s="1130"/>
      <c r="D2175" s="1130"/>
      <c r="E2175" s="1130"/>
      <c r="F2175" s="1130"/>
      <c r="G2175" s="1130"/>
      <c r="H2175" s="1130"/>
      <c r="I2175" s="1130"/>
      <c r="J2175" s="1130"/>
      <c r="K2175" s="1130"/>
      <c r="L2175" s="1130"/>
      <c r="M2175" s="1130"/>
      <c r="N2175" s="1130"/>
      <c r="O2175" s="1130"/>
      <c r="P2175" s="1130"/>
      <c r="Q2175" s="1130"/>
      <c r="R2175" s="1130"/>
    </row>
    <row r="2176" spans="1:18">
      <c r="A2176" s="1130"/>
      <c r="B2176" s="1130"/>
      <c r="C2176" s="1130"/>
      <c r="D2176" s="1130"/>
      <c r="E2176" s="1130"/>
      <c r="F2176" s="1130"/>
      <c r="G2176" s="1130"/>
      <c r="H2176" s="1130"/>
      <c r="I2176" s="1130"/>
      <c r="J2176" s="1130"/>
      <c r="K2176" s="1130"/>
      <c r="L2176" s="1130"/>
      <c r="M2176" s="1130"/>
      <c r="N2176" s="1130"/>
      <c r="O2176" s="1130"/>
      <c r="P2176" s="1130"/>
      <c r="Q2176" s="1130"/>
      <c r="R2176" s="1130"/>
    </row>
    <row r="2177" spans="1:18">
      <c r="A2177" s="1130"/>
      <c r="B2177" s="1130"/>
      <c r="C2177" s="1130"/>
      <c r="D2177" s="1130"/>
      <c r="E2177" s="1130"/>
      <c r="F2177" s="1130"/>
      <c r="G2177" s="1130"/>
      <c r="H2177" s="1130"/>
      <c r="I2177" s="1130"/>
      <c r="J2177" s="1130"/>
      <c r="K2177" s="1130"/>
      <c r="L2177" s="1130"/>
      <c r="M2177" s="1130"/>
      <c r="N2177" s="1130"/>
      <c r="O2177" s="1130"/>
      <c r="P2177" s="1130"/>
      <c r="Q2177" s="1130"/>
      <c r="R2177" s="1130"/>
    </row>
    <row r="2178" spans="1:18">
      <c r="A2178" s="1130"/>
      <c r="B2178" s="1130"/>
      <c r="C2178" s="1130"/>
      <c r="D2178" s="1130"/>
      <c r="E2178" s="1130"/>
      <c r="F2178" s="1130"/>
      <c r="G2178" s="1130"/>
      <c r="H2178" s="1130"/>
      <c r="I2178" s="1130"/>
      <c r="J2178" s="1130"/>
      <c r="K2178" s="1130"/>
      <c r="L2178" s="1130"/>
      <c r="M2178" s="1130"/>
      <c r="N2178" s="1130"/>
      <c r="O2178" s="1130"/>
      <c r="P2178" s="1130"/>
      <c r="Q2178" s="1130"/>
      <c r="R2178" s="1130"/>
    </row>
    <row r="2179" spans="1:18">
      <c r="A2179" s="1130"/>
      <c r="B2179" s="1130"/>
      <c r="C2179" s="1130"/>
      <c r="D2179" s="1130"/>
      <c r="E2179" s="1130"/>
      <c r="F2179" s="1130"/>
      <c r="G2179" s="1130"/>
      <c r="H2179" s="1130"/>
      <c r="I2179" s="1130"/>
      <c r="J2179" s="1130"/>
      <c r="K2179" s="1130"/>
      <c r="L2179" s="1130"/>
      <c r="M2179" s="1130"/>
      <c r="N2179" s="1130"/>
      <c r="O2179" s="1130"/>
      <c r="P2179" s="1130"/>
      <c r="Q2179" s="1130"/>
      <c r="R2179" s="1130"/>
    </row>
    <row r="2180" spans="1:18">
      <c r="A2180" s="1130"/>
      <c r="B2180" s="1130"/>
      <c r="C2180" s="1130"/>
      <c r="D2180" s="1130"/>
      <c r="E2180" s="1130"/>
      <c r="F2180" s="1130"/>
      <c r="G2180" s="1130"/>
      <c r="H2180" s="1130"/>
      <c r="I2180" s="1130"/>
      <c r="J2180" s="1130"/>
      <c r="K2180" s="1130"/>
      <c r="L2180" s="1130"/>
      <c r="M2180" s="1130"/>
      <c r="N2180" s="1130"/>
      <c r="O2180" s="1130"/>
      <c r="P2180" s="1130"/>
      <c r="Q2180" s="1130"/>
      <c r="R2180" s="1130"/>
    </row>
    <row r="2181" spans="1:18">
      <c r="A2181" s="1130"/>
      <c r="B2181" s="1130"/>
      <c r="C2181" s="1130"/>
      <c r="D2181" s="1130"/>
      <c r="E2181" s="1130"/>
      <c r="F2181" s="1130"/>
      <c r="G2181" s="1130"/>
      <c r="H2181" s="1130"/>
      <c r="I2181" s="1130"/>
      <c r="J2181" s="1130"/>
      <c r="K2181" s="1130"/>
      <c r="L2181" s="1130"/>
      <c r="M2181" s="1130"/>
      <c r="N2181" s="1130"/>
      <c r="O2181" s="1130"/>
      <c r="P2181" s="1130"/>
      <c r="Q2181" s="1130"/>
      <c r="R2181" s="1130"/>
    </row>
    <row r="2182" spans="1:18">
      <c r="A2182" s="1130"/>
      <c r="B2182" s="1130"/>
      <c r="C2182" s="1130"/>
      <c r="D2182" s="1130"/>
      <c r="E2182" s="1130"/>
      <c r="F2182" s="1130"/>
      <c r="G2182" s="1130"/>
      <c r="H2182" s="1130"/>
      <c r="I2182" s="1130"/>
      <c r="J2182" s="1130"/>
      <c r="K2182" s="1130"/>
      <c r="L2182" s="1130"/>
      <c r="M2182" s="1130"/>
      <c r="N2182" s="1130"/>
      <c r="O2182" s="1130"/>
      <c r="P2182" s="1130"/>
      <c r="Q2182" s="1130"/>
      <c r="R2182" s="1130"/>
    </row>
    <row r="2183" spans="1:18">
      <c r="A2183" s="1130"/>
      <c r="B2183" s="1130"/>
      <c r="C2183" s="1130"/>
      <c r="D2183" s="1130"/>
      <c r="E2183" s="1130"/>
      <c r="F2183" s="1130"/>
      <c r="G2183" s="1130"/>
      <c r="H2183" s="1130"/>
      <c r="I2183" s="1130"/>
      <c r="J2183" s="1130"/>
      <c r="K2183" s="1130"/>
      <c r="L2183" s="1130"/>
      <c r="M2183" s="1130"/>
      <c r="N2183" s="1130"/>
      <c r="O2183" s="1130"/>
      <c r="P2183" s="1130"/>
      <c r="Q2183" s="1130"/>
      <c r="R2183" s="1130"/>
    </row>
    <row r="2184" spans="1:18">
      <c r="A2184" s="1130"/>
      <c r="B2184" s="1130"/>
      <c r="C2184" s="1130"/>
      <c r="D2184" s="1130"/>
      <c r="E2184" s="1130"/>
      <c r="F2184" s="1130"/>
      <c r="G2184" s="1130"/>
      <c r="H2184" s="1130"/>
      <c r="I2184" s="1130"/>
      <c r="J2184" s="1130"/>
      <c r="K2184" s="1130"/>
      <c r="L2184" s="1130"/>
      <c r="M2184" s="1130"/>
      <c r="N2184" s="1130"/>
      <c r="O2184" s="1130"/>
      <c r="P2184" s="1130"/>
      <c r="Q2184" s="1130"/>
      <c r="R2184" s="1130"/>
    </row>
    <row r="2185" spans="1:18">
      <c r="A2185" s="1130"/>
      <c r="B2185" s="1130"/>
      <c r="C2185" s="1130"/>
      <c r="D2185" s="1130"/>
      <c r="E2185" s="1130"/>
      <c r="F2185" s="1130"/>
      <c r="G2185" s="1130"/>
      <c r="H2185" s="1130"/>
      <c r="I2185" s="1130"/>
      <c r="J2185" s="1130"/>
      <c r="K2185" s="1130"/>
      <c r="L2185" s="1130"/>
      <c r="M2185" s="1130"/>
      <c r="N2185" s="1130"/>
      <c r="O2185" s="1130"/>
      <c r="P2185" s="1130"/>
      <c r="Q2185" s="1130"/>
      <c r="R2185" s="1130"/>
    </row>
    <row r="2186" spans="1:18">
      <c r="A2186" s="1130"/>
      <c r="B2186" s="1130"/>
      <c r="C2186" s="1130"/>
      <c r="D2186" s="1130"/>
      <c r="E2186" s="1130"/>
      <c r="F2186" s="1130"/>
      <c r="G2186" s="1130"/>
      <c r="H2186" s="1130"/>
      <c r="I2186" s="1130"/>
      <c r="J2186" s="1130"/>
      <c r="K2186" s="1130"/>
      <c r="L2186" s="1130"/>
      <c r="M2186" s="1130"/>
      <c r="N2186" s="1130"/>
      <c r="O2186" s="1130"/>
      <c r="P2186" s="1130"/>
      <c r="Q2186" s="1130"/>
      <c r="R2186" s="1130"/>
    </row>
    <row r="2187" spans="1:18">
      <c r="A2187" s="1130"/>
      <c r="B2187" s="1130"/>
      <c r="C2187" s="1130"/>
      <c r="D2187" s="1130"/>
      <c r="E2187" s="1130"/>
      <c r="F2187" s="1130"/>
      <c r="G2187" s="1130"/>
      <c r="H2187" s="1130"/>
      <c r="I2187" s="1130"/>
      <c r="J2187" s="1130"/>
      <c r="K2187" s="1130"/>
      <c r="L2187" s="1130"/>
      <c r="M2187" s="1130"/>
      <c r="N2187" s="1130"/>
      <c r="O2187" s="1130"/>
      <c r="P2187" s="1130"/>
      <c r="Q2187" s="1130"/>
      <c r="R2187" s="1130"/>
    </row>
    <row r="2188" spans="1:18">
      <c r="A2188" s="1130"/>
      <c r="B2188" s="1130"/>
      <c r="C2188" s="1130"/>
      <c r="D2188" s="1130"/>
      <c r="E2188" s="1130"/>
      <c r="F2188" s="1130"/>
      <c r="G2188" s="1130"/>
      <c r="H2188" s="1130"/>
      <c r="I2188" s="1130"/>
      <c r="J2188" s="1130"/>
      <c r="K2188" s="1130"/>
      <c r="L2188" s="1130"/>
      <c r="M2188" s="1130"/>
      <c r="N2188" s="1130"/>
      <c r="O2188" s="1130"/>
      <c r="P2188" s="1130"/>
      <c r="Q2188" s="1130"/>
      <c r="R2188" s="1130"/>
    </row>
    <row r="2189" spans="1:18">
      <c r="A2189" s="1130"/>
      <c r="B2189" s="1130"/>
      <c r="C2189" s="1130"/>
      <c r="D2189" s="1130"/>
      <c r="E2189" s="1130"/>
      <c r="F2189" s="1130"/>
      <c r="G2189" s="1130"/>
      <c r="H2189" s="1130"/>
      <c r="I2189" s="1130"/>
      <c r="J2189" s="1130"/>
      <c r="K2189" s="1130"/>
      <c r="L2189" s="1130"/>
      <c r="M2189" s="1130"/>
      <c r="N2189" s="1130"/>
      <c r="O2189" s="1130"/>
      <c r="P2189" s="1130"/>
      <c r="Q2189" s="1130"/>
      <c r="R2189" s="1130"/>
    </row>
    <row r="2190" spans="1:18">
      <c r="A2190" s="1130"/>
      <c r="B2190" s="1130"/>
      <c r="C2190" s="1130"/>
      <c r="D2190" s="1130"/>
      <c r="E2190" s="1130"/>
      <c r="F2190" s="1130"/>
      <c r="G2190" s="1130"/>
      <c r="H2190" s="1130"/>
      <c r="I2190" s="1130"/>
      <c r="J2190" s="1130"/>
      <c r="K2190" s="1130"/>
      <c r="L2190" s="1130"/>
      <c r="M2190" s="1130"/>
      <c r="N2190" s="1130"/>
      <c r="O2190" s="1130"/>
      <c r="P2190" s="1130"/>
      <c r="Q2190" s="1130"/>
      <c r="R2190" s="1130"/>
    </row>
    <row r="2191" spans="1:18">
      <c r="A2191" s="1130"/>
      <c r="B2191" s="1130"/>
      <c r="C2191" s="1130"/>
      <c r="D2191" s="1130"/>
      <c r="E2191" s="1130"/>
      <c r="F2191" s="1130"/>
      <c r="G2191" s="1130"/>
      <c r="H2191" s="1130"/>
      <c r="I2191" s="1130"/>
      <c r="J2191" s="1130"/>
      <c r="K2191" s="1130"/>
      <c r="L2191" s="1130"/>
      <c r="M2191" s="1130"/>
      <c r="N2191" s="1130"/>
      <c r="O2191" s="1130"/>
      <c r="P2191" s="1130"/>
      <c r="Q2191" s="1130"/>
      <c r="R2191" s="1130"/>
    </row>
    <row r="2192" spans="1:18">
      <c r="A2192" s="1130"/>
      <c r="B2192" s="1130"/>
      <c r="C2192" s="1130"/>
      <c r="D2192" s="1130"/>
      <c r="E2192" s="1130"/>
      <c r="F2192" s="1130"/>
      <c r="G2192" s="1130"/>
      <c r="H2192" s="1130"/>
      <c r="I2192" s="1130"/>
      <c r="J2192" s="1130"/>
      <c r="K2192" s="1130"/>
      <c r="L2192" s="1130"/>
      <c r="M2192" s="1130"/>
      <c r="N2192" s="1130"/>
      <c r="O2192" s="1130"/>
      <c r="P2192" s="1130"/>
      <c r="Q2192" s="1130"/>
      <c r="R2192" s="1130"/>
    </row>
    <row r="2193" spans="1:18">
      <c r="A2193" s="1130"/>
      <c r="B2193" s="1130"/>
      <c r="C2193" s="1130"/>
      <c r="D2193" s="1130"/>
      <c r="E2193" s="1130"/>
      <c r="F2193" s="1130"/>
      <c r="G2193" s="1130"/>
      <c r="H2193" s="1130"/>
      <c r="I2193" s="1130"/>
      <c r="J2193" s="1130"/>
      <c r="K2193" s="1130"/>
      <c r="L2193" s="1130"/>
      <c r="M2193" s="1130"/>
      <c r="N2193" s="1130"/>
      <c r="O2193" s="1130"/>
      <c r="P2193" s="1130"/>
      <c r="Q2193" s="1130"/>
      <c r="R2193" s="1130"/>
    </row>
    <row r="2194" spans="1:18">
      <c r="A2194" s="1130"/>
      <c r="B2194" s="1130"/>
      <c r="C2194" s="1130"/>
      <c r="D2194" s="1130"/>
      <c r="E2194" s="1130"/>
      <c r="F2194" s="1130"/>
      <c r="G2194" s="1130"/>
      <c r="H2194" s="1130"/>
      <c r="I2194" s="1130"/>
      <c r="J2194" s="1130"/>
      <c r="K2194" s="1130"/>
      <c r="L2194" s="1130"/>
      <c r="M2194" s="1130"/>
      <c r="N2194" s="1130"/>
      <c r="O2194" s="1130"/>
      <c r="P2194" s="1130"/>
      <c r="Q2194" s="1130"/>
      <c r="R2194" s="1130"/>
    </row>
    <row r="2195" spans="1:18">
      <c r="A2195" s="1130"/>
      <c r="B2195" s="1130"/>
      <c r="C2195" s="1130"/>
      <c r="D2195" s="1130"/>
      <c r="E2195" s="1130"/>
      <c r="F2195" s="1130"/>
      <c r="G2195" s="1130"/>
      <c r="H2195" s="1130"/>
      <c r="I2195" s="1130"/>
      <c r="J2195" s="1130"/>
      <c r="K2195" s="1130"/>
      <c r="L2195" s="1130"/>
      <c r="M2195" s="1130"/>
      <c r="N2195" s="1130"/>
      <c r="O2195" s="1130"/>
      <c r="P2195" s="1130"/>
      <c r="Q2195" s="1130"/>
      <c r="R2195" s="1130"/>
    </row>
    <row r="2196" spans="1:18">
      <c r="A2196" s="1130"/>
      <c r="B2196" s="1130"/>
      <c r="C2196" s="1130"/>
      <c r="D2196" s="1130"/>
      <c r="E2196" s="1130"/>
      <c r="F2196" s="1130"/>
      <c r="G2196" s="1130"/>
      <c r="H2196" s="1130"/>
      <c r="I2196" s="1130"/>
      <c r="J2196" s="1130"/>
      <c r="K2196" s="1130"/>
      <c r="L2196" s="1130"/>
      <c r="M2196" s="1130"/>
      <c r="N2196" s="1130"/>
      <c r="O2196" s="1130"/>
      <c r="P2196" s="1130"/>
      <c r="Q2196" s="1130"/>
      <c r="R2196" s="1130"/>
    </row>
    <row r="2197" spans="1:18">
      <c r="A2197" s="1130"/>
      <c r="B2197" s="1130"/>
      <c r="C2197" s="1130"/>
      <c r="D2197" s="1130"/>
      <c r="E2197" s="1130"/>
      <c r="F2197" s="1130"/>
      <c r="G2197" s="1130"/>
      <c r="H2197" s="1130"/>
      <c r="I2197" s="1130"/>
      <c r="J2197" s="1130"/>
      <c r="K2197" s="1130"/>
      <c r="L2197" s="1130"/>
      <c r="M2197" s="1130"/>
      <c r="N2197" s="1130"/>
      <c r="O2197" s="1130"/>
      <c r="P2197" s="1130"/>
      <c r="Q2197" s="1130"/>
      <c r="R2197" s="1130"/>
    </row>
    <row r="2198" spans="1:18">
      <c r="A2198" s="1130"/>
      <c r="B2198" s="1130"/>
      <c r="C2198" s="1130"/>
      <c r="D2198" s="1130"/>
      <c r="E2198" s="1130"/>
      <c r="F2198" s="1130"/>
      <c r="G2198" s="1130"/>
      <c r="H2198" s="1130"/>
      <c r="I2198" s="1130"/>
      <c r="J2198" s="1130"/>
      <c r="K2198" s="1130"/>
      <c r="L2198" s="1130"/>
      <c r="M2198" s="1130"/>
      <c r="N2198" s="1130"/>
      <c r="O2198" s="1130"/>
      <c r="P2198" s="1130"/>
      <c r="Q2198" s="1130"/>
      <c r="R2198" s="1130"/>
    </row>
    <row r="2199" spans="1:18">
      <c r="A2199" s="1130"/>
      <c r="B2199" s="1130"/>
      <c r="C2199" s="1130"/>
      <c r="D2199" s="1130"/>
      <c r="E2199" s="1130"/>
      <c r="F2199" s="1130"/>
      <c r="G2199" s="1130"/>
      <c r="H2199" s="1130"/>
      <c r="I2199" s="1130"/>
      <c r="J2199" s="1130"/>
      <c r="K2199" s="1130"/>
      <c r="L2199" s="1130"/>
      <c r="M2199" s="1130"/>
      <c r="N2199" s="1130"/>
      <c r="O2199" s="1130"/>
      <c r="P2199" s="1130"/>
      <c r="Q2199" s="1130"/>
      <c r="R2199" s="1130"/>
    </row>
    <row r="2200" spans="1:18">
      <c r="A2200" s="1130"/>
      <c r="B2200" s="1130"/>
      <c r="C2200" s="1130"/>
      <c r="D2200" s="1130"/>
      <c r="E2200" s="1130"/>
      <c r="F2200" s="1130"/>
      <c r="G2200" s="1130"/>
      <c r="H2200" s="1130"/>
      <c r="I2200" s="1130"/>
      <c r="J2200" s="1130"/>
      <c r="K2200" s="1130"/>
      <c r="L2200" s="1130"/>
      <c r="M2200" s="1130"/>
      <c r="N2200" s="1130"/>
      <c r="O2200" s="1130"/>
      <c r="P2200" s="1130"/>
      <c r="Q2200" s="1130"/>
      <c r="R2200" s="1130"/>
    </row>
    <row r="2201" spans="1:18">
      <c r="A2201" s="1130"/>
      <c r="B2201" s="1130"/>
      <c r="C2201" s="1130"/>
      <c r="D2201" s="1130"/>
      <c r="E2201" s="1130"/>
      <c r="F2201" s="1130"/>
      <c r="G2201" s="1130"/>
      <c r="H2201" s="1130"/>
      <c r="I2201" s="1130"/>
      <c r="J2201" s="1130"/>
      <c r="K2201" s="1130"/>
      <c r="L2201" s="1130"/>
      <c r="M2201" s="1130"/>
      <c r="N2201" s="1130"/>
      <c r="O2201" s="1130"/>
      <c r="P2201" s="1130"/>
      <c r="Q2201" s="1130"/>
      <c r="R2201" s="1130"/>
    </row>
    <row r="2202" spans="1:18">
      <c r="A2202" s="1130"/>
      <c r="B2202" s="1130"/>
      <c r="C2202" s="1130"/>
      <c r="D2202" s="1130"/>
      <c r="E2202" s="1130"/>
      <c r="F2202" s="1130"/>
      <c r="G2202" s="1130"/>
      <c r="H2202" s="1130"/>
      <c r="I2202" s="1130"/>
      <c r="J2202" s="1130"/>
      <c r="K2202" s="1130"/>
      <c r="L2202" s="1130"/>
      <c r="M2202" s="1130"/>
      <c r="N2202" s="1130"/>
      <c r="O2202" s="1130"/>
      <c r="P2202" s="1130"/>
      <c r="Q2202" s="1130"/>
      <c r="R2202" s="1130"/>
    </row>
    <row r="2203" spans="1:18">
      <c r="A2203" s="1130"/>
      <c r="B2203" s="1130"/>
      <c r="C2203" s="1130"/>
      <c r="D2203" s="1130"/>
      <c r="E2203" s="1130"/>
      <c r="F2203" s="1130"/>
      <c r="G2203" s="1130"/>
      <c r="H2203" s="1130"/>
      <c r="I2203" s="1130"/>
      <c r="J2203" s="1130"/>
      <c r="K2203" s="1130"/>
      <c r="L2203" s="1130"/>
      <c r="M2203" s="1130"/>
      <c r="N2203" s="1130"/>
      <c r="O2203" s="1130"/>
      <c r="P2203" s="1130"/>
      <c r="Q2203" s="1130"/>
      <c r="R2203" s="1130"/>
    </row>
    <row r="2204" spans="1:18">
      <c r="A2204" s="1130"/>
      <c r="B2204" s="1130"/>
      <c r="C2204" s="1130"/>
      <c r="D2204" s="1130"/>
      <c r="E2204" s="1130"/>
      <c r="F2204" s="1130"/>
      <c r="G2204" s="1130"/>
      <c r="H2204" s="1130"/>
      <c r="I2204" s="1130"/>
      <c r="J2204" s="1130"/>
      <c r="K2204" s="1130"/>
      <c r="L2204" s="1130"/>
      <c r="M2204" s="1130"/>
      <c r="N2204" s="1130"/>
      <c r="O2204" s="1130"/>
      <c r="P2204" s="1130"/>
      <c r="Q2204" s="1130"/>
      <c r="R2204" s="1130"/>
    </row>
    <row r="2205" spans="1:18">
      <c r="A2205" s="1130"/>
      <c r="B2205" s="1130"/>
      <c r="C2205" s="1130"/>
      <c r="D2205" s="1130"/>
      <c r="E2205" s="1130"/>
      <c r="F2205" s="1130"/>
      <c r="G2205" s="1130"/>
      <c r="H2205" s="1130"/>
      <c r="I2205" s="1130"/>
      <c r="J2205" s="1130"/>
      <c r="K2205" s="1130"/>
      <c r="L2205" s="1130"/>
      <c r="M2205" s="1130"/>
      <c r="N2205" s="1130"/>
      <c r="O2205" s="1130"/>
      <c r="P2205" s="1130"/>
      <c r="Q2205" s="1130"/>
      <c r="R2205" s="1130"/>
    </row>
    <row r="2206" spans="1:18">
      <c r="A2206" s="1130"/>
      <c r="B2206" s="1130"/>
      <c r="C2206" s="1130"/>
      <c r="D2206" s="1130"/>
      <c r="E2206" s="1130"/>
      <c r="F2206" s="1130"/>
      <c r="G2206" s="1130"/>
      <c r="H2206" s="1130"/>
      <c r="I2206" s="1130"/>
      <c r="J2206" s="1130"/>
      <c r="K2206" s="1130"/>
      <c r="L2206" s="1130"/>
      <c r="M2206" s="1130"/>
      <c r="N2206" s="1130"/>
      <c r="O2206" s="1130"/>
      <c r="P2206" s="1130"/>
      <c r="Q2206" s="1130"/>
      <c r="R2206" s="1130"/>
    </row>
    <row r="2207" spans="1:18">
      <c r="A2207" s="1130"/>
      <c r="B2207" s="1130"/>
      <c r="C2207" s="1130"/>
      <c r="D2207" s="1130"/>
      <c r="E2207" s="1130"/>
      <c r="F2207" s="1130"/>
      <c r="G2207" s="1130"/>
      <c r="H2207" s="1130"/>
      <c r="I2207" s="1130"/>
      <c r="J2207" s="1130"/>
      <c r="K2207" s="1130"/>
      <c r="L2207" s="1130"/>
      <c r="M2207" s="1130"/>
      <c r="N2207" s="1130"/>
      <c r="O2207" s="1130"/>
      <c r="P2207" s="1130"/>
      <c r="Q2207" s="1130"/>
      <c r="R2207" s="1130"/>
    </row>
    <row r="2208" spans="1:18">
      <c r="A2208" s="1130"/>
      <c r="B2208" s="1130"/>
      <c r="C2208" s="1130"/>
      <c r="D2208" s="1130"/>
      <c r="E2208" s="1130"/>
      <c r="F2208" s="1130"/>
      <c r="G2208" s="1130"/>
      <c r="H2208" s="1130"/>
      <c r="I2208" s="1130"/>
      <c r="J2208" s="1130"/>
      <c r="K2208" s="1130"/>
      <c r="L2208" s="1130"/>
      <c r="M2208" s="1130"/>
      <c r="N2208" s="1130"/>
      <c r="O2208" s="1130"/>
      <c r="P2208" s="1130"/>
      <c r="Q2208" s="1130"/>
      <c r="R2208" s="1130"/>
    </row>
    <row r="2209" spans="1:18">
      <c r="A2209" s="1130"/>
      <c r="B2209" s="1130"/>
      <c r="C2209" s="1130"/>
      <c r="D2209" s="1130"/>
      <c r="E2209" s="1130"/>
      <c r="F2209" s="1130"/>
      <c r="G2209" s="1130"/>
      <c r="H2209" s="1130"/>
      <c r="I2209" s="1130"/>
      <c r="J2209" s="1130"/>
      <c r="K2209" s="1130"/>
      <c r="L2209" s="1130"/>
      <c r="M2209" s="1130"/>
      <c r="N2209" s="1130"/>
      <c r="O2209" s="1130"/>
      <c r="P2209" s="1130"/>
      <c r="Q2209" s="1130"/>
      <c r="R2209" s="1130"/>
    </row>
    <row r="2210" spans="1:18">
      <c r="A2210" s="1130"/>
      <c r="B2210" s="1130"/>
      <c r="C2210" s="1130"/>
      <c r="D2210" s="1130"/>
      <c r="E2210" s="1130"/>
      <c r="F2210" s="1130"/>
      <c r="G2210" s="1130"/>
      <c r="H2210" s="1130"/>
      <c r="I2210" s="1130"/>
      <c r="J2210" s="1130"/>
      <c r="K2210" s="1130"/>
      <c r="L2210" s="1130"/>
      <c r="M2210" s="1130"/>
      <c r="N2210" s="1130"/>
      <c r="O2210" s="1130"/>
      <c r="P2210" s="1130"/>
      <c r="Q2210" s="1130"/>
      <c r="R2210" s="1130"/>
    </row>
    <row r="2211" spans="1:18">
      <c r="A2211" s="1130"/>
      <c r="B2211" s="1130"/>
      <c r="C2211" s="1130"/>
      <c r="D2211" s="1130"/>
      <c r="E2211" s="1130"/>
      <c r="F2211" s="1130"/>
      <c r="G2211" s="1130"/>
      <c r="H2211" s="1130"/>
      <c r="I2211" s="1130"/>
      <c r="J2211" s="1130"/>
      <c r="K2211" s="1130"/>
      <c r="L2211" s="1130"/>
      <c r="M2211" s="1130"/>
      <c r="N2211" s="1130"/>
      <c r="O2211" s="1130"/>
      <c r="P2211" s="1130"/>
      <c r="Q2211" s="1130"/>
      <c r="R2211" s="1130"/>
    </row>
    <row r="2212" spans="1:18">
      <c r="A2212" s="1130"/>
      <c r="B2212" s="1130"/>
      <c r="C2212" s="1130"/>
      <c r="D2212" s="1130"/>
      <c r="E2212" s="1130"/>
      <c r="F2212" s="1130"/>
      <c r="G2212" s="1130"/>
      <c r="H2212" s="1130"/>
      <c r="I2212" s="1130"/>
      <c r="J2212" s="1130"/>
      <c r="K2212" s="1130"/>
      <c r="L2212" s="1130"/>
      <c r="M2212" s="1130"/>
      <c r="N2212" s="1130"/>
      <c r="O2212" s="1130"/>
      <c r="P2212" s="1130"/>
      <c r="Q2212" s="1130"/>
      <c r="R2212" s="1130"/>
    </row>
    <row r="2213" spans="1:18">
      <c r="A2213" s="1130"/>
      <c r="B2213" s="1130"/>
      <c r="C2213" s="1130"/>
      <c r="D2213" s="1130"/>
      <c r="E2213" s="1130"/>
      <c r="F2213" s="1130"/>
      <c r="G2213" s="1130"/>
      <c r="H2213" s="1130"/>
      <c r="I2213" s="1130"/>
      <c r="J2213" s="1130"/>
      <c r="K2213" s="1130"/>
      <c r="L2213" s="1130"/>
      <c r="M2213" s="1130"/>
      <c r="N2213" s="1130"/>
      <c r="O2213" s="1130"/>
      <c r="P2213" s="1130"/>
      <c r="Q2213" s="1130"/>
      <c r="R2213" s="1130"/>
    </row>
    <row r="2214" spans="1:18">
      <c r="A2214" s="1130"/>
      <c r="B2214" s="1130"/>
      <c r="C2214" s="1130"/>
      <c r="D2214" s="1130"/>
      <c r="E2214" s="1130"/>
      <c r="F2214" s="1130"/>
      <c r="G2214" s="1130"/>
      <c r="H2214" s="1130"/>
      <c r="I2214" s="1130"/>
      <c r="J2214" s="1130"/>
      <c r="K2214" s="1130"/>
      <c r="L2214" s="1130"/>
      <c r="M2214" s="1130"/>
      <c r="N2214" s="1130"/>
      <c r="O2214" s="1130"/>
      <c r="P2214" s="1130"/>
      <c r="Q2214" s="1130"/>
      <c r="R2214" s="1130"/>
    </row>
    <row r="2215" spans="1:18">
      <c r="A2215" s="1130"/>
      <c r="B2215" s="1130"/>
      <c r="C2215" s="1130"/>
      <c r="D2215" s="1130"/>
      <c r="E2215" s="1130"/>
      <c r="F2215" s="1130"/>
      <c r="G2215" s="1130"/>
      <c r="H2215" s="1130"/>
      <c r="I2215" s="1130"/>
      <c r="J2215" s="1130"/>
      <c r="K2215" s="1130"/>
      <c r="L2215" s="1130"/>
      <c r="M2215" s="1130"/>
      <c r="N2215" s="1130"/>
      <c r="O2215" s="1130"/>
      <c r="P2215" s="1130"/>
      <c r="Q2215" s="1130"/>
      <c r="R2215" s="1130"/>
    </row>
    <row r="2216" spans="1:18">
      <c r="A2216" s="1130"/>
      <c r="B2216" s="1130"/>
      <c r="C2216" s="1130"/>
      <c r="D2216" s="1130"/>
      <c r="E2216" s="1130"/>
      <c r="F2216" s="1130"/>
      <c r="G2216" s="1130"/>
      <c r="H2216" s="1130"/>
      <c r="I2216" s="1130"/>
      <c r="J2216" s="1130"/>
      <c r="K2216" s="1130"/>
      <c r="L2216" s="1130"/>
      <c r="M2216" s="1130"/>
      <c r="N2216" s="1130"/>
      <c r="O2216" s="1130"/>
      <c r="P2216" s="1130"/>
      <c r="Q2216" s="1130"/>
      <c r="R2216" s="1130"/>
    </row>
    <row r="2217" spans="1:18">
      <c r="A2217" s="1130"/>
      <c r="B2217" s="1130"/>
      <c r="C2217" s="1130"/>
      <c r="D2217" s="1130"/>
      <c r="E2217" s="1130"/>
      <c r="F2217" s="1130"/>
      <c r="G2217" s="1130"/>
      <c r="H2217" s="1130"/>
      <c r="I2217" s="1130"/>
      <c r="J2217" s="1130"/>
      <c r="K2217" s="1130"/>
      <c r="L2217" s="1130"/>
      <c r="M2217" s="1130"/>
      <c r="N2217" s="1130"/>
      <c r="O2217" s="1130"/>
      <c r="P2217" s="1130"/>
      <c r="Q2217" s="1130"/>
      <c r="R2217" s="1130"/>
    </row>
    <row r="2218" spans="1:18">
      <c r="A2218" s="1130"/>
      <c r="B2218" s="1130"/>
      <c r="C2218" s="1130"/>
      <c r="D2218" s="1130"/>
      <c r="E2218" s="1130"/>
      <c r="F2218" s="1130"/>
      <c r="G2218" s="1130"/>
      <c r="H2218" s="1130"/>
      <c r="I2218" s="1130"/>
      <c r="J2218" s="1130"/>
      <c r="K2218" s="1130"/>
      <c r="L2218" s="1130"/>
      <c r="M2218" s="1130"/>
      <c r="N2218" s="1130"/>
      <c r="O2218" s="1130"/>
      <c r="P2218" s="1130"/>
      <c r="Q2218" s="1130"/>
      <c r="R2218" s="1130"/>
    </row>
    <row r="2219" spans="1:18">
      <c r="A2219" s="1130"/>
      <c r="B2219" s="1130"/>
      <c r="C2219" s="1130"/>
      <c r="D2219" s="1130"/>
      <c r="E2219" s="1130"/>
      <c r="F2219" s="1130"/>
      <c r="G2219" s="1130"/>
      <c r="H2219" s="1130"/>
      <c r="I2219" s="1130"/>
      <c r="J2219" s="1130"/>
      <c r="K2219" s="1130"/>
      <c r="L2219" s="1130"/>
      <c r="M2219" s="1130"/>
      <c r="N2219" s="1130"/>
      <c r="O2219" s="1130"/>
      <c r="P2219" s="1130"/>
      <c r="Q2219" s="1130"/>
      <c r="R2219" s="1130"/>
    </row>
    <row r="2220" spans="1:18">
      <c r="A2220" s="1130"/>
      <c r="B2220" s="1130"/>
      <c r="C2220" s="1130"/>
      <c r="D2220" s="1130"/>
      <c r="E2220" s="1130"/>
      <c r="F2220" s="1130"/>
      <c r="G2220" s="1130"/>
      <c r="H2220" s="1130"/>
      <c r="I2220" s="1130"/>
      <c r="J2220" s="1130"/>
      <c r="K2220" s="1130"/>
      <c r="L2220" s="1130"/>
      <c r="M2220" s="1130"/>
      <c r="N2220" s="1130"/>
      <c r="O2220" s="1130"/>
      <c r="P2220" s="1130"/>
      <c r="Q2220" s="1130"/>
      <c r="R2220" s="1130"/>
    </row>
    <row r="2221" spans="1:18">
      <c r="A2221" s="1130"/>
      <c r="B2221" s="1130"/>
      <c r="C2221" s="1130"/>
      <c r="D2221" s="1130"/>
      <c r="E2221" s="1130"/>
      <c r="F2221" s="1130"/>
      <c r="G2221" s="1130"/>
      <c r="H2221" s="1130"/>
      <c r="I2221" s="1130"/>
      <c r="J2221" s="1130"/>
      <c r="K2221" s="1130"/>
      <c r="L2221" s="1130"/>
      <c r="M2221" s="1130"/>
      <c r="N2221" s="1130"/>
      <c r="O2221" s="1130"/>
      <c r="P2221" s="1130"/>
      <c r="Q2221" s="1130"/>
      <c r="R2221" s="1130"/>
    </row>
    <row r="2222" spans="1:18">
      <c r="A2222" s="1130"/>
      <c r="B2222" s="1130"/>
      <c r="C2222" s="1130"/>
      <c r="D2222" s="1130"/>
      <c r="E2222" s="1130"/>
      <c r="F2222" s="1130"/>
      <c r="G2222" s="1130"/>
      <c r="H2222" s="1130"/>
      <c r="I2222" s="1130"/>
      <c r="J2222" s="1130"/>
      <c r="K2222" s="1130"/>
      <c r="L2222" s="1130"/>
      <c r="M2222" s="1130"/>
      <c r="N2222" s="1130"/>
      <c r="O2222" s="1130"/>
      <c r="P2222" s="1130"/>
      <c r="Q2222" s="1130"/>
      <c r="R2222" s="1130"/>
    </row>
    <row r="2223" spans="1:18">
      <c r="A2223" s="1130"/>
      <c r="B2223" s="1130"/>
      <c r="C2223" s="1130"/>
      <c r="D2223" s="1130"/>
      <c r="E2223" s="1130"/>
      <c r="F2223" s="1130"/>
      <c r="G2223" s="1130"/>
      <c r="H2223" s="1130"/>
      <c r="I2223" s="1130"/>
      <c r="J2223" s="1130"/>
      <c r="K2223" s="1130"/>
      <c r="L2223" s="1130"/>
      <c r="M2223" s="1130"/>
      <c r="N2223" s="1130"/>
      <c r="O2223" s="1130"/>
      <c r="P2223" s="1130"/>
      <c r="Q2223" s="1130"/>
      <c r="R2223" s="1130"/>
    </row>
    <row r="2224" spans="1:18">
      <c r="A2224" s="1130"/>
      <c r="B2224" s="1130"/>
      <c r="C2224" s="1130"/>
      <c r="D2224" s="1130"/>
      <c r="E2224" s="1130"/>
      <c r="F2224" s="1130"/>
      <c r="G2224" s="1130"/>
      <c r="H2224" s="1130"/>
      <c r="I2224" s="1130"/>
      <c r="J2224" s="1130"/>
      <c r="K2224" s="1130"/>
      <c r="L2224" s="1130"/>
      <c r="M2224" s="1130"/>
      <c r="N2224" s="1130"/>
      <c r="O2224" s="1130"/>
      <c r="P2224" s="1130"/>
      <c r="Q2224" s="1130"/>
      <c r="R2224" s="1130"/>
    </row>
    <row r="2225" spans="1:18">
      <c r="A2225" s="1130"/>
      <c r="B2225" s="1130"/>
      <c r="C2225" s="1130"/>
      <c r="D2225" s="1130"/>
      <c r="E2225" s="1130"/>
      <c r="F2225" s="1130"/>
      <c r="G2225" s="1130"/>
      <c r="H2225" s="1130"/>
      <c r="I2225" s="1130"/>
      <c r="J2225" s="1130"/>
      <c r="K2225" s="1130"/>
      <c r="L2225" s="1130"/>
      <c r="M2225" s="1130"/>
      <c r="N2225" s="1130"/>
      <c r="O2225" s="1130"/>
      <c r="P2225" s="1130"/>
      <c r="Q2225" s="1130"/>
      <c r="R2225" s="1130"/>
    </row>
    <row r="2226" spans="1:18">
      <c r="A2226" s="1130"/>
      <c r="B2226" s="1130"/>
      <c r="C2226" s="1130"/>
      <c r="D2226" s="1130"/>
      <c r="E2226" s="1130"/>
      <c r="F2226" s="1130"/>
      <c r="G2226" s="1130"/>
      <c r="H2226" s="1130"/>
      <c r="I2226" s="1130"/>
      <c r="J2226" s="1130"/>
      <c r="K2226" s="1130"/>
      <c r="L2226" s="1130"/>
      <c r="M2226" s="1130"/>
      <c r="N2226" s="1130"/>
      <c r="O2226" s="1130"/>
      <c r="P2226" s="1130"/>
      <c r="Q2226" s="1130"/>
      <c r="R2226" s="1130"/>
    </row>
    <row r="2227" spans="1:18">
      <c r="A2227" s="1130"/>
      <c r="B2227" s="1130"/>
      <c r="C2227" s="1130"/>
      <c r="D2227" s="1130"/>
      <c r="E2227" s="1130"/>
      <c r="F2227" s="1130"/>
      <c r="G2227" s="1130"/>
      <c r="H2227" s="1130"/>
      <c r="I2227" s="1130"/>
      <c r="J2227" s="1130"/>
      <c r="K2227" s="1130"/>
      <c r="L2227" s="1130"/>
      <c r="M2227" s="1130"/>
      <c r="N2227" s="1130"/>
      <c r="O2227" s="1130"/>
      <c r="P2227" s="1130"/>
      <c r="Q2227" s="1130"/>
      <c r="R2227" s="1130"/>
    </row>
    <row r="2228" spans="1:18">
      <c r="A2228" s="1130"/>
      <c r="B2228" s="1130"/>
      <c r="C2228" s="1130"/>
      <c r="D2228" s="1130"/>
      <c r="E2228" s="1130"/>
      <c r="F2228" s="1130"/>
      <c r="G2228" s="1130"/>
      <c r="H2228" s="1130"/>
      <c r="I2228" s="1130"/>
      <c r="J2228" s="1130"/>
      <c r="K2228" s="1130"/>
      <c r="L2228" s="1130"/>
      <c r="M2228" s="1130"/>
      <c r="N2228" s="1130"/>
      <c r="O2228" s="1130"/>
      <c r="P2228" s="1130"/>
      <c r="Q2228" s="1130"/>
      <c r="R2228" s="1130"/>
    </row>
    <row r="2229" spans="1:18">
      <c r="A2229" s="1130"/>
      <c r="B2229" s="1130"/>
      <c r="C2229" s="1130"/>
      <c r="D2229" s="1130"/>
      <c r="E2229" s="1130"/>
      <c r="F2229" s="1130"/>
      <c r="G2229" s="1130"/>
      <c r="H2229" s="1130"/>
      <c r="I2229" s="1130"/>
      <c r="J2229" s="1130"/>
      <c r="K2229" s="1130"/>
      <c r="L2229" s="1130"/>
      <c r="M2229" s="1130"/>
      <c r="N2229" s="1130"/>
      <c r="O2229" s="1130"/>
      <c r="P2229" s="1130"/>
      <c r="Q2229" s="1130"/>
      <c r="R2229" s="1130"/>
    </row>
    <row r="2230" spans="1:18">
      <c r="A2230" s="1130"/>
      <c r="B2230" s="1130"/>
      <c r="C2230" s="1130"/>
      <c r="D2230" s="1130"/>
      <c r="E2230" s="1130"/>
      <c r="F2230" s="1130"/>
      <c r="G2230" s="1130"/>
      <c r="H2230" s="1130"/>
      <c r="I2230" s="1130"/>
      <c r="J2230" s="1130"/>
      <c r="K2230" s="1130"/>
      <c r="L2230" s="1130"/>
      <c r="M2230" s="1130"/>
      <c r="N2230" s="1130"/>
      <c r="O2230" s="1130"/>
      <c r="P2230" s="1130"/>
      <c r="Q2230" s="1130"/>
      <c r="R2230" s="1130"/>
    </row>
    <row r="2231" spans="1:18">
      <c r="A2231" s="1130"/>
      <c r="B2231" s="1130"/>
      <c r="C2231" s="1130"/>
      <c r="D2231" s="1130"/>
      <c r="E2231" s="1130"/>
      <c r="F2231" s="1130"/>
      <c r="G2231" s="1130"/>
      <c r="H2231" s="1130"/>
      <c r="I2231" s="1130"/>
      <c r="J2231" s="1130"/>
      <c r="K2231" s="1130"/>
      <c r="L2231" s="1130"/>
      <c r="M2231" s="1130"/>
      <c r="N2231" s="1130"/>
      <c r="O2231" s="1130"/>
      <c r="P2231" s="1130"/>
      <c r="Q2231" s="1130"/>
      <c r="R2231" s="1130"/>
    </row>
    <row r="2232" spans="1:18">
      <c r="A2232" s="1130"/>
      <c r="B2232" s="1130"/>
      <c r="C2232" s="1130"/>
      <c r="D2232" s="1130"/>
      <c r="E2232" s="1130"/>
      <c r="F2232" s="1130"/>
      <c r="G2232" s="1130"/>
      <c r="H2232" s="1130"/>
      <c r="I2232" s="1130"/>
      <c r="J2232" s="1130"/>
      <c r="K2232" s="1130"/>
      <c r="L2232" s="1130"/>
      <c r="M2232" s="1130"/>
      <c r="N2232" s="1130"/>
      <c r="O2232" s="1130"/>
      <c r="P2232" s="1130"/>
      <c r="Q2232" s="1130"/>
      <c r="R2232" s="1130"/>
    </row>
    <row r="2233" spans="1:18">
      <c r="A2233" s="1130"/>
      <c r="B2233" s="1130"/>
      <c r="C2233" s="1130"/>
      <c r="D2233" s="1130"/>
      <c r="E2233" s="1130"/>
      <c r="F2233" s="1130"/>
      <c r="G2233" s="1130"/>
      <c r="H2233" s="1130"/>
      <c r="I2233" s="1130"/>
      <c r="J2233" s="1130"/>
      <c r="K2233" s="1130"/>
      <c r="L2233" s="1130"/>
      <c r="M2233" s="1130"/>
      <c r="N2233" s="1130"/>
      <c r="O2233" s="1130"/>
      <c r="P2233" s="1130"/>
      <c r="Q2233" s="1130"/>
      <c r="R2233" s="1130"/>
    </row>
    <row r="2234" spans="1:18">
      <c r="A2234" s="1130"/>
      <c r="B2234" s="1130"/>
      <c r="C2234" s="1130"/>
      <c r="D2234" s="1130"/>
      <c r="E2234" s="1130"/>
      <c r="F2234" s="1130"/>
      <c r="G2234" s="1130"/>
      <c r="H2234" s="1130"/>
      <c r="I2234" s="1130"/>
      <c r="J2234" s="1130"/>
      <c r="K2234" s="1130"/>
      <c r="L2234" s="1130"/>
      <c r="M2234" s="1130"/>
      <c r="N2234" s="1130"/>
      <c r="O2234" s="1130"/>
      <c r="P2234" s="1130"/>
      <c r="Q2234" s="1130"/>
      <c r="R2234" s="1130"/>
    </row>
    <row r="2235" spans="1:18">
      <c r="A2235" s="1130"/>
      <c r="B2235" s="1130"/>
      <c r="C2235" s="1130"/>
      <c r="D2235" s="1130"/>
      <c r="E2235" s="1130"/>
      <c r="F2235" s="1130"/>
      <c r="G2235" s="1130"/>
      <c r="H2235" s="1130"/>
      <c r="I2235" s="1130"/>
      <c r="J2235" s="1130"/>
      <c r="K2235" s="1130"/>
      <c r="L2235" s="1130"/>
      <c r="M2235" s="1130"/>
      <c r="N2235" s="1130"/>
      <c r="O2235" s="1130"/>
      <c r="P2235" s="1130"/>
      <c r="Q2235" s="1130"/>
      <c r="R2235" s="1130"/>
    </row>
    <row r="2236" spans="1:18">
      <c r="A2236" s="1130"/>
      <c r="B2236" s="1130"/>
      <c r="C2236" s="1130"/>
      <c r="D2236" s="1130"/>
      <c r="E2236" s="1130"/>
      <c r="F2236" s="1130"/>
      <c r="G2236" s="1130"/>
      <c r="H2236" s="1130"/>
      <c r="I2236" s="1130"/>
      <c r="J2236" s="1130"/>
      <c r="K2236" s="1130"/>
      <c r="L2236" s="1130"/>
      <c r="M2236" s="1130"/>
      <c r="N2236" s="1130"/>
      <c r="O2236" s="1130"/>
      <c r="P2236" s="1130"/>
      <c r="Q2236" s="1130"/>
      <c r="R2236" s="1130"/>
    </row>
    <row r="2237" spans="1:18">
      <c r="A2237" s="1130"/>
      <c r="B2237" s="1130"/>
      <c r="C2237" s="1130"/>
      <c r="D2237" s="1130"/>
      <c r="E2237" s="1130"/>
      <c r="F2237" s="1130"/>
      <c r="G2237" s="1130"/>
      <c r="H2237" s="1130"/>
      <c r="I2237" s="1130"/>
      <c r="J2237" s="1130"/>
      <c r="K2237" s="1130"/>
      <c r="L2237" s="1130"/>
      <c r="M2237" s="1130"/>
      <c r="N2237" s="1130"/>
      <c r="O2237" s="1130"/>
      <c r="P2237" s="1130"/>
      <c r="Q2237" s="1130"/>
      <c r="R2237" s="1130"/>
    </row>
    <row r="2238" spans="1:18">
      <c r="A2238" s="1130"/>
      <c r="B2238" s="1130"/>
      <c r="C2238" s="1130"/>
      <c r="D2238" s="1130"/>
      <c r="E2238" s="1130"/>
      <c r="F2238" s="1130"/>
      <c r="G2238" s="1130"/>
      <c r="H2238" s="1130"/>
      <c r="I2238" s="1130"/>
      <c r="J2238" s="1130"/>
      <c r="K2238" s="1130"/>
      <c r="L2238" s="1130"/>
      <c r="M2238" s="1130"/>
      <c r="N2238" s="1130"/>
      <c r="O2238" s="1130"/>
      <c r="P2238" s="1130"/>
      <c r="Q2238" s="1130"/>
      <c r="R2238" s="1130"/>
    </row>
    <row r="2239" spans="1:18">
      <c r="A2239" s="1130"/>
      <c r="B2239" s="1130"/>
      <c r="C2239" s="1130"/>
      <c r="D2239" s="1130"/>
      <c r="E2239" s="1130"/>
      <c r="F2239" s="1130"/>
      <c r="G2239" s="1130"/>
      <c r="H2239" s="1130"/>
      <c r="I2239" s="1130"/>
      <c r="J2239" s="1130"/>
      <c r="K2239" s="1130"/>
      <c r="L2239" s="1130"/>
      <c r="M2239" s="1130"/>
      <c r="N2239" s="1130"/>
      <c r="O2239" s="1130"/>
      <c r="P2239" s="1130"/>
      <c r="Q2239" s="1130"/>
      <c r="R2239" s="1130"/>
    </row>
    <row r="2240" spans="1:18">
      <c r="A2240" s="1130"/>
      <c r="B2240" s="1130"/>
      <c r="C2240" s="1130"/>
      <c r="D2240" s="1130"/>
      <c r="E2240" s="1130"/>
      <c r="F2240" s="1130"/>
      <c r="G2240" s="1130"/>
      <c r="H2240" s="1130"/>
      <c r="I2240" s="1130"/>
      <c r="J2240" s="1130"/>
      <c r="K2240" s="1130"/>
      <c r="L2240" s="1130"/>
      <c r="M2240" s="1130"/>
      <c r="N2240" s="1130"/>
      <c r="O2240" s="1130"/>
      <c r="P2240" s="1130"/>
      <c r="Q2240" s="1130"/>
      <c r="R2240" s="1130"/>
    </row>
    <row r="2241" spans="1:18">
      <c r="A2241" s="1130"/>
      <c r="B2241" s="1130"/>
      <c r="C2241" s="1130"/>
      <c r="D2241" s="1130"/>
      <c r="E2241" s="1130"/>
      <c r="F2241" s="1130"/>
      <c r="G2241" s="1130"/>
      <c r="H2241" s="1130"/>
      <c r="I2241" s="1130"/>
      <c r="J2241" s="1130"/>
      <c r="K2241" s="1130"/>
      <c r="L2241" s="1130"/>
      <c r="M2241" s="1130"/>
      <c r="N2241" s="1130"/>
      <c r="O2241" s="1130"/>
      <c r="P2241" s="1130"/>
      <c r="Q2241" s="1130"/>
      <c r="R2241" s="1130"/>
    </row>
    <row r="2242" spans="1:18">
      <c r="A2242" s="1130"/>
      <c r="B2242" s="1130"/>
      <c r="C2242" s="1130"/>
      <c r="D2242" s="1130"/>
      <c r="E2242" s="1130"/>
      <c r="F2242" s="1130"/>
      <c r="G2242" s="1130"/>
      <c r="H2242" s="1130"/>
      <c r="I2242" s="1130"/>
      <c r="J2242" s="1130"/>
      <c r="K2242" s="1130"/>
      <c r="L2242" s="1130"/>
      <c r="M2242" s="1130"/>
      <c r="N2242" s="1130"/>
      <c r="O2242" s="1130"/>
      <c r="P2242" s="1130"/>
      <c r="Q2242" s="1130"/>
      <c r="R2242" s="1130"/>
    </row>
    <row r="2243" spans="1:18">
      <c r="A2243" s="1130"/>
      <c r="B2243" s="1130"/>
      <c r="C2243" s="1130"/>
      <c r="D2243" s="1130"/>
      <c r="E2243" s="1130"/>
      <c r="F2243" s="1130"/>
      <c r="G2243" s="1130"/>
      <c r="H2243" s="1130"/>
      <c r="I2243" s="1130"/>
      <c r="J2243" s="1130"/>
      <c r="K2243" s="1130"/>
      <c r="L2243" s="1130"/>
      <c r="M2243" s="1130"/>
      <c r="N2243" s="1130"/>
      <c r="O2243" s="1130"/>
      <c r="P2243" s="1130"/>
      <c r="Q2243" s="1130"/>
      <c r="R2243" s="1130"/>
    </row>
    <row r="2244" spans="1:18">
      <c r="A2244" s="1130"/>
      <c r="B2244" s="1130"/>
      <c r="C2244" s="1130"/>
      <c r="D2244" s="1130"/>
      <c r="E2244" s="1130"/>
      <c r="F2244" s="1130"/>
      <c r="G2244" s="1130"/>
      <c r="H2244" s="1130"/>
      <c r="I2244" s="1130"/>
      <c r="J2244" s="1130"/>
      <c r="K2244" s="1130"/>
      <c r="L2244" s="1130"/>
      <c r="M2244" s="1130"/>
      <c r="N2244" s="1130"/>
      <c r="O2244" s="1130"/>
      <c r="P2244" s="1130"/>
      <c r="Q2244" s="1130"/>
      <c r="R2244" s="1130"/>
    </row>
    <row r="2245" spans="1:18">
      <c r="A2245" s="1130"/>
      <c r="B2245" s="1130"/>
      <c r="C2245" s="1130"/>
      <c r="D2245" s="1130"/>
      <c r="E2245" s="1130"/>
      <c r="F2245" s="1130"/>
      <c r="G2245" s="1130"/>
      <c r="H2245" s="1130"/>
      <c r="I2245" s="1130"/>
      <c r="J2245" s="1130"/>
      <c r="K2245" s="1130"/>
      <c r="L2245" s="1130"/>
      <c r="M2245" s="1130"/>
      <c r="N2245" s="1130"/>
      <c r="O2245" s="1130"/>
      <c r="P2245" s="1130"/>
      <c r="Q2245" s="1130"/>
      <c r="R2245" s="1130"/>
    </row>
    <row r="2246" spans="1:18">
      <c r="A2246" s="1130"/>
      <c r="B2246" s="1130"/>
      <c r="C2246" s="1130"/>
      <c r="D2246" s="1130"/>
      <c r="E2246" s="1130"/>
      <c r="F2246" s="1130"/>
      <c r="G2246" s="1130"/>
      <c r="H2246" s="1130"/>
      <c r="I2246" s="1130"/>
      <c r="J2246" s="1130"/>
      <c r="K2246" s="1130"/>
      <c r="L2246" s="1130"/>
      <c r="M2246" s="1130"/>
      <c r="N2246" s="1130"/>
      <c r="O2246" s="1130"/>
      <c r="P2246" s="1130"/>
      <c r="Q2246" s="1130"/>
      <c r="R2246" s="1130"/>
    </row>
    <row r="2247" spans="1:18">
      <c r="A2247" s="1130"/>
      <c r="B2247" s="1130"/>
      <c r="C2247" s="1130"/>
      <c r="D2247" s="1130"/>
      <c r="E2247" s="1130"/>
      <c r="F2247" s="1130"/>
      <c r="G2247" s="1130"/>
      <c r="H2247" s="1130"/>
      <c r="I2247" s="1130"/>
      <c r="J2247" s="1130"/>
      <c r="K2247" s="1130"/>
      <c r="L2247" s="1130"/>
      <c r="M2247" s="1130"/>
      <c r="N2247" s="1130"/>
      <c r="O2247" s="1130"/>
      <c r="P2247" s="1130"/>
      <c r="Q2247" s="1130"/>
      <c r="R2247" s="1130"/>
    </row>
    <row r="2248" spans="1:18">
      <c r="A2248" s="1130"/>
      <c r="B2248" s="1130"/>
      <c r="C2248" s="1130"/>
      <c r="D2248" s="1130"/>
      <c r="E2248" s="1130"/>
      <c r="F2248" s="1130"/>
      <c r="G2248" s="1130"/>
      <c r="H2248" s="1130"/>
      <c r="I2248" s="1130"/>
      <c r="J2248" s="1130"/>
      <c r="K2248" s="1130"/>
      <c r="L2248" s="1130"/>
      <c r="M2248" s="1130"/>
      <c r="N2248" s="1130"/>
      <c r="O2248" s="1130"/>
      <c r="P2248" s="1130"/>
      <c r="Q2248" s="1130"/>
      <c r="R2248" s="1130"/>
    </row>
    <row r="2249" spans="1:18">
      <c r="A2249" s="1130"/>
      <c r="B2249" s="1130"/>
      <c r="C2249" s="1130"/>
      <c r="D2249" s="1130"/>
      <c r="E2249" s="1130"/>
      <c r="F2249" s="1130"/>
      <c r="G2249" s="1130"/>
      <c r="H2249" s="1130"/>
      <c r="I2249" s="1130"/>
      <c r="J2249" s="1130"/>
      <c r="K2249" s="1130"/>
      <c r="L2249" s="1130"/>
      <c r="M2249" s="1130"/>
      <c r="N2249" s="1130"/>
      <c r="O2249" s="1130"/>
      <c r="P2249" s="1130"/>
      <c r="Q2249" s="1130"/>
      <c r="R2249" s="1130"/>
    </row>
    <row r="2250" spans="1:18">
      <c r="A2250" s="1130"/>
      <c r="B2250" s="1130"/>
      <c r="C2250" s="1130"/>
      <c r="D2250" s="1130"/>
      <c r="E2250" s="1130"/>
      <c r="F2250" s="1130"/>
      <c r="G2250" s="1130"/>
      <c r="H2250" s="1130"/>
      <c r="I2250" s="1130"/>
      <c r="J2250" s="1130"/>
      <c r="K2250" s="1130"/>
      <c r="L2250" s="1130"/>
      <c r="M2250" s="1130"/>
      <c r="N2250" s="1130"/>
      <c r="O2250" s="1130"/>
      <c r="P2250" s="1130"/>
      <c r="Q2250" s="1130"/>
      <c r="R2250" s="1130"/>
    </row>
    <row r="2251" spans="1:18">
      <c r="A2251" s="1130"/>
      <c r="B2251" s="1130"/>
      <c r="C2251" s="1130"/>
      <c r="D2251" s="1130"/>
      <c r="E2251" s="1130"/>
      <c r="F2251" s="1130"/>
      <c r="G2251" s="1130"/>
      <c r="H2251" s="1130"/>
      <c r="I2251" s="1130"/>
      <c r="J2251" s="1130"/>
      <c r="K2251" s="1130"/>
      <c r="L2251" s="1130"/>
      <c r="M2251" s="1130"/>
      <c r="N2251" s="1130"/>
      <c r="O2251" s="1130"/>
      <c r="P2251" s="1130"/>
      <c r="Q2251" s="1130"/>
      <c r="R2251" s="1130"/>
    </row>
    <row r="2252" spans="1:18">
      <c r="A2252" s="1130"/>
      <c r="B2252" s="1130"/>
      <c r="C2252" s="1130"/>
      <c r="D2252" s="1130"/>
      <c r="E2252" s="1130"/>
      <c r="F2252" s="1130"/>
      <c r="G2252" s="1130"/>
      <c r="H2252" s="1130"/>
      <c r="I2252" s="1130"/>
      <c r="J2252" s="1130"/>
      <c r="K2252" s="1130"/>
      <c r="L2252" s="1130"/>
      <c r="M2252" s="1130"/>
      <c r="N2252" s="1130"/>
      <c r="O2252" s="1130"/>
      <c r="P2252" s="1130"/>
      <c r="Q2252" s="1130"/>
      <c r="R2252" s="1130"/>
    </row>
    <row r="2253" spans="1:18">
      <c r="A2253" s="1130"/>
      <c r="B2253" s="1130"/>
      <c r="C2253" s="1130"/>
      <c r="D2253" s="1130"/>
      <c r="E2253" s="1130"/>
      <c r="F2253" s="1130"/>
      <c r="G2253" s="1130"/>
      <c r="H2253" s="1130"/>
      <c r="I2253" s="1130"/>
      <c r="J2253" s="1130"/>
      <c r="K2253" s="1130"/>
      <c r="L2253" s="1130"/>
      <c r="M2253" s="1130"/>
      <c r="N2253" s="1130"/>
      <c r="O2253" s="1130"/>
      <c r="P2253" s="1130"/>
      <c r="Q2253" s="1130"/>
      <c r="R2253" s="1130"/>
    </row>
    <row r="2254" spans="1:18">
      <c r="A2254" s="1130"/>
      <c r="B2254" s="1130"/>
      <c r="C2254" s="1130"/>
      <c r="D2254" s="1130"/>
      <c r="E2254" s="1130"/>
      <c r="F2254" s="1130"/>
      <c r="G2254" s="1130"/>
      <c r="H2254" s="1130"/>
      <c r="I2254" s="1130"/>
      <c r="J2254" s="1130"/>
      <c r="K2254" s="1130"/>
      <c r="L2254" s="1130"/>
      <c r="M2254" s="1130"/>
      <c r="N2254" s="1130"/>
      <c r="O2254" s="1130"/>
      <c r="P2254" s="1130"/>
      <c r="Q2254" s="1130"/>
      <c r="R2254" s="1130"/>
    </row>
    <row r="2255" spans="1:18">
      <c r="A2255" s="1130"/>
      <c r="B2255" s="1130"/>
      <c r="C2255" s="1130"/>
      <c r="D2255" s="1130"/>
      <c r="E2255" s="1130"/>
      <c r="F2255" s="1130"/>
      <c r="G2255" s="1130"/>
      <c r="H2255" s="1130"/>
      <c r="I2255" s="1130"/>
      <c r="J2255" s="1130"/>
      <c r="K2255" s="1130"/>
      <c r="L2255" s="1130"/>
      <c r="M2255" s="1130"/>
      <c r="N2255" s="1130"/>
      <c r="O2255" s="1130"/>
      <c r="P2255" s="1130"/>
      <c r="Q2255" s="1130"/>
      <c r="R2255" s="1130"/>
    </row>
    <row r="2256" spans="1:18">
      <c r="A2256" s="1130"/>
      <c r="B2256" s="1130"/>
      <c r="C2256" s="1130"/>
      <c r="D2256" s="1130"/>
      <c r="E2256" s="1130"/>
      <c r="F2256" s="1130"/>
      <c r="G2256" s="1130"/>
      <c r="H2256" s="1130"/>
      <c r="I2256" s="1130"/>
      <c r="J2256" s="1130"/>
      <c r="K2256" s="1130"/>
      <c r="L2256" s="1130"/>
      <c r="M2256" s="1130"/>
      <c r="N2256" s="1130"/>
      <c r="O2256" s="1130"/>
      <c r="P2256" s="1130"/>
      <c r="Q2256" s="1130"/>
      <c r="R2256" s="1130"/>
    </row>
    <row r="2257" spans="1:18">
      <c r="A2257" s="1130"/>
      <c r="B2257" s="1130"/>
      <c r="C2257" s="1130"/>
      <c r="D2257" s="1130"/>
      <c r="E2257" s="1130"/>
      <c r="F2257" s="1130"/>
      <c r="G2257" s="1130"/>
      <c r="H2257" s="1130"/>
      <c r="I2257" s="1130"/>
      <c r="J2257" s="1130"/>
      <c r="K2257" s="1130"/>
      <c r="L2257" s="1130"/>
      <c r="M2257" s="1130"/>
      <c r="N2257" s="1130"/>
      <c r="O2257" s="1130"/>
      <c r="P2257" s="1130"/>
      <c r="Q2257" s="1130"/>
      <c r="R2257" s="1130"/>
    </row>
    <row r="2258" spans="1:18">
      <c r="A2258" s="1130"/>
      <c r="B2258" s="1130"/>
      <c r="C2258" s="1130"/>
      <c r="D2258" s="1130"/>
      <c r="E2258" s="1130"/>
      <c r="F2258" s="1130"/>
      <c r="G2258" s="1130"/>
      <c r="H2258" s="1130"/>
      <c r="I2258" s="1130"/>
      <c r="J2258" s="1130"/>
      <c r="K2258" s="1130"/>
      <c r="L2258" s="1130"/>
      <c r="M2258" s="1130"/>
      <c r="N2258" s="1130"/>
      <c r="O2258" s="1130"/>
      <c r="P2258" s="1130"/>
      <c r="Q2258" s="1130"/>
      <c r="R2258" s="1130"/>
    </row>
    <row r="2259" spans="1:18">
      <c r="A2259" s="1130"/>
      <c r="B2259" s="1130"/>
      <c r="C2259" s="1130"/>
      <c r="D2259" s="1130"/>
      <c r="E2259" s="1130"/>
      <c r="F2259" s="1130"/>
      <c r="G2259" s="1130"/>
      <c r="H2259" s="1130"/>
      <c r="I2259" s="1130"/>
      <c r="J2259" s="1130"/>
      <c r="K2259" s="1130"/>
      <c r="L2259" s="1130"/>
      <c r="M2259" s="1130"/>
      <c r="N2259" s="1130"/>
      <c r="O2259" s="1130"/>
      <c r="P2259" s="1130"/>
      <c r="Q2259" s="1130"/>
      <c r="R2259" s="1130"/>
    </row>
    <row r="2260" spans="1:18">
      <c r="A2260" s="1130"/>
      <c r="B2260" s="1130"/>
      <c r="C2260" s="1130"/>
      <c r="D2260" s="1130"/>
      <c r="E2260" s="1130"/>
      <c r="F2260" s="1130"/>
      <c r="G2260" s="1130"/>
      <c r="H2260" s="1130"/>
      <c r="I2260" s="1130"/>
      <c r="J2260" s="1130"/>
      <c r="K2260" s="1130"/>
      <c r="L2260" s="1130"/>
      <c r="M2260" s="1130"/>
      <c r="N2260" s="1130"/>
      <c r="O2260" s="1130"/>
      <c r="P2260" s="1130"/>
      <c r="Q2260" s="1130"/>
      <c r="R2260" s="1130"/>
    </row>
    <row r="2261" spans="1:18">
      <c r="A2261" s="1130"/>
      <c r="B2261" s="1130"/>
      <c r="C2261" s="1130"/>
      <c r="D2261" s="1130"/>
      <c r="E2261" s="1130"/>
      <c r="F2261" s="1130"/>
      <c r="G2261" s="1130"/>
      <c r="H2261" s="1130"/>
      <c r="I2261" s="1130"/>
      <c r="J2261" s="1130"/>
      <c r="K2261" s="1130"/>
      <c r="L2261" s="1130"/>
      <c r="M2261" s="1130"/>
      <c r="N2261" s="1130"/>
      <c r="O2261" s="1130"/>
      <c r="P2261" s="1130"/>
      <c r="Q2261" s="1130"/>
      <c r="R2261" s="1130"/>
    </row>
    <row r="2262" spans="1:18">
      <c r="A2262" s="1130"/>
      <c r="B2262" s="1130"/>
      <c r="C2262" s="1130"/>
      <c r="D2262" s="1130"/>
      <c r="E2262" s="1130"/>
      <c r="F2262" s="1130"/>
      <c r="G2262" s="1130"/>
      <c r="H2262" s="1130"/>
      <c r="I2262" s="1130"/>
      <c r="J2262" s="1130"/>
      <c r="K2262" s="1130"/>
      <c r="L2262" s="1130"/>
      <c r="M2262" s="1130"/>
      <c r="N2262" s="1130"/>
      <c r="O2262" s="1130"/>
      <c r="P2262" s="1130"/>
      <c r="Q2262" s="1130"/>
      <c r="R2262" s="1130"/>
    </row>
    <row r="2263" spans="1:18">
      <c r="A2263" s="1130"/>
      <c r="B2263" s="1130"/>
      <c r="C2263" s="1130"/>
      <c r="D2263" s="1130"/>
      <c r="E2263" s="1130"/>
      <c r="F2263" s="1130"/>
      <c r="G2263" s="1130"/>
      <c r="H2263" s="1130"/>
      <c r="I2263" s="1130"/>
      <c r="J2263" s="1130"/>
      <c r="K2263" s="1130"/>
      <c r="L2263" s="1130"/>
      <c r="M2263" s="1130"/>
      <c r="N2263" s="1130"/>
      <c r="O2263" s="1130"/>
      <c r="P2263" s="1130"/>
      <c r="Q2263" s="1130"/>
      <c r="R2263" s="1130"/>
    </row>
    <row r="2264" spans="1:18">
      <c r="A2264" s="1130"/>
      <c r="B2264" s="1130"/>
      <c r="C2264" s="1130"/>
      <c r="D2264" s="1130"/>
      <c r="E2264" s="1130"/>
      <c r="F2264" s="1130"/>
      <c r="G2264" s="1130"/>
      <c r="H2264" s="1130"/>
      <c r="I2264" s="1130"/>
      <c r="J2264" s="1130"/>
      <c r="K2264" s="1130"/>
      <c r="L2264" s="1130"/>
      <c r="M2264" s="1130"/>
      <c r="N2264" s="1130"/>
      <c r="O2264" s="1130"/>
      <c r="P2264" s="1130"/>
      <c r="Q2264" s="1130"/>
      <c r="R2264" s="1130"/>
    </row>
    <row r="2265" spans="1:18">
      <c r="A2265" s="1130"/>
      <c r="B2265" s="1130"/>
      <c r="C2265" s="1130"/>
      <c r="D2265" s="1130"/>
      <c r="E2265" s="1130"/>
      <c r="F2265" s="1130"/>
      <c r="G2265" s="1130"/>
      <c r="H2265" s="1130"/>
      <c r="I2265" s="1130"/>
      <c r="J2265" s="1130"/>
      <c r="K2265" s="1130"/>
      <c r="L2265" s="1130"/>
      <c r="M2265" s="1130"/>
      <c r="N2265" s="1130"/>
      <c r="O2265" s="1130"/>
      <c r="P2265" s="1130"/>
      <c r="Q2265" s="1130"/>
      <c r="R2265" s="1130"/>
    </row>
    <row r="2266" spans="1:18">
      <c r="A2266" s="1130"/>
      <c r="B2266" s="1130"/>
      <c r="C2266" s="1130"/>
      <c r="D2266" s="1130"/>
      <c r="E2266" s="1130"/>
      <c r="F2266" s="1130"/>
      <c r="G2266" s="1130"/>
      <c r="H2266" s="1130"/>
      <c r="I2266" s="1130"/>
      <c r="J2266" s="1130"/>
      <c r="K2266" s="1130"/>
      <c r="L2266" s="1130"/>
      <c r="M2266" s="1130"/>
      <c r="N2266" s="1130"/>
      <c r="O2266" s="1130"/>
      <c r="P2266" s="1130"/>
      <c r="Q2266" s="1130"/>
      <c r="R2266" s="1130"/>
    </row>
    <row r="2267" spans="1:18">
      <c r="A2267" s="1130"/>
      <c r="B2267" s="1130"/>
      <c r="C2267" s="1130"/>
      <c r="D2267" s="1130"/>
      <c r="E2267" s="1130"/>
      <c r="F2267" s="1130"/>
      <c r="G2267" s="1130"/>
      <c r="H2267" s="1130"/>
      <c r="I2267" s="1130"/>
      <c r="J2267" s="1130"/>
      <c r="K2267" s="1130"/>
      <c r="L2267" s="1130"/>
      <c r="M2267" s="1130"/>
      <c r="N2267" s="1130"/>
      <c r="O2267" s="1130"/>
      <c r="P2267" s="1130"/>
      <c r="Q2267" s="1130"/>
      <c r="R2267" s="1130"/>
    </row>
    <row r="2268" spans="1:18">
      <c r="A2268" s="1130"/>
      <c r="B2268" s="1130"/>
      <c r="C2268" s="1130"/>
      <c r="D2268" s="1130"/>
      <c r="E2268" s="1130"/>
      <c r="F2268" s="1130"/>
      <c r="G2268" s="1130"/>
      <c r="H2268" s="1130"/>
      <c r="I2268" s="1130"/>
      <c r="J2268" s="1130"/>
      <c r="K2268" s="1130"/>
      <c r="L2268" s="1130"/>
      <c r="M2268" s="1130"/>
      <c r="N2268" s="1130"/>
      <c r="O2268" s="1130"/>
      <c r="P2268" s="1130"/>
      <c r="Q2268" s="1130"/>
      <c r="R2268" s="1130"/>
    </row>
    <row r="2269" spans="1:18">
      <c r="A2269" s="1130"/>
      <c r="B2269" s="1130"/>
      <c r="C2269" s="1130"/>
      <c r="D2269" s="1130"/>
      <c r="E2269" s="1130"/>
      <c r="F2269" s="1130"/>
      <c r="G2269" s="1130"/>
      <c r="H2269" s="1130"/>
      <c r="I2269" s="1130"/>
      <c r="J2269" s="1130"/>
      <c r="K2269" s="1130"/>
      <c r="L2269" s="1130"/>
      <c r="M2269" s="1130"/>
      <c r="N2269" s="1130"/>
      <c r="O2269" s="1130"/>
      <c r="P2269" s="1130"/>
      <c r="Q2269" s="1130"/>
      <c r="R2269" s="1130"/>
    </row>
    <row r="2270" spans="1:18">
      <c r="A2270" s="1130"/>
      <c r="B2270" s="1130"/>
      <c r="C2270" s="1130"/>
      <c r="D2270" s="1130"/>
      <c r="E2270" s="1130"/>
      <c r="F2270" s="1130"/>
      <c r="G2270" s="1130"/>
      <c r="H2270" s="1130"/>
      <c r="I2270" s="1130"/>
      <c r="J2270" s="1130"/>
      <c r="K2270" s="1130"/>
      <c r="L2270" s="1130"/>
      <c r="M2270" s="1130"/>
      <c r="N2270" s="1130"/>
      <c r="O2270" s="1130"/>
      <c r="P2270" s="1130"/>
      <c r="Q2270" s="1130"/>
      <c r="R2270" s="1130"/>
    </row>
    <row r="2271" spans="1:18">
      <c r="A2271" s="1130"/>
      <c r="B2271" s="1130"/>
      <c r="C2271" s="1130"/>
      <c r="D2271" s="1130"/>
      <c r="E2271" s="1130"/>
      <c r="F2271" s="1130"/>
      <c r="G2271" s="1130"/>
      <c r="H2271" s="1130"/>
      <c r="I2271" s="1130"/>
      <c r="J2271" s="1130"/>
      <c r="K2271" s="1130"/>
      <c r="L2271" s="1130"/>
      <c r="M2271" s="1130"/>
      <c r="N2271" s="1130"/>
      <c r="O2271" s="1130"/>
      <c r="P2271" s="1130"/>
      <c r="Q2271" s="1130"/>
      <c r="R2271" s="1130"/>
    </row>
    <row r="2272" spans="1:18">
      <c r="A2272" s="1130"/>
      <c r="B2272" s="1130"/>
      <c r="C2272" s="1130"/>
      <c r="D2272" s="1130"/>
      <c r="E2272" s="1130"/>
      <c r="F2272" s="1130"/>
      <c r="G2272" s="1130"/>
      <c r="H2272" s="1130"/>
      <c r="I2272" s="1130"/>
      <c r="J2272" s="1130"/>
      <c r="K2272" s="1130"/>
      <c r="L2272" s="1130"/>
      <c r="M2272" s="1130"/>
      <c r="N2272" s="1130"/>
      <c r="O2272" s="1130"/>
      <c r="P2272" s="1130"/>
      <c r="Q2272" s="1130"/>
      <c r="R2272" s="1130"/>
    </row>
    <row r="2273" spans="1:18">
      <c r="A2273" s="1130"/>
      <c r="B2273" s="1130"/>
      <c r="C2273" s="1130"/>
      <c r="D2273" s="1130"/>
      <c r="E2273" s="1130"/>
      <c r="F2273" s="1130"/>
      <c r="G2273" s="1130"/>
      <c r="H2273" s="1130"/>
      <c r="I2273" s="1130"/>
      <c r="J2273" s="1130"/>
      <c r="K2273" s="1130"/>
      <c r="L2273" s="1130"/>
      <c r="M2273" s="1130"/>
      <c r="N2273" s="1130"/>
      <c r="O2273" s="1130"/>
      <c r="P2273" s="1130"/>
      <c r="Q2273" s="1130"/>
      <c r="R2273" s="1130"/>
    </row>
    <row r="2274" spans="1:18">
      <c r="A2274" s="1130"/>
      <c r="B2274" s="1130"/>
      <c r="C2274" s="1130"/>
      <c r="D2274" s="1130"/>
      <c r="E2274" s="1130"/>
      <c r="F2274" s="1130"/>
      <c r="G2274" s="1130"/>
      <c r="H2274" s="1130"/>
      <c r="I2274" s="1130"/>
      <c r="J2274" s="1130"/>
      <c r="K2274" s="1130"/>
      <c r="L2274" s="1130"/>
      <c r="M2274" s="1130"/>
      <c r="N2274" s="1130"/>
      <c r="O2274" s="1130"/>
      <c r="P2274" s="1130"/>
      <c r="Q2274" s="1130"/>
      <c r="R2274" s="1130"/>
    </row>
    <row r="2275" spans="1:18">
      <c r="A2275" s="1130"/>
      <c r="B2275" s="1130"/>
      <c r="C2275" s="1130"/>
      <c r="D2275" s="1130"/>
      <c r="E2275" s="1130"/>
      <c r="F2275" s="1130"/>
      <c r="G2275" s="1130"/>
      <c r="H2275" s="1130"/>
      <c r="I2275" s="1130"/>
      <c r="J2275" s="1130"/>
      <c r="K2275" s="1130"/>
      <c r="L2275" s="1130"/>
      <c r="M2275" s="1130"/>
      <c r="N2275" s="1130"/>
      <c r="O2275" s="1130"/>
      <c r="P2275" s="1130"/>
      <c r="Q2275" s="1130"/>
      <c r="R2275" s="1130"/>
    </row>
    <row r="2276" spans="1:18">
      <c r="A2276" s="1130"/>
      <c r="B2276" s="1130"/>
      <c r="C2276" s="1130"/>
      <c r="D2276" s="1130"/>
      <c r="E2276" s="1130"/>
      <c r="F2276" s="1130"/>
      <c r="G2276" s="1130"/>
      <c r="H2276" s="1130"/>
      <c r="I2276" s="1130"/>
      <c r="J2276" s="1130"/>
      <c r="K2276" s="1130"/>
      <c r="L2276" s="1130"/>
      <c r="M2276" s="1130"/>
      <c r="N2276" s="1130"/>
      <c r="O2276" s="1130"/>
      <c r="P2276" s="1130"/>
      <c r="Q2276" s="1130"/>
      <c r="R2276" s="1130"/>
    </row>
    <row r="2277" spans="1:18">
      <c r="A2277" s="1130"/>
      <c r="B2277" s="1130"/>
      <c r="C2277" s="1130"/>
      <c r="D2277" s="1130"/>
      <c r="E2277" s="1130"/>
      <c r="F2277" s="1130"/>
      <c r="G2277" s="1130"/>
      <c r="H2277" s="1130"/>
      <c r="I2277" s="1130"/>
      <c r="J2277" s="1130"/>
      <c r="K2277" s="1130"/>
      <c r="L2277" s="1130"/>
      <c r="M2277" s="1130"/>
      <c r="N2277" s="1130"/>
      <c r="O2277" s="1130"/>
      <c r="P2277" s="1130"/>
      <c r="Q2277" s="1130"/>
      <c r="R2277" s="1130"/>
    </row>
    <row r="2278" spans="1:18">
      <c r="A2278" s="1130"/>
      <c r="B2278" s="1130"/>
      <c r="C2278" s="1130"/>
      <c r="D2278" s="1130"/>
      <c r="E2278" s="1130"/>
      <c r="F2278" s="1130"/>
      <c r="G2278" s="1130"/>
      <c r="H2278" s="1130"/>
      <c r="I2278" s="1130"/>
      <c r="J2278" s="1130"/>
      <c r="K2278" s="1130"/>
      <c r="L2278" s="1130"/>
      <c r="M2278" s="1130"/>
      <c r="N2278" s="1130"/>
      <c r="O2278" s="1130"/>
      <c r="P2278" s="1130"/>
      <c r="Q2278" s="1130"/>
      <c r="R2278" s="1130"/>
    </row>
    <row r="2279" spans="1:18">
      <c r="A2279" s="1130"/>
      <c r="B2279" s="1130"/>
      <c r="C2279" s="1130"/>
      <c r="D2279" s="1130"/>
      <c r="E2279" s="1130"/>
      <c r="F2279" s="1130"/>
      <c r="G2279" s="1130"/>
      <c r="H2279" s="1130"/>
      <c r="I2279" s="1130"/>
      <c r="J2279" s="1130"/>
      <c r="K2279" s="1130"/>
      <c r="L2279" s="1130"/>
      <c r="M2279" s="1130"/>
      <c r="N2279" s="1130"/>
      <c r="O2279" s="1130"/>
      <c r="P2279" s="1130"/>
      <c r="Q2279" s="1130"/>
      <c r="R2279" s="1130"/>
    </row>
    <row r="2280" spans="1:18">
      <c r="A2280" s="1130"/>
      <c r="B2280" s="1130"/>
      <c r="C2280" s="1130"/>
      <c r="D2280" s="1130"/>
      <c r="E2280" s="1130"/>
      <c r="F2280" s="1130"/>
      <c r="G2280" s="1130"/>
      <c r="H2280" s="1130"/>
      <c r="I2280" s="1130"/>
      <c r="J2280" s="1130"/>
      <c r="K2280" s="1130"/>
      <c r="L2280" s="1130"/>
      <c r="M2280" s="1130"/>
      <c r="N2280" s="1130"/>
      <c r="O2280" s="1130"/>
      <c r="P2280" s="1130"/>
      <c r="Q2280" s="1130"/>
      <c r="R2280" s="1130"/>
    </row>
    <row r="2281" spans="1:18">
      <c r="A2281" s="1130"/>
      <c r="B2281" s="1130"/>
      <c r="C2281" s="1130"/>
      <c r="D2281" s="1130"/>
      <c r="E2281" s="1130"/>
      <c r="F2281" s="1130"/>
      <c r="G2281" s="1130"/>
      <c r="H2281" s="1130"/>
      <c r="I2281" s="1130"/>
      <c r="J2281" s="1130"/>
      <c r="K2281" s="1130"/>
      <c r="L2281" s="1130"/>
      <c r="M2281" s="1130"/>
      <c r="N2281" s="1130"/>
      <c r="O2281" s="1130"/>
      <c r="P2281" s="1130"/>
      <c r="Q2281" s="1130"/>
      <c r="R2281" s="1130"/>
    </row>
    <row r="2282" spans="1:18">
      <c r="A2282" s="1130"/>
      <c r="B2282" s="1130"/>
      <c r="C2282" s="1130"/>
      <c r="D2282" s="1130"/>
      <c r="E2282" s="1130"/>
      <c r="F2282" s="1130"/>
      <c r="G2282" s="1130"/>
      <c r="H2282" s="1130"/>
      <c r="I2282" s="1130"/>
      <c r="J2282" s="1130"/>
      <c r="K2282" s="1130"/>
      <c r="L2282" s="1130"/>
      <c r="M2282" s="1130"/>
      <c r="N2282" s="1130"/>
      <c r="O2282" s="1130"/>
      <c r="P2282" s="1130"/>
      <c r="Q2282" s="1130"/>
      <c r="R2282" s="1130"/>
    </row>
    <row r="2283" spans="1:18">
      <c r="A2283" s="1130"/>
      <c r="B2283" s="1130"/>
      <c r="C2283" s="1130"/>
      <c r="D2283" s="1130"/>
      <c r="E2283" s="1130"/>
      <c r="F2283" s="1130"/>
      <c r="G2283" s="1130"/>
      <c r="H2283" s="1130"/>
      <c r="I2283" s="1130"/>
      <c r="J2283" s="1130"/>
      <c r="K2283" s="1130"/>
      <c r="L2283" s="1130"/>
      <c r="M2283" s="1130"/>
      <c r="N2283" s="1130"/>
      <c r="O2283" s="1130"/>
      <c r="P2283" s="1130"/>
      <c r="Q2283" s="1130"/>
      <c r="R2283" s="1130"/>
    </row>
    <row r="2284" spans="1:18">
      <c r="A2284" s="1130"/>
      <c r="B2284" s="1130"/>
      <c r="C2284" s="1130"/>
      <c r="D2284" s="1130"/>
      <c r="E2284" s="1130"/>
      <c r="F2284" s="1130"/>
      <c r="G2284" s="1130"/>
      <c r="H2284" s="1130"/>
      <c r="I2284" s="1130"/>
      <c r="J2284" s="1130"/>
      <c r="K2284" s="1130"/>
      <c r="L2284" s="1130"/>
      <c r="M2284" s="1130"/>
      <c r="N2284" s="1130"/>
      <c r="O2284" s="1130"/>
      <c r="P2284" s="1130"/>
      <c r="Q2284" s="1130"/>
      <c r="R2284" s="1130"/>
    </row>
    <row r="2285" spans="1:18">
      <c r="A2285" s="1130"/>
      <c r="B2285" s="1130"/>
      <c r="C2285" s="1130"/>
      <c r="D2285" s="1130"/>
      <c r="E2285" s="1130"/>
      <c r="F2285" s="1130"/>
      <c r="G2285" s="1130"/>
      <c r="H2285" s="1130"/>
      <c r="I2285" s="1130"/>
      <c r="J2285" s="1130"/>
      <c r="K2285" s="1130"/>
      <c r="L2285" s="1130"/>
      <c r="M2285" s="1130"/>
      <c r="N2285" s="1130"/>
      <c r="O2285" s="1130"/>
      <c r="P2285" s="1130"/>
      <c r="Q2285" s="1130"/>
      <c r="R2285" s="1130"/>
    </row>
    <row r="2286" spans="1:18">
      <c r="A2286" s="1130"/>
      <c r="B2286" s="1130"/>
      <c r="C2286" s="1130"/>
      <c r="D2286" s="1130"/>
      <c r="E2286" s="1130"/>
      <c r="F2286" s="1130"/>
      <c r="G2286" s="1130"/>
      <c r="H2286" s="1130"/>
      <c r="I2286" s="1130"/>
      <c r="J2286" s="1130"/>
      <c r="K2286" s="1130"/>
      <c r="L2286" s="1130"/>
      <c r="M2286" s="1130"/>
      <c r="N2286" s="1130"/>
      <c r="O2286" s="1130"/>
      <c r="P2286" s="1130"/>
      <c r="Q2286" s="1130"/>
      <c r="R2286" s="1130"/>
    </row>
    <row r="2287" spans="1:18">
      <c r="A2287" s="1130"/>
      <c r="B2287" s="1130"/>
      <c r="C2287" s="1130"/>
      <c r="D2287" s="1130"/>
      <c r="E2287" s="1130"/>
      <c r="F2287" s="1130"/>
      <c r="G2287" s="1130"/>
      <c r="H2287" s="1130"/>
      <c r="I2287" s="1130"/>
      <c r="J2287" s="1130"/>
      <c r="K2287" s="1130"/>
      <c r="L2287" s="1130"/>
      <c r="M2287" s="1130"/>
      <c r="N2287" s="1130"/>
      <c r="O2287" s="1130"/>
      <c r="P2287" s="1130"/>
      <c r="Q2287" s="1130"/>
      <c r="R2287" s="1130"/>
    </row>
    <row r="2288" spans="1:18">
      <c r="A2288" s="1130"/>
      <c r="B2288" s="1130"/>
      <c r="C2288" s="1130"/>
      <c r="D2288" s="1130"/>
      <c r="E2288" s="1130"/>
      <c r="F2288" s="1130"/>
      <c r="G2288" s="1130"/>
      <c r="H2288" s="1130"/>
      <c r="I2288" s="1130"/>
      <c r="J2288" s="1130"/>
      <c r="K2288" s="1130"/>
      <c r="L2288" s="1130"/>
      <c r="M2288" s="1130"/>
      <c r="N2288" s="1130"/>
      <c r="O2288" s="1130"/>
      <c r="P2288" s="1130"/>
      <c r="Q2288" s="1130"/>
      <c r="R2288" s="1130"/>
    </row>
    <row r="2289" spans="1:18">
      <c r="A2289" s="1130"/>
      <c r="B2289" s="1130"/>
      <c r="C2289" s="1130"/>
      <c r="D2289" s="1130"/>
      <c r="E2289" s="1130"/>
      <c r="F2289" s="1130"/>
      <c r="G2289" s="1130"/>
      <c r="H2289" s="1130"/>
      <c r="I2289" s="1130"/>
      <c r="J2289" s="1130"/>
      <c r="K2289" s="1130"/>
      <c r="L2289" s="1130"/>
      <c r="M2289" s="1130"/>
      <c r="N2289" s="1130"/>
      <c r="O2289" s="1130"/>
      <c r="P2289" s="1130"/>
      <c r="Q2289" s="1130"/>
      <c r="R2289" s="1130"/>
    </row>
    <row r="2290" spans="1:18">
      <c r="A2290" s="1130"/>
      <c r="B2290" s="1130"/>
      <c r="C2290" s="1130"/>
      <c r="D2290" s="1130"/>
      <c r="E2290" s="1130"/>
      <c r="F2290" s="1130"/>
      <c r="G2290" s="1130"/>
      <c r="H2290" s="1130"/>
      <c r="I2290" s="1130"/>
      <c r="J2290" s="1130"/>
      <c r="K2290" s="1130"/>
      <c r="L2290" s="1130"/>
      <c r="M2290" s="1130"/>
      <c r="N2290" s="1130"/>
      <c r="O2290" s="1130"/>
      <c r="P2290" s="1130"/>
      <c r="Q2290" s="1130"/>
      <c r="R2290" s="1130"/>
    </row>
    <row r="2291" spans="1:18">
      <c r="A2291" s="1130"/>
      <c r="B2291" s="1130"/>
      <c r="C2291" s="1130"/>
      <c r="D2291" s="1130"/>
      <c r="E2291" s="1130"/>
      <c r="F2291" s="1130"/>
      <c r="G2291" s="1130"/>
      <c r="H2291" s="1130"/>
      <c r="I2291" s="1130"/>
      <c r="J2291" s="1130"/>
      <c r="K2291" s="1130"/>
      <c r="L2291" s="1130"/>
      <c r="M2291" s="1130"/>
      <c r="N2291" s="1130"/>
      <c r="O2291" s="1130"/>
      <c r="P2291" s="1130"/>
      <c r="Q2291" s="1130"/>
      <c r="R2291" s="1130"/>
    </row>
    <row r="2292" spans="1:18">
      <c r="A2292" s="1130"/>
      <c r="B2292" s="1130"/>
      <c r="C2292" s="1130"/>
      <c r="D2292" s="1130"/>
      <c r="E2292" s="1130"/>
      <c r="F2292" s="1130"/>
      <c r="G2292" s="1130"/>
      <c r="H2292" s="1130"/>
      <c r="I2292" s="1130"/>
      <c r="J2292" s="1130"/>
      <c r="K2292" s="1130"/>
      <c r="L2292" s="1130"/>
      <c r="M2292" s="1130"/>
      <c r="N2292" s="1130"/>
      <c r="O2292" s="1130"/>
      <c r="P2292" s="1130"/>
      <c r="Q2292" s="1130"/>
      <c r="R2292" s="1130"/>
    </row>
    <row r="2293" spans="1:18">
      <c r="A2293" s="1130"/>
      <c r="B2293" s="1130"/>
      <c r="C2293" s="1130"/>
      <c r="D2293" s="1130"/>
      <c r="E2293" s="1130"/>
      <c r="F2293" s="1130"/>
      <c r="G2293" s="1130"/>
      <c r="H2293" s="1130"/>
      <c r="I2293" s="1130"/>
      <c r="J2293" s="1130"/>
      <c r="K2293" s="1130"/>
      <c r="L2293" s="1130"/>
      <c r="M2293" s="1130"/>
      <c r="N2293" s="1130"/>
      <c r="O2293" s="1130"/>
      <c r="P2293" s="1130"/>
      <c r="Q2293" s="1130"/>
      <c r="R2293" s="1130"/>
    </row>
    <row r="2294" spans="1:18">
      <c r="A2294" s="1130"/>
      <c r="B2294" s="1130"/>
      <c r="C2294" s="1130"/>
      <c r="D2294" s="1130"/>
      <c r="E2294" s="1130"/>
      <c r="F2294" s="1130"/>
      <c r="G2294" s="1130"/>
      <c r="H2294" s="1130"/>
      <c r="I2294" s="1130"/>
      <c r="J2294" s="1130"/>
      <c r="K2294" s="1130"/>
      <c r="L2294" s="1130"/>
      <c r="M2294" s="1130"/>
      <c r="N2294" s="1130"/>
      <c r="O2294" s="1130"/>
      <c r="P2294" s="1130"/>
      <c r="Q2294" s="1130"/>
      <c r="R2294" s="1130"/>
    </row>
    <row r="2295" spans="1:18">
      <c r="A2295" s="1130"/>
      <c r="B2295" s="1130"/>
      <c r="C2295" s="1130"/>
      <c r="D2295" s="1130"/>
      <c r="E2295" s="1130"/>
      <c r="F2295" s="1130"/>
      <c r="G2295" s="1130"/>
      <c r="H2295" s="1130"/>
      <c r="I2295" s="1130"/>
      <c r="J2295" s="1130"/>
      <c r="K2295" s="1130"/>
      <c r="L2295" s="1130"/>
      <c r="M2295" s="1130"/>
      <c r="N2295" s="1130"/>
      <c r="O2295" s="1130"/>
      <c r="P2295" s="1130"/>
      <c r="Q2295" s="1130"/>
      <c r="R2295" s="1130"/>
    </row>
    <row r="2296" spans="1:18">
      <c r="A2296" s="1130"/>
      <c r="B2296" s="1130"/>
      <c r="C2296" s="1130"/>
      <c r="D2296" s="1130"/>
      <c r="E2296" s="1130"/>
      <c r="F2296" s="1130"/>
      <c r="G2296" s="1130"/>
      <c r="H2296" s="1130"/>
      <c r="I2296" s="1130"/>
      <c r="J2296" s="1130"/>
      <c r="K2296" s="1130"/>
      <c r="L2296" s="1130"/>
      <c r="M2296" s="1130"/>
      <c r="N2296" s="1130"/>
      <c r="O2296" s="1130"/>
      <c r="P2296" s="1130"/>
      <c r="Q2296" s="1130"/>
      <c r="R2296" s="1130"/>
    </row>
    <row r="2297" spans="1:18">
      <c r="A2297" s="1130"/>
      <c r="B2297" s="1130"/>
      <c r="C2297" s="1130"/>
      <c r="D2297" s="1130"/>
      <c r="E2297" s="1130"/>
      <c r="F2297" s="1130"/>
      <c r="G2297" s="1130"/>
      <c r="H2297" s="1130"/>
      <c r="I2297" s="1130"/>
      <c r="J2297" s="1130"/>
      <c r="K2297" s="1130"/>
      <c r="L2297" s="1130"/>
      <c r="M2297" s="1130"/>
      <c r="N2297" s="1130"/>
      <c r="O2297" s="1130"/>
      <c r="P2297" s="1130"/>
      <c r="Q2297" s="1130"/>
      <c r="R2297" s="1130"/>
    </row>
    <row r="2298" spans="1:18">
      <c r="A2298" s="1130"/>
      <c r="B2298" s="1130"/>
      <c r="C2298" s="1130"/>
      <c r="D2298" s="1130"/>
      <c r="E2298" s="1130"/>
      <c r="F2298" s="1130"/>
      <c r="G2298" s="1130"/>
      <c r="H2298" s="1130"/>
      <c r="I2298" s="1130"/>
      <c r="J2298" s="1130"/>
      <c r="K2298" s="1130"/>
      <c r="L2298" s="1130"/>
      <c r="M2298" s="1130"/>
      <c r="N2298" s="1130"/>
      <c r="O2298" s="1130"/>
      <c r="P2298" s="1130"/>
      <c r="Q2298" s="1130"/>
      <c r="R2298" s="1130"/>
    </row>
    <row r="2299" spans="1:18">
      <c r="A2299" s="1130"/>
      <c r="B2299" s="1130"/>
      <c r="C2299" s="1130"/>
      <c r="D2299" s="1130"/>
      <c r="E2299" s="1130"/>
      <c r="F2299" s="1130"/>
      <c r="G2299" s="1130"/>
      <c r="H2299" s="1130"/>
      <c r="I2299" s="1130"/>
      <c r="J2299" s="1130"/>
      <c r="K2299" s="1130"/>
      <c r="L2299" s="1130"/>
      <c r="M2299" s="1130"/>
      <c r="N2299" s="1130"/>
      <c r="O2299" s="1130"/>
      <c r="P2299" s="1130"/>
      <c r="Q2299" s="1130"/>
      <c r="R2299" s="1130"/>
    </row>
    <row r="2300" spans="1:18">
      <c r="A2300" s="1130"/>
      <c r="B2300" s="1130"/>
      <c r="C2300" s="1130"/>
      <c r="D2300" s="1130"/>
      <c r="E2300" s="1130"/>
      <c r="F2300" s="1130"/>
      <c r="G2300" s="1130"/>
      <c r="H2300" s="1130"/>
      <c r="I2300" s="1130"/>
      <c r="J2300" s="1130"/>
      <c r="K2300" s="1130"/>
      <c r="L2300" s="1130"/>
      <c r="M2300" s="1130"/>
      <c r="N2300" s="1130"/>
      <c r="O2300" s="1130"/>
      <c r="P2300" s="1130"/>
      <c r="Q2300" s="1130"/>
      <c r="R2300" s="1130"/>
    </row>
    <row r="2301" spans="1:18">
      <c r="A2301" s="1130"/>
      <c r="B2301" s="1130"/>
      <c r="C2301" s="1130"/>
      <c r="D2301" s="1130"/>
      <c r="E2301" s="1130"/>
      <c r="F2301" s="1130"/>
      <c r="G2301" s="1130"/>
      <c r="H2301" s="1130"/>
      <c r="I2301" s="1130"/>
      <c r="J2301" s="1130"/>
      <c r="K2301" s="1130"/>
      <c r="L2301" s="1130"/>
      <c r="M2301" s="1130"/>
      <c r="N2301" s="1130"/>
      <c r="O2301" s="1130"/>
      <c r="P2301" s="1130"/>
      <c r="Q2301" s="1130"/>
      <c r="R2301" s="1130"/>
    </row>
    <row r="2302" spans="1:18">
      <c r="A2302" s="1130"/>
      <c r="B2302" s="1130"/>
      <c r="C2302" s="1130"/>
      <c r="D2302" s="1130"/>
      <c r="E2302" s="1130"/>
      <c r="F2302" s="1130"/>
      <c r="G2302" s="1130"/>
      <c r="H2302" s="1130"/>
      <c r="I2302" s="1130"/>
      <c r="J2302" s="1130"/>
      <c r="K2302" s="1130"/>
      <c r="L2302" s="1130"/>
      <c r="M2302" s="1130"/>
      <c r="N2302" s="1130"/>
      <c r="O2302" s="1130"/>
      <c r="P2302" s="1130"/>
      <c r="Q2302" s="1130"/>
      <c r="R2302" s="1130"/>
    </row>
    <row r="2303" spans="1:18">
      <c r="A2303" s="1130"/>
      <c r="B2303" s="1130"/>
      <c r="C2303" s="1130"/>
      <c r="D2303" s="1130"/>
      <c r="E2303" s="1130"/>
      <c r="F2303" s="1130"/>
      <c r="G2303" s="1130"/>
      <c r="H2303" s="1130"/>
      <c r="I2303" s="1130"/>
      <c r="J2303" s="1130"/>
      <c r="K2303" s="1130"/>
      <c r="L2303" s="1130"/>
      <c r="M2303" s="1130"/>
      <c r="N2303" s="1130"/>
      <c r="O2303" s="1130"/>
      <c r="P2303" s="1130"/>
      <c r="Q2303" s="1130"/>
      <c r="R2303" s="1130"/>
    </row>
    <row r="2304" spans="1:18">
      <c r="A2304" s="1130"/>
      <c r="B2304" s="1130"/>
      <c r="C2304" s="1130"/>
      <c r="D2304" s="1130"/>
      <c r="E2304" s="1130"/>
      <c r="F2304" s="1130"/>
      <c r="G2304" s="1130"/>
      <c r="H2304" s="1130"/>
      <c r="I2304" s="1130"/>
      <c r="J2304" s="1130"/>
      <c r="K2304" s="1130"/>
      <c r="L2304" s="1130"/>
      <c r="M2304" s="1130"/>
      <c r="N2304" s="1130"/>
      <c r="O2304" s="1130"/>
      <c r="P2304" s="1130"/>
      <c r="Q2304" s="1130"/>
      <c r="R2304" s="1130"/>
    </row>
    <row r="2305" spans="1:18">
      <c r="A2305" s="1130"/>
      <c r="B2305" s="1130"/>
      <c r="C2305" s="1130"/>
      <c r="D2305" s="1130"/>
      <c r="E2305" s="1130"/>
      <c r="F2305" s="1130"/>
      <c r="G2305" s="1130"/>
      <c r="H2305" s="1130"/>
      <c r="I2305" s="1130"/>
      <c r="J2305" s="1130"/>
      <c r="K2305" s="1130"/>
      <c r="L2305" s="1130"/>
      <c r="M2305" s="1130"/>
      <c r="N2305" s="1130"/>
      <c r="O2305" s="1130"/>
      <c r="P2305" s="1130"/>
      <c r="Q2305" s="1130"/>
      <c r="R2305" s="1130"/>
    </row>
    <row r="2306" spans="1:18">
      <c r="A2306" s="1130"/>
      <c r="B2306" s="1130"/>
      <c r="C2306" s="1130"/>
      <c r="D2306" s="1130"/>
      <c r="E2306" s="1130"/>
      <c r="F2306" s="1130"/>
      <c r="G2306" s="1130"/>
      <c r="H2306" s="1130"/>
      <c r="I2306" s="1130"/>
      <c r="J2306" s="1130"/>
      <c r="K2306" s="1130"/>
      <c r="L2306" s="1130"/>
      <c r="M2306" s="1130"/>
      <c r="N2306" s="1130"/>
      <c r="O2306" s="1130"/>
      <c r="P2306" s="1130"/>
      <c r="Q2306" s="1130"/>
      <c r="R2306" s="1130"/>
    </row>
    <row r="2307" spans="1:18">
      <c r="A2307" s="1130"/>
      <c r="B2307" s="1130"/>
      <c r="C2307" s="1130"/>
      <c r="D2307" s="1130"/>
      <c r="E2307" s="1130"/>
      <c r="F2307" s="1130"/>
      <c r="G2307" s="1130"/>
      <c r="H2307" s="1130"/>
      <c r="I2307" s="1130"/>
      <c r="J2307" s="1130"/>
      <c r="K2307" s="1130"/>
      <c r="L2307" s="1130"/>
      <c r="M2307" s="1130"/>
      <c r="N2307" s="1130"/>
      <c r="O2307" s="1130"/>
      <c r="P2307" s="1130"/>
      <c r="Q2307" s="1130"/>
      <c r="R2307" s="1130"/>
    </row>
    <row r="2308" spans="1:18">
      <c r="A2308" s="1130"/>
      <c r="B2308" s="1130"/>
      <c r="C2308" s="1130"/>
      <c r="D2308" s="1130"/>
      <c r="E2308" s="1130"/>
      <c r="F2308" s="1130"/>
      <c r="G2308" s="1130"/>
      <c r="H2308" s="1130"/>
      <c r="I2308" s="1130"/>
      <c r="J2308" s="1130"/>
      <c r="K2308" s="1130"/>
      <c r="L2308" s="1130"/>
      <c r="M2308" s="1130"/>
      <c r="N2308" s="1130"/>
      <c r="O2308" s="1130"/>
      <c r="P2308" s="1130"/>
      <c r="Q2308" s="1130"/>
      <c r="R2308" s="1130"/>
    </row>
    <row r="2309" spans="1:18">
      <c r="A2309" s="1130"/>
      <c r="B2309" s="1130"/>
      <c r="C2309" s="1130"/>
      <c r="D2309" s="1130"/>
      <c r="E2309" s="1130"/>
      <c r="F2309" s="1130"/>
      <c r="G2309" s="1130"/>
      <c r="H2309" s="1130"/>
      <c r="I2309" s="1130"/>
      <c r="J2309" s="1130"/>
      <c r="K2309" s="1130"/>
      <c r="L2309" s="1130"/>
      <c r="M2309" s="1130"/>
      <c r="N2309" s="1130"/>
      <c r="O2309" s="1130"/>
      <c r="P2309" s="1130"/>
      <c r="Q2309" s="1130"/>
      <c r="R2309" s="1130"/>
    </row>
    <row r="2310" spans="1:18">
      <c r="A2310" s="1130"/>
      <c r="B2310" s="1130"/>
      <c r="C2310" s="1130"/>
      <c r="D2310" s="1130"/>
      <c r="E2310" s="1130"/>
      <c r="F2310" s="1130"/>
      <c r="G2310" s="1130"/>
      <c r="H2310" s="1130"/>
      <c r="I2310" s="1130"/>
      <c r="J2310" s="1130"/>
      <c r="K2310" s="1130"/>
      <c r="L2310" s="1130"/>
      <c r="M2310" s="1130"/>
      <c r="N2310" s="1130"/>
      <c r="O2310" s="1130"/>
      <c r="P2310" s="1130"/>
      <c r="Q2310" s="1130"/>
      <c r="R2310" s="1130"/>
    </row>
    <row r="2311" spans="1:18">
      <c r="A2311" s="1130"/>
      <c r="B2311" s="1130"/>
      <c r="C2311" s="1130"/>
      <c r="D2311" s="1130"/>
      <c r="E2311" s="1130"/>
      <c r="F2311" s="1130"/>
      <c r="G2311" s="1130"/>
      <c r="H2311" s="1130"/>
      <c r="I2311" s="1130"/>
      <c r="J2311" s="1130"/>
      <c r="K2311" s="1130"/>
      <c r="L2311" s="1130"/>
      <c r="M2311" s="1130"/>
      <c r="N2311" s="1130"/>
      <c r="O2311" s="1130"/>
      <c r="P2311" s="1130"/>
      <c r="Q2311" s="1130"/>
      <c r="R2311" s="1130"/>
    </row>
    <row r="2312" spans="1:18">
      <c r="A2312" s="1130"/>
      <c r="B2312" s="1130"/>
      <c r="C2312" s="1130"/>
      <c r="D2312" s="1130"/>
      <c r="E2312" s="1130"/>
      <c r="F2312" s="1130"/>
      <c r="G2312" s="1130"/>
      <c r="H2312" s="1130"/>
      <c r="I2312" s="1130"/>
      <c r="J2312" s="1130"/>
      <c r="K2312" s="1130"/>
      <c r="L2312" s="1130"/>
      <c r="M2312" s="1130"/>
      <c r="N2312" s="1130"/>
      <c r="O2312" s="1130"/>
      <c r="P2312" s="1130"/>
      <c r="Q2312" s="1130"/>
      <c r="R2312" s="1130"/>
    </row>
    <row r="2313" spans="1:18">
      <c r="A2313" s="1130"/>
      <c r="B2313" s="1130"/>
      <c r="C2313" s="1130"/>
      <c r="D2313" s="1130"/>
      <c r="E2313" s="1130"/>
      <c r="F2313" s="1130"/>
      <c r="G2313" s="1130"/>
      <c r="H2313" s="1130"/>
      <c r="I2313" s="1130"/>
      <c r="J2313" s="1130"/>
      <c r="K2313" s="1130"/>
      <c r="L2313" s="1130"/>
      <c r="M2313" s="1130"/>
      <c r="N2313" s="1130"/>
      <c r="O2313" s="1130"/>
      <c r="P2313" s="1130"/>
      <c r="Q2313" s="1130"/>
      <c r="R2313" s="1130"/>
    </row>
    <row r="2314" spans="1:18">
      <c r="A2314" s="1130"/>
      <c r="B2314" s="1130"/>
      <c r="C2314" s="1130"/>
      <c r="D2314" s="1130"/>
      <c r="E2314" s="1130"/>
      <c r="F2314" s="1130"/>
      <c r="G2314" s="1130"/>
      <c r="H2314" s="1130"/>
      <c r="I2314" s="1130"/>
      <c r="J2314" s="1130"/>
      <c r="K2314" s="1130"/>
      <c r="L2314" s="1130"/>
      <c r="M2314" s="1130"/>
      <c r="N2314" s="1130"/>
      <c r="O2314" s="1130"/>
      <c r="P2314" s="1130"/>
      <c r="Q2314" s="1130"/>
      <c r="R2314" s="1130"/>
    </row>
    <row r="2315" spans="1:18">
      <c r="A2315" s="1130"/>
      <c r="B2315" s="1130"/>
      <c r="C2315" s="1130"/>
      <c r="D2315" s="1130"/>
      <c r="E2315" s="1130"/>
      <c r="F2315" s="1130"/>
      <c r="G2315" s="1130"/>
      <c r="H2315" s="1130"/>
      <c r="I2315" s="1130"/>
      <c r="J2315" s="1130"/>
      <c r="K2315" s="1130"/>
      <c r="L2315" s="1130"/>
      <c r="M2315" s="1130"/>
      <c r="N2315" s="1130"/>
      <c r="O2315" s="1130"/>
      <c r="P2315" s="1130"/>
      <c r="Q2315" s="1130"/>
      <c r="R2315" s="1130"/>
    </row>
    <row r="2316" spans="1:18">
      <c r="A2316" s="1130"/>
      <c r="B2316" s="1130"/>
      <c r="C2316" s="1130"/>
      <c r="D2316" s="1130"/>
      <c r="E2316" s="1130"/>
      <c r="F2316" s="1130"/>
      <c r="G2316" s="1130"/>
      <c r="H2316" s="1130"/>
      <c r="I2316" s="1130"/>
      <c r="J2316" s="1130"/>
      <c r="K2316" s="1130"/>
      <c r="L2316" s="1130"/>
      <c r="M2316" s="1130"/>
      <c r="N2316" s="1130"/>
      <c r="O2316" s="1130"/>
      <c r="P2316" s="1130"/>
      <c r="Q2316" s="1130"/>
      <c r="R2316" s="1130"/>
    </row>
    <row r="2317" spans="1:18">
      <c r="A2317" s="1130"/>
      <c r="B2317" s="1130"/>
      <c r="C2317" s="1130"/>
      <c r="D2317" s="1130"/>
      <c r="E2317" s="1130"/>
      <c r="F2317" s="1130"/>
      <c r="G2317" s="1130"/>
      <c r="H2317" s="1130"/>
      <c r="I2317" s="1130"/>
      <c r="J2317" s="1130"/>
      <c r="K2317" s="1130"/>
      <c r="L2317" s="1130"/>
      <c r="M2317" s="1130"/>
      <c r="N2317" s="1130"/>
      <c r="O2317" s="1130"/>
      <c r="P2317" s="1130"/>
      <c r="Q2317" s="1130"/>
      <c r="R2317" s="1130"/>
    </row>
    <row r="2318" spans="1:18">
      <c r="A2318" s="1130"/>
      <c r="B2318" s="1130"/>
      <c r="C2318" s="1130"/>
      <c r="D2318" s="1130"/>
      <c r="E2318" s="1130"/>
      <c r="F2318" s="1130"/>
      <c r="G2318" s="1130"/>
      <c r="H2318" s="1130"/>
      <c r="I2318" s="1130"/>
      <c r="J2318" s="1130"/>
      <c r="K2318" s="1130"/>
      <c r="L2318" s="1130"/>
      <c r="M2318" s="1130"/>
      <c r="N2318" s="1130"/>
      <c r="O2318" s="1130"/>
      <c r="P2318" s="1130"/>
      <c r="Q2318" s="1130"/>
      <c r="R2318" s="1130"/>
    </row>
    <row r="2319" spans="1:18">
      <c r="A2319" s="1130"/>
      <c r="B2319" s="1130"/>
      <c r="C2319" s="1130"/>
      <c r="D2319" s="1130"/>
      <c r="E2319" s="1130"/>
      <c r="F2319" s="1130"/>
      <c r="G2319" s="1130"/>
      <c r="H2319" s="1130"/>
      <c r="I2319" s="1130"/>
      <c r="J2319" s="1130"/>
      <c r="K2319" s="1130"/>
      <c r="L2319" s="1130"/>
      <c r="M2319" s="1130"/>
      <c r="N2319" s="1130"/>
      <c r="O2319" s="1130"/>
      <c r="P2319" s="1130"/>
      <c r="Q2319" s="1130"/>
      <c r="R2319" s="1130"/>
    </row>
    <row r="2320" spans="1:18">
      <c r="A2320" s="1130"/>
      <c r="B2320" s="1130"/>
      <c r="C2320" s="1130"/>
      <c r="D2320" s="1130"/>
      <c r="E2320" s="1130"/>
      <c r="F2320" s="1130"/>
      <c r="G2320" s="1130"/>
      <c r="H2320" s="1130"/>
      <c r="I2320" s="1130"/>
      <c r="J2320" s="1130"/>
      <c r="K2320" s="1130"/>
      <c r="L2320" s="1130"/>
      <c r="M2320" s="1130"/>
      <c r="N2320" s="1130"/>
      <c r="O2320" s="1130"/>
      <c r="P2320" s="1130"/>
      <c r="Q2320" s="1130"/>
      <c r="R2320" s="1130"/>
    </row>
    <row r="2321" spans="1:18">
      <c r="A2321" s="1130"/>
      <c r="B2321" s="1130"/>
      <c r="C2321" s="1130"/>
      <c r="D2321" s="1130"/>
      <c r="E2321" s="1130"/>
      <c r="F2321" s="1130"/>
      <c r="G2321" s="1130"/>
      <c r="H2321" s="1130"/>
      <c r="I2321" s="1130"/>
      <c r="J2321" s="1130"/>
      <c r="K2321" s="1130"/>
      <c r="L2321" s="1130"/>
      <c r="M2321" s="1130"/>
      <c r="N2321" s="1130"/>
      <c r="O2321" s="1130"/>
      <c r="P2321" s="1130"/>
      <c r="Q2321" s="1130"/>
      <c r="R2321" s="1130"/>
    </row>
    <row r="2322" spans="1:18">
      <c r="A2322" s="1130"/>
      <c r="B2322" s="1130"/>
      <c r="C2322" s="1130"/>
      <c r="D2322" s="1130"/>
      <c r="E2322" s="1130"/>
      <c r="F2322" s="1130"/>
      <c r="G2322" s="1130"/>
      <c r="H2322" s="1130"/>
      <c r="I2322" s="1130"/>
      <c r="J2322" s="1130"/>
      <c r="K2322" s="1130"/>
      <c r="L2322" s="1130"/>
      <c r="M2322" s="1130"/>
      <c r="N2322" s="1130"/>
      <c r="O2322" s="1130"/>
      <c r="P2322" s="1130"/>
      <c r="Q2322" s="1130"/>
      <c r="R2322" s="1130"/>
    </row>
    <row r="2323" spans="1:18">
      <c r="A2323" s="1130"/>
      <c r="B2323" s="1130"/>
      <c r="C2323" s="1130"/>
      <c r="D2323" s="1130"/>
      <c r="E2323" s="1130"/>
      <c r="F2323" s="1130"/>
      <c r="G2323" s="1130"/>
      <c r="H2323" s="1130"/>
      <c r="I2323" s="1130"/>
      <c r="J2323" s="1130"/>
      <c r="K2323" s="1130"/>
      <c r="L2323" s="1130"/>
      <c r="M2323" s="1130"/>
      <c r="N2323" s="1130"/>
      <c r="O2323" s="1130"/>
      <c r="P2323" s="1130"/>
      <c r="Q2323" s="1130"/>
      <c r="R2323" s="1130"/>
    </row>
    <row r="2324" spans="1:18">
      <c r="A2324" s="1130"/>
      <c r="B2324" s="1130"/>
      <c r="C2324" s="1130"/>
      <c r="D2324" s="1130"/>
      <c r="E2324" s="1130"/>
      <c r="F2324" s="1130"/>
      <c r="G2324" s="1130"/>
      <c r="H2324" s="1130"/>
      <c r="I2324" s="1130"/>
      <c r="J2324" s="1130"/>
      <c r="K2324" s="1130"/>
      <c r="L2324" s="1130"/>
      <c r="M2324" s="1130"/>
      <c r="N2324" s="1130"/>
      <c r="O2324" s="1130"/>
      <c r="P2324" s="1130"/>
      <c r="Q2324" s="1130"/>
      <c r="R2324" s="1130"/>
    </row>
    <row r="2325" spans="1:18">
      <c r="A2325" s="1130"/>
      <c r="B2325" s="1130"/>
      <c r="C2325" s="1130"/>
      <c r="D2325" s="1130"/>
      <c r="E2325" s="1130"/>
      <c r="F2325" s="1130"/>
      <c r="G2325" s="1130"/>
      <c r="H2325" s="1130"/>
      <c r="I2325" s="1130"/>
      <c r="J2325" s="1130"/>
      <c r="K2325" s="1130"/>
      <c r="L2325" s="1130"/>
      <c r="M2325" s="1130"/>
      <c r="N2325" s="1130"/>
      <c r="O2325" s="1130"/>
      <c r="P2325" s="1130"/>
      <c r="Q2325" s="1130"/>
      <c r="R2325" s="1130"/>
    </row>
    <row r="2326" spans="1:18">
      <c r="A2326" s="1130"/>
      <c r="B2326" s="1130"/>
      <c r="C2326" s="1130"/>
      <c r="D2326" s="1130"/>
      <c r="E2326" s="1130"/>
      <c r="F2326" s="1130"/>
      <c r="G2326" s="1130"/>
      <c r="H2326" s="1130"/>
      <c r="I2326" s="1130"/>
      <c r="J2326" s="1130"/>
      <c r="K2326" s="1130"/>
      <c r="L2326" s="1130"/>
      <c r="M2326" s="1130"/>
      <c r="N2326" s="1130"/>
      <c r="O2326" s="1130"/>
      <c r="P2326" s="1130"/>
      <c r="Q2326" s="1130"/>
      <c r="R2326" s="1130"/>
    </row>
    <row r="2327" spans="1:18">
      <c r="A2327" s="1130"/>
      <c r="B2327" s="1130"/>
      <c r="C2327" s="1130"/>
      <c r="D2327" s="1130"/>
      <c r="E2327" s="1130"/>
      <c r="F2327" s="1130"/>
      <c r="G2327" s="1130"/>
      <c r="H2327" s="1130"/>
      <c r="I2327" s="1130"/>
      <c r="J2327" s="1130"/>
      <c r="K2327" s="1130"/>
      <c r="L2327" s="1130"/>
      <c r="M2327" s="1130"/>
      <c r="N2327" s="1130"/>
      <c r="O2327" s="1130"/>
      <c r="P2327" s="1130"/>
      <c r="Q2327" s="1130"/>
      <c r="R2327" s="1130"/>
    </row>
    <row r="2328" spans="1:18">
      <c r="A2328" s="1130"/>
      <c r="B2328" s="1130"/>
      <c r="C2328" s="1130"/>
      <c r="D2328" s="1130"/>
      <c r="E2328" s="1130"/>
      <c r="F2328" s="1130"/>
      <c r="G2328" s="1130"/>
      <c r="H2328" s="1130"/>
      <c r="I2328" s="1130"/>
      <c r="J2328" s="1130"/>
      <c r="K2328" s="1130"/>
      <c r="L2328" s="1130"/>
      <c r="M2328" s="1130"/>
      <c r="N2328" s="1130"/>
      <c r="O2328" s="1130"/>
      <c r="P2328" s="1130"/>
      <c r="Q2328" s="1130"/>
      <c r="R2328" s="1130"/>
    </row>
    <row r="2329" spans="1:18">
      <c r="A2329" s="1130"/>
      <c r="B2329" s="1130"/>
      <c r="C2329" s="1130"/>
      <c r="D2329" s="1130"/>
      <c r="E2329" s="1130"/>
      <c r="F2329" s="1130"/>
      <c r="G2329" s="1130"/>
      <c r="H2329" s="1130"/>
      <c r="I2329" s="1130"/>
      <c r="J2329" s="1130"/>
      <c r="K2329" s="1130"/>
      <c r="L2329" s="1130"/>
      <c r="M2329" s="1130"/>
      <c r="N2329" s="1130"/>
      <c r="O2329" s="1130"/>
      <c r="P2329" s="1130"/>
      <c r="Q2329" s="1130"/>
      <c r="R2329" s="1130"/>
    </row>
    <row r="2330" spans="1:18">
      <c r="A2330" s="1130"/>
      <c r="B2330" s="1130"/>
      <c r="C2330" s="1130"/>
      <c r="D2330" s="1130"/>
      <c r="E2330" s="1130"/>
      <c r="F2330" s="1130"/>
      <c r="G2330" s="1130"/>
      <c r="H2330" s="1130"/>
      <c r="I2330" s="1130"/>
      <c r="J2330" s="1130"/>
      <c r="K2330" s="1130"/>
      <c r="L2330" s="1130"/>
      <c r="M2330" s="1130"/>
      <c r="N2330" s="1130"/>
      <c r="O2330" s="1130"/>
      <c r="P2330" s="1130"/>
      <c r="Q2330" s="1130"/>
      <c r="R2330" s="1130"/>
    </row>
    <row r="2331" spans="1:18">
      <c r="A2331" s="1130"/>
      <c r="B2331" s="1130"/>
      <c r="C2331" s="1130"/>
      <c r="D2331" s="1130"/>
      <c r="E2331" s="1130"/>
      <c r="F2331" s="1130"/>
      <c r="G2331" s="1130"/>
      <c r="H2331" s="1130"/>
      <c r="I2331" s="1130"/>
      <c r="J2331" s="1130"/>
      <c r="K2331" s="1130"/>
      <c r="L2331" s="1130"/>
      <c r="M2331" s="1130"/>
      <c r="N2331" s="1130"/>
      <c r="O2331" s="1130"/>
      <c r="P2331" s="1130"/>
      <c r="Q2331" s="1130"/>
      <c r="R2331" s="1130"/>
    </row>
    <row r="2332" spans="1:18">
      <c r="A2332" s="1130"/>
      <c r="B2332" s="1130"/>
      <c r="C2332" s="1130"/>
      <c r="D2332" s="1130"/>
      <c r="E2332" s="1130"/>
      <c r="F2332" s="1130"/>
      <c r="G2332" s="1130"/>
      <c r="H2332" s="1130"/>
      <c r="I2332" s="1130"/>
      <c r="J2332" s="1130"/>
      <c r="K2332" s="1130"/>
      <c r="L2332" s="1130"/>
      <c r="M2332" s="1130"/>
      <c r="N2332" s="1130"/>
      <c r="O2332" s="1130"/>
      <c r="P2332" s="1130"/>
      <c r="Q2332" s="1130"/>
      <c r="R2332" s="1130"/>
    </row>
    <row r="2333" spans="1:18">
      <c r="A2333" s="1130"/>
      <c r="B2333" s="1130"/>
      <c r="C2333" s="1130"/>
      <c r="D2333" s="1130"/>
      <c r="E2333" s="1130"/>
      <c r="F2333" s="1130"/>
      <c r="G2333" s="1130"/>
      <c r="H2333" s="1130"/>
      <c r="I2333" s="1130"/>
      <c r="J2333" s="1130"/>
      <c r="K2333" s="1130"/>
      <c r="L2333" s="1130"/>
      <c r="M2333" s="1130"/>
      <c r="N2333" s="1130"/>
      <c r="O2333" s="1130"/>
      <c r="P2333" s="1130"/>
      <c r="Q2333" s="1130"/>
      <c r="R2333" s="1130"/>
    </row>
    <row r="2334" spans="1:18">
      <c r="A2334" s="1130"/>
      <c r="B2334" s="1130"/>
      <c r="C2334" s="1130"/>
      <c r="D2334" s="1130"/>
      <c r="E2334" s="1130"/>
      <c r="F2334" s="1130"/>
      <c r="G2334" s="1130"/>
      <c r="H2334" s="1130"/>
      <c r="I2334" s="1130"/>
      <c r="J2334" s="1130"/>
      <c r="K2334" s="1130"/>
      <c r="L2334" s="1130"/>
      <c r="M2334" s="1130"/>
      <c r="N2334" s="1130"/>
      <c r="O2334" s="1130"/>
      <c r="P2334" s="1130"/>
      <c r="Q2334" s="1130"/>
      <c r="R2334" s="1130"/>
    </row>
    <row r="2335" spans="1:18">
      <c r="A2335" s="1130"/>
      <c r="B2335" s="1130"/>
      <c r="C2335" s="1130"/>
      <c r="D2335" s="1130"/>
      <c r="E2335" s="1130"/>
      <c r="F2335" s="1130"/>
      <c r="G2335" s="1130"/>
      <c r="H2335" s="1130"/>
      <c r="I2335" s="1130"/>
      <c r="J2335" s="1130"/>
      <c r="K2335" s="1130"/>
      <c r="L2335" s="1130"/>
      <c r="M2335" s="1130"/>
      <c r="N2335" s="1130"/>
      <c r="O2335" s="1130"/>
      <c r="P2335" s="1130"/>
      <c r="Q2335" s="1130"/>
      <c r="R2335" s="1130"/>
    </row>
    <row r="2336" spans="1:18">
      <c r="A2336" s="1130"/>
      <c r="B2336" s="1130"/>
      <c r="C2336" s="1130"/>
      <c r="D2336" s="1130"/>
      <c r="E2336" s="1130"/>
      <c r="F2336" s="1130"/>
      <c r="G2336" s="1130"/>
      <c r="H2336" s="1130"/>
      <c r="I2336" s="1130"/>
      <c r="J2336" s="1130"/>
      <c r="K2336" s="1130"/>
      <c r="L2336" s="1130"/>
      <c r="M2336" s="1130"/>
      <c r="N2336" s="1130"/>
      <c r="O2336" s="1130"/>
      <c r="P2336" s="1130"/>
      <c r="Q2336" s="1130"/>
      <c r="R2336" s="1130"/>
    </row>
    <row r="2337" spans="1:18">
      <c r="A2337" s="1130"/>
      <c r="B2337" s="1130"/>
      <c r="C2337" s="1130"/>
      <c r="D2337" s="1130"/>
      <c r="E2337" s="1130"/>
      <c r="F2337" s="1130"/>
      <c r="G2337" s="1130"/>
      <c r="H2337" s="1130"/>
      <c r="I2337" s="1130"/>
      <c r="J2337" s="1130"/>
      <c r="K2337" s="1130"/>
      <c r="L2337" s="1130"/>
      <c r="M2337" s="1130"/>
      <c r="N2337" s="1130"/>
      <c r="O2337" s="1130"/>
      <c r="P2337" s="1130"/>
      <c r="Q2337" s="1130"/>
      <c r="R2337" s="1130"/>
    </row>
    <row r="2338" spans="1:18">
      <c r="A2338" s="1130"/>
      <c r="B2338" s="1130"/>
      <c r="C2338" s="1130"/>
      <c r="D2338" s="1130"/>
      <c r="E2338" s="1130"/>
      <c r="F2338" s="1130"/>
      <c r="G2338" s="1130"/>
      <c r="H2338" s="1130"/>
      <c r="I2338" s="1130"/>
      <c r="J2338" s="1130"/>
      <c r="K2338" s="1130"/>
      <c r="L2338" s="1130"/>
      <c r="M2338" s="1130"/>
      <c r="N2338" s="1130"/>
      <c r="O2338" s="1130"/>
      <c r="P2338" s="1130"/>
      <c r="Q2338" s="1130"/>
      <c r="R2338" s="1130"/>
    </row>
    <row r="2339" spans="1:18">
      <c r="A2339" s="1130"/>
      <c r="B2339" s="1130"/>
      <c r="C2339" s="1130"/>
      <c r="D2339" s="1130"/>
      <c r="E2339" s="1130"/>
      <c r="F2339" s="1130"/>
      <c r="G2339" s="1130"/>
      <c r="H2339" s="1130"/>
      <c r="I2339" s="1130"/>
      <c r="J2339" s="1130"/>
      <c r="K2339" s="1130"/>
      <c r="L2339" s="1130"/>
      <c r="M2339" s="1130"/>
      <c r="N2339" s="1130"/>
      <c r="O2339" s="1130"/>
      <c r="P2339" s="1130"/>
      <c r="Q2339" s="1130"/>
      <c r="R2339" s="1130"/>
    </row>
    <row r="2340" spans="1:18">
      <c r="A2340" s="1130"/>
      <c r="B2340" s="1130"/>
      <c r="C2340" s="1130"/>
      <c r="D2340" s="1130"/>
      <c r="E2340" s="1130"/>
      <c r="F2340" s="1130"/>
      <c r="G2340" s="1130"/>
      <c r="H2340" s="1130"/>
      <c r="I2340" s="1130"/>
      <c r="J2340" s="1130"/>
      <c r="K2340" s="1130"/>
      <c r="L2340" s="1130"/>
      <c r="M2340" s="1130"/>
      <c r="N2340" s="1130"/>
      <c r="O2340" s="1130"/>
      <c r="P2340" s="1130"/>
      <c r="Q2340" s="1130"/>
      <c r="R2340" s="1130"/>
    </row>
    <row r="2341" spans="1:18">
      <c r="A2341" s="1130"/>
      <c r="B2341" s="1130"/>
      <c r="C2341" s="1130"/>
      <c r="D2341" s="1130"/>
      <c r="E2341" s="1130"/>
      <c r="F2341" s="1130"/>
      <c r="G2341" s="1130"/>
      <c r="H2341" s="1130"/>
      <c r="I2341" s="1130"/>
      <c r="J2341" s="1130"/>
      <c r="K2341" s="1130"/>
      <c r="L2341" s="1130"/>
      <c r="M2341" s="1130"/>
      <c r="N2341" s="1130"/>
      <c r="O2341" s="1130"/>
      <c r="P2341" s="1130"/>
      <c r="Q2341" s="1130"/>
      <c r="R2341" s="1130"/>
    </row>
    <row r="2342" spans="1:18">
      <c r="A2342" s="1130"/>
      <c r="B2342" s="1130"/>
      <c r="C2342" s="1130"/>
      <c r="D2342" s="1130"/>
      <c r="E2342" s="1130"/>
      <c r="F2342" s="1130"/>
      <c r="G2342" s="1130"/>
      <c r="H2342" s="1130"/>
      <c r="I2342" s="1130"/>
      <c r="J2342" s="1130"/>
      <c r="K2342" s="1130"/>
      <c r="L2342" s="1130"/>
      <c r="M2342" s="1130"/>
      <c r="N2342" s="1130"/>
      <c r="O2342" s="1130"/>
      <c r="P2342" s="1130"/>
      <c r="Q2342" s="1130"/>
      <c r="R2342" s="1130"/>
    </row>
    <row r="2343" spans="1:18">
      <c r="A2343" s="1130"/>
      <c r="B2343" s="1130"/>
      <c r="C2343" s="1130"/>
      <c r="D2343" s="1130"/>
      <c r="E2343" s="1130"/>
      <c r="F2343" s="1130"/>
      <c r="G2343" s="1130"/>
      <c r="H2343" s="1130"/>
      <c r="I2343" s="1130"/>
      <c r="J2343" s="1130"/>
      <c r="K2343" s="1130"/>
      <c r="L2343" s="1130"/>
      <c r="M2343" s="1130"/>
      <c r="N2343" s="1130"/>
      <c r="O2343" s="1130"/>
      <c r="P2343" s="1130"/>
      <c r="Q2343" s="1130"/>
      <c r="R2343" s="1130"/>
    </row>
    <row r="2344" spans="1:18">
      <c r="A2344" s="1130"/>
      <c r="B2344" s="1130"/>
      <c r="C2344" s="1130"/>
      <c r="D2344" s="1130"/>
      <c r="E2344" s="1130"/>
      <c r="F2344" s="1130"/>
      <c r="G2344" s="1130"/>
      <c r="H2344" s="1130"/>
      <c r="I2344" s="1130"/>
      <c r="J2344" s="1130"/>
      <c r="K2344" s="1130"/>
      <c r="L2344" s="1130"/>
      <c r="M2344" s="1130"/>
      <c r="N2344" s="1130"/>
      <c r="O2344" s="1130"/>
      <c r="P2344" s="1130"/>
      <c r="Q2344" s="1130"/>
      <c r="R2344" s="1130"/>
    </row>
    <row r="2345" spans="1:18">
      <c r="A2345" s="1130"/>
      <c r="B2345" s="1130"/>
      <c r="C2345" s="1130"/>
      <c r="D2345" s="1130"/>
      <c r="E2345" s="1130"/>
      <c r="F2345" s="1130"/>
      <c r="G2345" s="1130"/>
      <c r="H2345" s="1130"/>
      <c r="I2345" s="1130"/>
      <c r="J2345" s="1130"/>
      <c r="K2345" s="1130"/>
      <c r="L2345" s="1130"/>
      <c r="M2345" s="1130"/>
      <c r="N2345" s="1130"/>
      <c r="O2345" s="1130"/>
      <c r="P2345" s="1130"/>
      <c r="Q2345" s="1130"/>
      <c r="R2345" s="1130"/>
    </row>
    <row r="2346" spans="1:18">
      <c r="A2346" s="1130"/>
      <c r="B2346" s="1130"/>
      <c r="C2346" s="1130"/>
      <c r="D2346" s="1130"/>
      <c r="E2346" s="1130"/>
      <c r="F2346" s="1130"/>
      <c r="G2346" s="1130"/>
      <c r="H2346" s="1130"/>
      <c r="I2346" s="1130"/>
      <c r="J2346" s="1130"/>
      <c r="K2346" s="1130"/>
      <c r="L2346" s="1130"/>
      <c r="M2346" s="1130"/>
      <c r="N2346" s="1130"/>
      <c r="O2346" s="1130"/>
      <c r="P2346" s="1130"/>
      <c r="Q2346" s="1130"/>
      <c r="R2346" s="1130"/>
    </row>
    <row r="2347" spans="1:18">
      <c r="A2347" s="1130"/>
      <c r="B2347" s="1130"/>
      <c r="C2347" s="1130"/>
      <c r="D2347" s="1130"/>
      <c r="E2347" s="1130"/>
      <c r="F2347" s="1130"/>
      <c r="G2347" s="1130"/>
      <c r="H2347" s="1130"/>
      <c r="I2347" s="1130"/>
      <c r="J2347" s="1130"/>
      <c r="K2347" s="1130"/>
      <c r="L2347" s="1130"/>
      <c r="M2347" s="1130"/>
      <c r="N2347" s="1130"/>
      <c r="O2347" s="1130"/>
      <c r="P2347" s="1130"/>
      <c r="Q2347" s="1130"/>
      <c r="R2347" s="1130"/>
    </row>
    <row r="2348" spans="1:18">
      <c r="A2348" s="1130"/>
      <c r="B2348" s="1130"/>
      <c r="C2348" s="1130"/>
      <c r="D2348" s="1130"/>
      <c r="E2348" s="1130"/>
      <c r="F2348" s="1130"/>
      <c r="G2348" s="1130"/>
      <c r="H2348" s="1130"/>
      <c r="I2348" s="1130"/>
      <c r="J2348" s="1130"/>
      <c r="K2348" s="1130"/>
      <c r="L2348" s="1130"/>
      <c r="M2348" s="1130"/>
      <c r="N2348" s="1130"/>
      <c r="O2348" s="1130"/>
      <c r="P2348" s="1130"/>
      <c r="Q2348" s="1130"/>
      <c r="R2348" s="1130"/>
    </row>
    <row r="2349" spans="1:18">
      <c r="A2349" s="1130"/>
      <c r="B2349" s="1130"/>
      <c r="C2349" s="1130"/>
      <c r="D2349" s="1130"/>
      <c r="E2349" s="1130"/>
      <c r="F2349" s="1130"/>
      <c r="G2349" s="1130"/>
      <c r="H2349" s="1130"/>
      <c r="I2349" s="1130"/>
      <c r="J2349" s="1130"/>
      <c r="K2349" s="1130"/>
      <c r="L2349" s="1130"/>
      <c r="M2349" s="1130"/>
      <c r="N2349" s="1130"/>
      <c r="O2349" s="1130"/>
      <c r="P2349" s="1130"/>
      <c r="Q2349" s="1130"/>
      <c r="R2349" s="1130"/>
    </row>
    <row r="2350" spans="1:18">
      <c r="A2350" s="1130"/>
      <c r="B2350" s="1130"/>
      <c r="C2350" s="1130"/>
      <c r="D2350" s="1130"/>
      <c r="E2350" s="1130"/>
      <c r="F2350" s="1130"/>
      <c r="G2350" s="1130"/>
      <c r="H2350" s="1130"/>
      <c r="I2350" s="1130"/>
      <c r="J2350" s="1130"/>
      <c r="K2350" s="1130"/>
      <c r="L2350" s="1130"/>
      <c r="M2350" s="1130"/>
      <c r="N2350" s="1130"/>
      <c r="O2350" s="1130"/>
      <c r="P2350" s="1130"/>
      <c r="Q2350" s="1130"/>
      <c r="R2350" s="1130"/>
    </row>
    <row r="2351" spans="1:18">
      <c r="A2351" s="1130"/>
      <c r="B2351" s="1130"/>
      <c r="C2351" s="1130"/>
      <c r="D2351" s="1130"/>
      <c r="E2351" s="1130"/>
      <c r="F2351" s="1130"/>
      <c r="G2351" s="1130"/>
      <c r="H2351" s="1130"/>
      <c r="I2351" s="1130"/>
      <c r="J2351" s="1130"/>
      <c r="K2351" s="1130"/>
      <c r="L2351" s="1130"/>
      <c r="M2351" s="1130"/>
      <c r="N2351" s="1130"/>
      <c r="O2351" s="1130"/>
      <c r="P2351" s="1130"/>
      <c r="Q2351" s="1130"/>
      <c r="R2351" s="1130"/>
    </row>
    <row r="2352" spans="1:18">
      <c r="A2352" s="1130"/>
      <c r="B2352" s="1130"/>
      <c r="C2352" s="1130"/>
      <c r="D2352" s="1130"/>
      <c r="E2352" s="1130"/>
      <c r="F2352" s="1130"/>
      <c r="G2352" s="1130"/>
      <c r="H2352" s="1130"/>
      <c r="I2352" s="1130"/>
      <c r="J2352" s="1130"/>
      <c r="K2352" s="1130"/>
      <c r="L2352" s="1130"/>
      <c r="M2352" s="1130"/>
      <c r="N2352" s="1130"/>
      <c r="O2352" s="1130"/>
      <c r="P2352" s="1130"/>
      <c r="Q2352" s="1130"/>
      <c r="R2352" s="1130"/>
    </row>
    <row r="2353" spans="1:18">
      <c r="A2353" s="1130"/>
      <c r="B2353" s="1130"/>
      <c r="C2353" s="1130"/>
      <c r="D2353" s="1130"/>
      <c r="E2353" s="1130"/>
      <c r="F2353" s="1130"/>
      <c r="G2353" s="1130"/>
      <c r="H2353" s="1130"/>
      <c r="I2353" s="1130"/>
      <c r="J2353" s="1130"/>
      <c r="K2353" s="1130"/>
      <c r="L2353" s="1130"/>
      <c r="M2353" s="1130"/>
      <c r="N2353" s="1130"/>
      <c r="O2353" s="1130"/>
      <c r="P2353" s="1130"/>
      <c r="Q2353" s="1130"/>
      <c r="R2353" s="1130"/>
    </row>
    <row r="2354" spans="1:18">
      <c r="A2354" s="1130"/>
      <c r="B2354" s="1130"/>
      <c r="C2354" s="1130"/>
      <c r="D2354" s="1130"/>
      <c r="E2354" s="1130"/>
      <c r="F2354" s="1130"/>
      <c r="G2354" s="1130"/>
      <c r="H2354" s="1130"/>
      <c r="I2354" s="1130"/>
      <c r="J2354" s="1130"/>
      <c r="K2354" s="1130"/>
      <c r="L2354" s="1130"/>
      <c r="M2354" s="1130"/>
      <c r="N2354" s="1130"/>
      <c r="O2354" s="1130"/>
      <c r="P2354" s="1130"/>
      <c r="Q2354" s="1130"/>
      <c r="R2354" s="1130"/>
    </row>
    <row r="2355" spans="1:18">
      <c r="A2355" s="1130"/>
      <c r="B2355" s="1130"/>
      <c r="C2355" s="1130"/>
      <c r="D2355" s="1130"/>
      <c r="E2355" s="1130"/>
      <c r="F2355" s="1130"/>
      <c r="G2355" s="1130"/>
      <c r="H2355" s="1130"/>
      <c r="I2355" s="1130"/>
      <c r="J2355" s="1130"/>
      <c r="K2355" s="1130"/>
      <c r="L2355" s="1130"/>
      <c r="M2355" s="1130"/>
      <c r="N2355" s="1130"/>
      <c r="O2355" s="1130"/>
      <c r="P2355" s="1130"/>
      <c r="Q2355" s="1130"/>
      <c r="R2355" s="1130"/>
    </row>
    <row r="2356" spans="1:18">
      <c r="A2356" s="1130"/>
      <c r="B2356" s="1130"/>
      <c r="C2356" s="1130"/>
      <c r="D2356" s="1130"/>
      <c r="E2356" s="1130"/>
      <c r="F2356" s="1130"/>
      <c r="G2356" s="1130"/>
      <c r="H2356" s="1130"/>
      <c r="I2356" s="1130"/>
      <c r="J2356" s="1130"/>
      <c r="K2356" s="1130"/>
      <c r="L2356" s="1130"/>
      <c r="M2356" s="1130"/>
      <c r="N2356" s="1130"/>
      <c r="O2356" s="1130"/>
      <c r="P2356" s="1130"/>
      <c r="Q2356" s="1130"/>
      <c r="R2356" s="1130"/>
    </row>
    <row r="2357" spans="1:18">
      <c r="A2357" s="1130"/>
      <c r="B2357" s="1130"/>
      <c r="C2357" s="1130"/>
      <c r="D2357" s="1130"/>
      <c r="E2357" s="1130"/>
      <c r="F2357" s="1130"/>
      <c r="G2357" s="1130"/>
      <c r="H2357" s="1130"/>
      <c r="I2357" s="1130"/>
      <c r="J2357" s="1130"/>
      <c r="K2357" s="1130"/>
      <c r="L2357" s="1130"/>
      <c r="M2357" s="1130"/>
      <c r="N2357" s="1130"/>
      <c r="O2357" s="1130"/>
      <c r="P2357" s="1130"/>
      <c r="Q2357" s="1130"/>
      <c r="R2357" s="1130"/>
    </row>
    <row r="2358" spans="1:18">
      <c r="A2358" s="1130"/>
      <c r="B2358" s="1130"/>
      <c r="C2358" s="1130"/>
      <c r="D2358" s="1130"/>
      <c r="E2358" s="1130"/>
      <c r="F2358" s="1130"/>
      <c r="G2358" s="1130"/>
      <c r="H2358" s="1130"/>
      <c r="I2358" s="1130"/>
      <c r="J2358" s="1130"/>
      <c r="K2358" s="1130"/>
      <c r="L2358" s="1130"/>
      <c r="M2358" s="1130"/>
      <c r="N2358" s="1130"/>
      <c r="O2358" s="1130"/>
      <c r="P2358" s="1130"/>
      <c r="Q2358" s="1130"/>
      <c r="R2358" s="1130"/>
    </row>
    <row r="2359" spans="1:18">
      <c r="A2359" s="1130"/>
      <c r="B2359" s="1130"/>
      <c r="C2359" s="1130"/>
      <c r="D2359" s="1130"/>
      <c r="E2359" s="1130"/>
      <c r="F2359" s="1130"/>
      <c r="G2359" s="1130"/>
      <c r="H2359" s="1130"/>
      <c r="I2359" s="1130"/>
      <c r="J2359" s="1130"/>
      <c r="K2359" s="1130"/>
      <c r="L2359" s="1130"/>
      <c r="M2359" s="1130"/>
      <c r="N2359" s="1130"/>
      <c r="O2359" s="1130"/>
      <c r="P2359" s="1130"/>
      <c r="Q2359" s="1130"/>
      <c r="R2359" s="1130"/>
    </row>
    <row r="2360" spans="1:18">
      <c r="A2360" s="1130"/>
      <c r="B2360" s="1130"/>
      <c r="C2360" s="1130"/>
      <c r="D2360" s="1130"/>
      <c r="E2360" s="1130"/>
      <c r="F2360" s="1130"/>
      <c r="G2360" s="1130"/>
      <c r="H2360" s="1130"/>
      <c r="I2360" s="1130"/>
      <c r="J2360" s="1130"/>
      <c r="K2360" s="1130"/>
      <c r="L2360" s="1130"/>
      <c r="M2360" s="1130"/>
      <c r="N2360" s="1130"/>
      <c r="O2360" s="1130"/>
      <c r="P2360" s="1130"/>
      <c r="Q2360" s="1130"/>
      <c r="R2360" s="1130"/>
    </row>
    <row r="2361" spans="1:18">
      <c r="A2361" s="1130"/>
      <c r="B2361" s="1130"/>
      <c r="C2361" s="1130"/>
      <c r="D2361" s="1130"/>
      <c r="E2361" s="1130"/>
      <c r="F2361" s="1130"/>
      <c r="G2361" s="1130"/>
      <c r="H2361" s="1130"/>
      <c r="I2361" s="1130"/>
      <c r="J2361" s="1130"/>
      <c r="K2361" s="1130"/>
      <c r="L2361" s="1130"/>
      <c r="M2361" s="1130"/>
      <c r="N2361" s="1130"/>
      <c r="O2361" s="1130"/>
      <c r="P2361" s="1130"/>
      <c r="Q2361" s="1130"/>
      <c r="R2361" s="1130"/>
    </row>
    <row r="2362" spans="1:18">
      <c r="A2362" s="1130"/>
      <c r="B2362" s="1130"/>
      <c r="C2362" s="1130"/>
      <c r="D2362" s="1130"/>
      <c r="E2362" s="1130"/>
      <c r="F2362" s="1130"/>
      <c r="G2362" s="1130"/>
      <c r="H2362" s="1130"/>
      <c r="I2362" s="1130"/>
      <c r="J2362" s="1130"/>
      <c r="K2362" s="1130"/>
      <c r="L2362" s="1130"/>
      <c r="M2362" s="1130"/>
      <c r="N2362" s="1130"/>
      <c r="O2362" s="1130"/>
      <c r="P2362" s="1130"/>
      <c r="Q2362" s="1130"/>
      <c r="R2362" s="1130"/>
    </row>
    <row r="2363" spans="1:18">
      <c r="A2363" s="1130"/>
      <c r="B2363" s="1130"/>
      <c r="C2363" s="1130"/>
      <c r="D2363" s="1130"/>
      <c r="E2363" s="1130"/>
      <c r="F2363" s="1130"/>
      <c r="G2363" s="1130"/>
      <c r="H2363" s="1130"/>
      <c r="I2363" s="1130"/>
      <c r="J2363" s="1130"/>
      <c r="K2363" s="1130"/>
      <c r="L2363" s="1130"/>
      <c r="M2363" s="1130"/>
      <c r="N2363" s="1130"/>
      <c r="O2363" s="1130"/>
      <c r="P2363" s="1130"/>
      <c r="Q2363" s="1130"/>
      <c r="R2363" s="1130"/>
    </row>
    <row r="2364" spans="1:18">
      <c r="A2364" s="1130"/>
      <c r="B2364" s="1130"/>
      <c r="C2364" s="1130"/>
      <c r="D2364" s="1130"/>
      <c r="E2364" s="1130"/>
      <c r="F2364" s="1130"/>
      <c r="G2364" s="1130"/>
      <c r="H2364" s="1130"/>
      <c r="I2364" s="1130"/>
      <c r="J2364" s="1130"/>
      <c r="K2364" s="1130"/>
      <c r="L2364" s="1130"/>
      <c r="M2364" s="1130"/>
      <c r="N2364" s="1130"/>
      <c r="O2364" s="1130"/>
      <c r="P2364" s="1130"/>
      <c r="Q2364" s="1130"/>
      <c r="R2364" s="1130"/>
    </row>
    <row r="2365" spans="1:18">
      <c r="A2365" s="1130"/>
      <c r="B2365" s="1130"/>
      <c r="C2365" s="1130"/>
      <c r="D2365" s="1130"/>
      <c r="E2365" s="1130"/>
      <c r="F2365" s="1130"/>
      <c r="G2365" s="1130"/>
      <c r="H2365" s="1130"/>
      <c r="I2365" s="1130"/>
      <c r="J2365" s="1130"/>
      <c r="K2365" s="1130"/>
      <c r="L2365" s="1130"/>
      <c r="M2365" s="1130"/>
      <c r="N2365" s="1130"/>
      <c r="O2365" s="1130"/>
      <c r="P2365" s="1130"/>
      <c r="Q2365" s="1130"/>
      <c r="R2365" s="1130"/>
    </row>
    <row r="2366" spans="1:18">
      <c r="A2366" s="1130"/>
      <c r="B2366" s="1130"/>
      <c r="C2366" s="1130"/>
      <c r="D2366" s="1130"/>
      <c r="E2366" s="1130"/>
      <c r="F2366" s="1130"/>
      <c r="G2366" s="1130"/>
      <c r="H2366" s="1130"/>
      <c r="I2366" s="1130"/>
      <c r="J2366" s="1130"/>
      <c r="K2366" s="1130"/>
      <c r="L2366" s="1130"/>
      <c r="M2366" s="1130"/>
      <c r="N2366" s="1130"/>
      <c r="O2366" s="1130"/>
      <c r="P2366" s="1130"/>
      <c r="Q2366" s="1130"/>
      <c r="R2366" s="1130"/>
    </row>
    <row r="2367" spans="1:18">
      <c r="A2367" s="1130"/>
      <c r="B2367" s="1130"/>
      <c r="C2367" s="1130"/>
      <c r="D2367" s="1130"/>
      <c r="E2367" s="1130"/>
      <c r="F2367" s="1130"/>
      <c r="G2367" s="1130"/>
      <c r="H2367" s="1130"/>
      <c r="I2367" s="1130"/>
      <c r="J2367" s="1130"/>
      <c r="K2367" s="1130"/>
      <c r="L2367" s="1130"/>
      <c r="M2367" s="1130"/>
      <c r="N2367" s="1130"/>
      <c r="O2367" s="1130"/>
      <c r="P2367" s="1130"/>
      <c r="Q2367" s="1130"/>
      <c r="R2367" s="1130"/>
    </row>
    <row r="2368" spans="1:18">
      <c r="A2368" s="1130"/>
      <c r="B2368" s="1130"/>
      <c r="C2368" s="1130"/>
      <c r="D2368" s="1130"/>
      <c r="E2368" s="1130"/>
      <c r="F2368" s="1130"/>
      <c r="G2368" s="1130"/>
      <c r="H2368" s="1130"/>
      <c r="I2368" s="1130"/>
      <c r="J2368" s="1130"/>
      <c r="K2368" s="1130"/>
      <c r="L2368" s="1130"/>
      <c r="M2368" s="1130"/>
      <c r="N2368" s="1130"/>
      <c r="O2368" s="1130"/>
      <c r="P2368" s="1130"/>
      <c r="Q2368" s="1130"/>
      <c r="R2368" s="1130"/>
    </row>
    <row r="2369" spans="1:18">
      <c r="A2369" s="1130"/>
      <c r="B2369" s="1130"/>
      <c r="C2369" s="1130"/>
      <c r="D2369" s="1130"/>
      <c r="E2369" s="1130"/>
      <c r="F2369" s="1130"/>
      <c r="G2369" s="1130"/>
      <c r="H2369" s="1130"/>
      <c r="I2369" s="1130"/>
      <c r="J2369" s="1130"/>
      <c r="K2369" s="1130"/>
      <c r="L2369" s="1130"/>
      <c r="M2369" s="1130"/>
      <c r="N2369" s="1130"/>
      <c r="O2369" s="1130"/>
      <c r="P2369" s="1130"/>
      <c r="Q2369" s="1130"/>
      <c r="R2369" s="1130"/>
    </row>
    <row r="2370" spans="1:18">
      <c r="A2370" s="1130"/>
      <c r="B2370" s="1130"/>
      <c r="C2370" s="1130"/>
      <c r="D2370" s="1130"/>
      <c r="E2370" s="1130"/>
      <c r="F2370" s="1130"/>
      <c r="G2370" s="1130"/>
      <c r="H2370" s="1130"/>
      <c r="I2370" s="1130"/>
      <c r="J2370" s="1130"/>
      <c r="K2370" s="1130"/>
      <c r="L2370" s="1130"/>
      <c r="M2370" s="1130"/>
      <c r="N2370" s="1130"/>
      <c r="O2370" s="1130"/>
      <c r="P2370" s="1130"/>
      <c r="Q2370" s="1130"/>
      <c r="R2370" s="1130"/>
    </row>
    <row r="2371" spans="1:18">
      <c r="A2371" s="1130"/>
      <c r="B2371" s="1130"/>
      <c r="C2371" s="1130"/>
      <c r="D2371" s="1130"/>
      <c r="E2371" s="1130"/>
      <c r="F2371" s="1130"/>
      <c r="G2371" s="1130"/>
      <c r="H2371" s="1130"/>
      <c r="I2371" s="1130"/>
      <c r="J2371" s="1130"/>
      <c r="K2371" s="1130"/>
      <c r="L2371" s="1130"/>
      <c r="M2371" s="1130"/>
      <c r="N2371" s="1130"/>
      <c r="O2371" s="1130"/>
      <c r="P2371" s="1130"/>
      <c r="Q2371" s="1130"/>
      <c r="R2371" s="1130"/>
    </row>
    <row r="2372" spans="1:18">
      <c r="A2372" s="1130"/>
      <c r="B2372" s="1130"/>
      <c r="C2372" s="1130"/>
      <c r="D2372" s="1130"/>
      <c r="E2372" s="1130"/>
      <c r="F2372" s="1130"/>
      <c r="G2372" s="1130"/>
      <c r="H2372" s="1130"/>
      <c r="I2372" s="1130"/>
      <c r="J2372" s="1130"/>
      <c r="K2372" s="1130"/>
      <c r="L2372" s="1130"/>
      <c r="M2372" s="1130"/>
      <c r="N2372" s="1130"/>
      <c r="O2372" s="1130"/>
      <c r="P2372" s="1130"/>
      <c r="Q2372" s="1130"/>
      <c r="R2372" s="1130"/>
    </row>
    <row r="2373" spans="1:18">
      <c r="A2373" s="1130"/>
      <c r="B2373" s="1130"/>
      <c r="C2373" s="1130"/>
      <c r="D2373" s="1130"/>
      <c r="E2373" s="1130"/>
      <c r="F2373" s="1130"/>
      <c r="G2373" s="1130"/>
      <c r="H2373" s="1130"/>
      <c r="I2373" s="1130"/>
      <c r="J2373" s="1130"/>
      <c r="K2373" s="1130"/>
      <c r="L2373" s="1130"/>
      <c r="M2373" s="1130"/>
      <c r="N2373" s="1130"/>
      <c r="O2373" s="1130"/>
      <c r="P2373" s="1130"/>
      <c r="Q2373" s="1130"/>
      <c r="R2373" s="1130"/>
    </row>
    <row r="2374" spans="1:18">
      <c r="A2374" s="1130"/>
      <c r="B2374" s="1130"/>
      <c r="C2374" s="1130"/>
      <c r="D2374" s="1130"/>
      <c r="E2374" s="1130"/>
      <c r="F2374" s="1130"/>
      <c r="G2374" s="1130"/>
      <c r="H2374" s="1130"/>
      <c r="I2374" s="1130"/>
      <c r="J2374" s="1130"/>
      <c r="K2374" s="1130"/>
      <c r="L2374" s="1130"/>
      <c r="M2374" s="1130"/>
      <c r="N2374" s="1130"/>
      <c r="O2374" s="1130"/>
      <c r="P2374" s="1130"/>
      <c r="Q2374" s="1130"/>
      <c r="R2374" s="1130"/>
    </row>
    <row r="2375" spans="1:18">
      <c r="A2375" s="1130"/>
      <c r="B2375" s="1130"/>
      <c r="C2375" s="1130"/>
      <c r="D2375" s="1130"/>
      <c r="E2375" s="1130"/>
      <c r="F2375" s="1130"/>
      <c r="G2375" s="1130"/>
      <c r="H2375" s="1130"/>
      <c r="I2375" s="1130"/>
      <c r="J2375" s="1130"/>
      <c r="K2375" s="1130"/>
      <c r="L2375" s="1130"/>
      <c r="M2375" s="1130"/>
      <c r="N2375" s="1130"/>
      <c r="O2375" s="1130"/>
      <c r="P2375" s="1130"/>
      <c r="Q2375" s="1130"/>
      <c r="R2375" s="1130"/>
    </row>
    <row r="2376" spans="1:18">
      <c r="A2376" s="1130"/>
      <c r="B2376" s="1130"/>
      <c r="C2376" s="1130"/>
      <c r="D2376" s="1130"/>
      <c r="E2376" s="1130"/>
      <c r="F2376" s="1130"/>
      <c r="G2376" s="1130"/>
      <c r="H2376" s="1130"/>
      <c r="I2376" s="1130"/>
      <c r="J2376" s="1130"/>
      <c r="K2376" s="1130"/>
      <c r="L2376" s="1130"/>
      <c r="M2376" s="1130"/>
      <c r="N2376" s="1130"/>
      <c r="O2376" s="1130"/>
      <c r="P2376" s="1130"/>
      <c r="Q2376" s="1130"/>
      <c r="R2376" s="1130"/>
    </row>
    <row r="2377" spans="1:18">
      <c r="A2377" s="1130"/>
      <c r="B2377" s="1130"/>
      <c r="C2377" s="1130"/>
      <c r="D2377" s="1130"/>
      <c r="E2377" s="1130"/>
      <c r="F2377" s="1130"/>
      <c r="G2377" s="1130"/>
      <c r="H2377" s="1130"/>
      <c r="I2377" s="1130"/>
      <c r="J2377" s="1130"/>
      <c r="K2377" s="1130"/>
      <c r="L2377" s="1130"/>
      <c r="M2377" s="1130"/>
      <c r="N2377" s="1130"/>
      <c r="O2377" s="1130"/>
      <c r="P2377" s="1130"/>
      <c r="Q2377" s="1130"/>
      <c r="R2377" s="1130"/>
    </row>
    <row r="2378" spans="1:18">
      <c r="A2378" s="1130"/>
      <c r="B2378" s="1130"/>
      <c r="C2378" s="1130"/>
      <c r="D2378" s="1130"/>
      <c r="E2378" s="1130"/>
      <c r="F2378" s="1130"/>
      <c r="G2378" s="1130"/>
      <c r="H2378" s="1130"/>
      <c r="I2378" s="1130"/>
      <c r="J2378" s="1130"/>
      <c r="K2378" s="1130"/>
      <c r="L2378" s="1130"/>
      <c r="M2378" s="1130"/>
      <c r="N2378" s="1130"/>
      <c r="O2378" s="1130"/>
      <c r="P2378" s="1130"/>
      <c r="Q2378" s="1130"/>
      <c r="R2378" s="1130"/>
    </row>
    <row r="2379" spans="1:18">
      <c r="A2379" s="1130"/>
      <c r="B2379" s="1130"/>
      <c r="C2379" s="1130"/>
      <c r="D2379" s="1130"/>
      <c r="E2379" s="1130"/>
      <c r="F2379" s="1130"/>
      <c r="G2379" s="1130"/>
      <c r="H2379" s="1130"/>
      <c r="I2379" s="1130"/>
      <c r="J2379" s="1130"/>
      <c r="K2379" s="1130"/>
      <c r="L2379" s="1130"/>
      <c r="M2379" s="1130"/>
      <c r="N2379" s="1130"/>
      <c r="O2379" s="1130"/>
      <c r="P2379" s="1130"/>
      <c r="Q2379" s="1130"/>
      <c r="R2379" s="1130"/>
    </row>
    <row r="2380" spans="1:18">
      <c r="A2380" s="1130"/>
      <c r="B2380" s="1130"/>
      <c r="C2380" s="1130"/>
      <c r="D2380" s="1130"/>
      <c r="E2380" s="1130"/>
      <c r="F2380" s="1130"/>
      <c r="G2380" s="1130"/>
      <c r="H2380" s="1130"/>
      <c r="I2380" s="1130"/>
      <c r="J2380" s="1130"/>
      <c r="K2380" s="1130"/>
      <c r="L2380" s="1130"/>
      <c r="M2380" s="1130"/>
      <c r="N2380" s="1130"/>
      <c r="O2380" s="1130"/>
      <c r="P2380" s="1130"/>
      <c r="Q2380" s="1130"/>
      <c r="R2380" s="1130"/>
    </row>
    <row r="2381" spans="1:18">
      <c r="A2381" s="1130"/>
      <c r="B2381" s="1130"/>
      <c r="C2381" s="1130"/>
      <c r="D2381" s="1130"/>
      <c r="E2381" s="1130"/>
      <c r="F2381" s="1130"/>
      <c r="G2381" s="1130"/>
      <c r="H2381" s="1130"/>
      <c r="I2381" s="1130"/>
      <c r="J2381" s="1130"/>
      <c r="K2381" s="1130"/>
      <c r="L2381" s="1130"/>
      <c r="M2381" s="1130"/>
      <c r="N2381" s="1130"/>
      <c r="O2381" s="1130"/>
      <c r="P2381" s="1130"/>
      <c r="Q2381" s="1130"/>
      <c r="R2381" s="1130"/>
    </row>
    <row r="2382" spans="1:18">
      <c r="A2382" s="1130"/>
      <c r="B2382" s="1130"/>
      <c r="C2382" s="1130"/>
      <c r="D2382" s="1130"/>
      <c r="E2382" s="1130"/>
      <c r="F2382" s="1130"/>
      <c r="G2382" s="1130"/>
      <c r="H2382" s="1130"/>
      <c r="I2382" s="1130"/>
      <c r="J2382" s="1130"/>
      <c r="K2382" s="1130"/>
      <c r="L2382" s="1130"/>
      <c r="M2382" s="1130"/>
      <c r="N2382" s="1130"/>
      <c r="O2382" s="1130"/>
      <c r="P2382" s="1130"/>
      <c r="Q2382" s="1130"/>
      <c r="R2382" s="1130"/>
    </row>
    <row r="2383" spans="1:18">
      <c r="A2383" s="1130"/>
      <c r="B2383" s="1130"/>
      <c r="C2383" s="1130"/>
      <c r="D2383" s="1130"/>
      <c r="E2383" s="1130"/>
      <c r="F2383" s="1130"/>
      <c r="G2383" s="1130"/>
      <c r="H2383" s="1130"/>
      <c r="I2383" s="1130"/>
      <c r="J2383" s="1130"/>
      <c r="K2383" s="1130"/>
      <c r="L2383" s="1130"/>
      <c r="M2383" s="1130"/>
      <c r="N2383" s="1130"/>
      <c r="O2383" s="1130"/>
      <c r="P2383" s="1130"/>
      <c r="Q2383" s="1130"/>
      <c r="R2383" s="1130"/>
    </row>
    <row r="2384" spans="1:18">
      <c r="A2384" s="1130"/>
      <c r="B2384" s="1130"/>
      <c r="C2384" s="1130"/>
      <c r="D2384" s="1130"/>
      <c r="E2384" s="1130"/>
      <c r="F2384" s="1130"/>
      <c r="G2384" s="1130"/>
      <c r="H2384" s="1130"/>
      <c r="I2384" s="1130"/>
      <c r="J2384" s="1130"/>
      <c r="K2384" s="1130"/>
      <c r="L2384" s="1130"/>
      <c r="M2384" s="1130"/>
      <c r="N2384" s="1130"/>
      <c r="O2384" s="1130"/>
      <c r="P2384" s="1130"/>
      <c r="Q2384" s="1130"/>
      <c r="R2384" s="1130"/>
    </row>
    <row r="2385" spans="1:18">
      <c r="A2385" s="1130"/>
      <c r="B2385" s="1130"/>
      <c r="C2385" s="1130"/>
      <c r="D2385" s="1130"/>
      <c r="E2385" s="1130"/>
      <c r="F2385" s="1130"/>
      <c r="G2385" s="1130"/>
      <c r="H2385" s="1130"/>
      <c r="I2385" s="1130"/>
      <c r="J2385" s="1130"/>
      <c r="K2385" s="1130"/>
      <c r="L2385" s="1130"/>
      <c r="M2385" s="1130"/>
      <c r="N2385" s="1130"/>
      <c r="O2385" s="1130"/>
      <c r="P2385" s="1130"/>
      <c r="Q2385" s="1130"/>
      <c r="R2385" s="1130"/>
    </row>
    <row r="2386" spans="1:18">
      <c r="A2386" s="1130"/>
      <c r="B2386" s="1130"/>
      <c r="C2386" s="1130"/>
      <c r="D2386" s="1130"/>
      <c r="E2386" s="1130"/>
      <c r="F2386" s="1130"/>
      <c r="G2386" s="1130"/>
      <c r="H2386" s="1130"/>
      <c r="I2386" s="1130"/>
      <c r="J2386" s="1130"/>
      <c r="K2386" s="1130"/>
      <c r="L2386" s="1130"/>
      <c r="M2386" s="1130"/>
      <c r="N2386" s="1130"/>
      <c r="O2386" s="1130"/>
      <c r="P2386" s="1130"/>
      <c r="Q2386" s="1130"/>
      <c r="R2386" s="1130"/>
    </row>
    <row r="2387" spans="1:18">
      <c r="A2387" s="1130"/>
      <c r="B2387" s="1130"/>
      <c r="C2387" s="1130"/>
      <c r="D2387" s="1130"/>
      <c r="E2387" s="1130"/>
      <c r="F2387" s="1130"/>
      <c r="G2387" s="1130"/>
      <c r="H2387" s="1130"/>
      <c r="I2387" s="1130"/>
      <c r="J2387" s="1130"/>
      <c r="K2387" s="1130"/>
      <c r="L2387" s="1130"/>
      <c r="M2387" s="1130"/>
      <c r="N2387" s="1130"/>
      <c r="O2387" s="1130"/>
      <c r="P2387" s="1130"/>
      <c r="Q2387" s="1130"/>
      <c r="R2387" s="1130"/>
    </row>
    <row r="2388" spans="1:18">
      <c r="A2388" s="1130"/>
      <c r="B2388" s="1130"/>
      <c r="C2388" s="1130"/>
      <c r="D2388" s="1130"/>
      <c r="E2388" s="1130"/>
      <c r="F2388" s="1130"/>
      <c r="G2388" s="1130"/>
      <c r="H2388" s="1130"/>
      <c r="I2388" s="1130"/>
      <c r="J2388" s="1130"/>
      <c r="K2388" s="1130"/>
      <c r="L2388" s="1130"/>
      <c r="M2388" s="1130"/>
      <c r="N2388" s="1130"/>
      <c r="O2388" s="1130"/>
      <c r="P2388" s="1130"/>
      <c r="Q2388" s="1130"/>
      <c r="R2388" s="1130"/>
    </row>
    <row r="2389" spans="1:18">
      <c r="A2389" s="1130"/>
      <c r="B2389" s="1130"/>
      <c r="C2389" s="1130"/>
      <c r="D2389" s="1130"/>
      <c r="E2389" s="1130"/>
      <c r="F2389" s="1130"/>
      <c r="G2389" s="1130"/>
      <c r="H2389" s="1130"/>
      <c r="I2389" s="1130"/>
      <c r="J2389" s="1130"/>
      <c r="K2389" s="1130"/>
      <c r="L2389" s="1130"/>
      <c r="M2389" s="1130"/>
      <c r="N2389" s="1130"/>
      <c r="O2389" s="1130"/>
      <c r="P2389" s="1130"/>
      <c r="Q2389" s="1130"/>
      <c r="R2389" s="1130"/>
    </row>
    <row r="2390" spans="1:18">
      <c r="A2390" s="1130"/>
      <c r="B2390" s="1130"/>
      <c r="C2390" s="1130"/>
      <c r="D2390" s="1130"/>
      <c r="E2390" s="1130"/>
      <c r="F2390" s="1130"/>
      <c r="G2390" s="1130"/>
      <c r="H2390" s="1130"/>
      <c r="I2390" s="1130"/>
      <c r="J2390" s="1130"/>
      <c r="K2390" s="1130"/>
      <c r="L2390" s="1130"/>
      <c r="M2390" s="1130"/>
      <c r="N2390" s="1130"/>
      <c r="O2390" s="1130"/>
      <c r="P2390" s="1130"/>
      <c r="Q2390" s="1130"/>
      <c r="R2390" s="1130"/>
    </row>
    <row r="2391" spans="1:18">
      <c r="A2391" s="1130"/>
      <c r="B2391" s="1130"/>
      <c r="C2391" s="1130"/>
      <c r="D2391" s="1130"/>
      <c r="E2391" s="1130"/>
      <c r="F2391" s="1130"/>
      <c r="G2391" s="1130"/>
      <c r="H2391" s="1130"/>
      <c r="I2391" s="1130"/>
      <c r="J2391" s="1130"/>
      <c r="K2391" s="1130"/>
      <c r="L2391" s="1130"/>
      <c r="M2391" s="1130"/>
      <c r="N2391" s="1130"/>
      <c r="O2391" s="1130"/>
      <c r="P2391" s="1130"/>
      <c r="Q2391" s="1130"/>
      <c r="R2391" s="1130"/>
    </row>
    <row r="2392" spans="1:18">
      <c r="A2392" s="1130"/>
      <c r="B2392" s="1130"/>
      <c r="C2392" s="1130"/>
      <c r="D2392" s="1130"/>
      <c r="E2392" s="1130"/>
      <c r="F2392" s="1130"/>
      <c r="G2392" s="1130"/>
      <c r="H2392" s="1130"/>
      <c r="I2392" s="1130"/>
      <c r="J2392" s="1130"/>
      <c r="K2392" s="1130"/>
      <c r="L2392" s="1130"/>
      <c r="M2392" s="1130"/>
      <c r="N2392" s="1130"/>
      <c r="O2392" s="1130"/>
      <c r="P2392" s="1130"/>
      <c r="Q2392" s="1130"/>
      <c r="R2392" s="1130"/>
    </row>
    <row r="2393" spans="1:18">
      <c r="A2393" s="1130"/>
      <c r="B2393" s="1130"/>
      <c r="C2393" s="1130"/>
      <c r="D2393" s="1130"/>
      <c r="E2393" s="1130"/>
      <c r="F2393" s="1130"/>
      <c r="G2393" s="1130"/>
      <c r="H2393" s="1130"/>
      <c r="I2393" s="1130"/>
      <c r="J2393" s="1130"/>
      <c r="K2393" s="1130"/>
      <c r="L2393" s="1130"/>
      <c r="M2393" s="1130"/>
      <c r="N2393" s="1130"/>
      <c r="O2393" s="1130"/>
      <c r="P2393" s="1130"/>
      <c r="Q2393" s="1130"/>
      <c r="R2393" s="1130"/>
    </row>
    <row r="2394" spans="1:18">
      <c r="A2394" s="1130"/>
      <c r="B2394" s="1130"/>
      <c r="C2394" s="1130"/>
      <c r="D2394" s="1130"/>
      <c r="E2394" s="1130"/>
      <c r="F2394" s="1130"/>
      <c r="G2394" s="1130"/>
      <c r="H2394" s="1130"/>
      <c r="I2394" s="1130"/>
      <c r="J2394" s="1130"/>
      <c r="K2394" s="1130"/>
      <c r="L2394" s="1130"/>
      <c r="M2394" s="1130"/>
      <c r="N2394" s="1130"/>
      <c r="O2394" s="1130"/>
      <c r="P2394" s="1130"/>
      <c r="Q2394" s="1130"/>
      <c r="R2394" s="1130"/>
    </row>
    <row r="2395" spans="1:18">
      <c r="A2395" s="1130"/>
      <c r="B2395" s="1130"/>
      <c r="C2395" s="1130"/>
      <c r="D2395" s="1130"/>
      <c r="E2395" s="1130"/>
      <c r="F2395" s="1130"/>
      <c r="G2395" s="1130"/>
      <c r="H2395" s="1130"/>
      <c r="I2395" s="1130"/>
      <c r="J2395" s="1130"/>
      <c r="K2395" s="1130"/>
      <c r="L2395" s="1130"/>
      <c r="M2395" s="1130"/>
      <c r="N2395" s="1130"/>
      <c r="O2395" s="1130"/>
      <c r="P2395" s="1130"/>
      <c r="Q2395" s="1130"/>
      <c r="R2395" s="1130"/>
    </row>
    <row r="2396" spans="1:18">
      <c r="A2396" s="1130"/>
      <c r="B2396" s="1130"/>
      <c r="C2396" s="1130"/>
      <c r="D2396" s="1130"/>
      <c r="E2396" s="1130"/>
      <c r="F2396" s="1130"/>
      <c r="G2396" s="1130"/>
      <c r="H2396" s="1130"/>
      <c r="I2396" s="1130"/>
      <c r="J2396" s="1130"/>
      <c r="K2396" s="1130"/>
      <c r="L2396" s="1130"/>
      <c r="M2396" s="1130"/>
      <c r="N2396" s="1130"/>
      <c r="O2396" s="1130"/>
      <c r="P2396" s="1130"/>
      <c r="Q2396" s="1130"/>
      <c r="R2396" s="1130"/>
    </row>
    <row r="2397" spans="1:18">
      <c r="A2397" s="1130"/>
      <c r="B2397" s="1130"/>
      <c r="C2397" s="1130"/>
      <c r="D2397" s="1130"/>
      <c r="E2397" s="1130"/>
      <c r="F2397" s="1130"/>
      <c r="G2397" s="1130"/>
      <c r="H2397" s="1130"/>
      <c r="I2397" s="1130"/>
      <c r="J2397" s="1130"/>
      <c r="K2397" s="1130"/>
      <c r="L2397" s="1130"/>
      <c r="M2397" s="1130"/>
      <c r="N2397" s="1130"/>
      <c r="O2397" s="1130"/>
      <c r="P2397" s="1130"/>
      <c r="Q2397" s="1130"/>
      <c r="R2397" s="1130"/>
    </row>
    <row r="2398" spans="1:18">
      <c r="A2398" s="1130"/>
      <c r="B2398" s="1130"/>
      <c r="C2398" s="1130"/>
      <c r="D2398" s="1130"/>
      <c r="E2398" s="1130"/>
      <c r="F2398" s="1130"/>
      <c r="G2398" s="1130"/>
      <c r="H2398" s="1130"/>
      <c r="I2398" s="1130"/>
      <c r="J2398" s="1130"/>
      <c r="K2398" s="1130"/>
      <c r="L2398" s="1130"/>
      <c r="M2398" s="1130"/>
      <c r="N2398" s="1130"/>
      <c r="O2398" s="1130"/>
      <c r="P2398" s="1130"/>
      <c r="Q2398" s="1130"/>
      <c r="R2398" s="1130"/>
    </row>
    <row r="2399" spans="1:18">
      <c r="A2399" s="1130"/>
      <c r="B2399" s="1130"/>
      <c r="C2399" s="1130"/>
      <c r="D2399" s="1130"/>
      <c r="E2399" s="1130"/>
      <c r="F2399" s="1130"/>
      <c r="G2399" s="1130"/>
      <c r="H2399" s="1130"/>
      <c r="I2399" s="1130"/>
      <c r="J2399" s="1130"/>
      <c r="K2399" s="1130"/>
      <c r="L2399" s="1130"/>
      <c r="M2399" s="1130"/>
      <c r="N2399" s="1130"/>
      <c r="O2399" s="1130"/>
      <c r="P2399" s="1130"/>
      <c r="Q2399" s="1130"/>
      <c r="R2399" s="1130"/>
    </row>
    <row r="2400" spans="1:18">
      <c r="A2400" s="1130"/>
      <c r="B2400" s="1130"/>
      <c r="C2400" s="1130"/>
      <c r="D2400" s="1130"/>
      <c r="E2400" s="1130"/>
      <c r="F2400" s="1130"/>
      <c r="G2400" s="1130"/>
      <c r="H2400" s="1130"/>
      <c r="I2400" s="1130"/>
      <c r="J2400" s="1130"/>
      <c r="K2400" s="1130"/>
      <c r="L2400" s="1130"/>
      <c r="M2400" s="1130"/>
      <c r="N2400" s="1130"/>
      <c r="O2400" s="1130"/>
      <c r="P2400" s="1130"/>
      <c r="Q2400" s="1130"/>
      <c r="R2400" s="1130"/>
    </row>
    <row r="2401" spans="1:18">
      <c r="A2401" s="1130"/>
      <c r="B2401" s="1130"/>
      <c r="C2401" s="1130"/>
      <c r="D2401" s="1130"/>
      <c r="E2401" s="1130"/>
      <c r="F2401" s="1130"/>
      <c r="G2401" s="1130"/>
      <c r="H2401" s="1130"/>
      <c r="I2401" s="1130"/>
      <c r="J2401" s="1130"/>
      <c r="K2401" s="1130"/>
      <c r="L2401" s="1130"/>
      <c r="M2401" s="1130"/>
      <c r="N2401" s="1130"/>
      <c r="O2401" s="1130"/>
      <c r="P2401" s="1130"/>
      <c r="Q2401" s="1130"/>
      <c r="R2401" s="1130"/>
    </row>
    <row r="2402" spans="1:18">
      <c r="A2402" s="1130"/>
      <c r="B2402" s="1130"/>
      <c r="C2402" s="1130"/>
      <c r="D2402" s="1130"/>
      <c r="E2402" s="1130"/>
      <c r="F2402" s="1130"/>
      <c r="G2402" s="1130"/>
      <c r="H2402" s="1130"/>
      <c r="I2402" s="1130"/>
      <c r="J2402" s="1130"/>
      <c r="K2402" s="1130"/>
      <c r="L2402" s="1130"/>
      <c r="M2402" s="1130"/>
      <c r="N2402" s="1130"/>
      <c r="O2402" s="1130"/>
      <c r="P2402" s="1130"/>
      <c r="Q2402" s="1130"/>
      <c r="R2402" s="1130"/>
    </row>
    <row r="2403" spans="1:18">
      <c r="A2403" s="1130"/>
      <c r="B2403" s="1130"/>
      <c r="C2403" s="1130"/>
      <c r="D2403" s="1130"/>
      <c r="E2403" s="1130"/>
      <c r="F2403" s="1130"/>
      <c r="G2403" s="1130"/>
      <c r="H2403" s="1130"/>
      <c r="I2403" s="1130"/>
      <c r="J2403" s="1130"/>
      <c r="K2403" s="1130"/>
      <c r="L2403" s="1130"/>
      <c r="M2403" s="1130"/>
      <c r="N2403" s="1130"/>
      <c r="O2403" s="1130"/>
      <c r="P2403" s="1130"/>
      <c r="Q2403" s="1130"/>
      <c r="R2403" s="1130"/>
    </row>
    <row r="2404" spans="1:18">
      <c r="A2404" s="1130"/>
      <c r="B2404" s="1130"/>
      <c r="C2404" s="1130"/>
      <c r="D2404" s="1130"/>
      <c r="E2404" s="1130"/>
      <c r="F2404" s="1130"/>
      <c r="G2404" s="1130"/>
      <c r="H2404" s="1130"/>
      <c r="I2404" s="1130"/>
      <c r="J2404" s="1130"/>
      <c r="K2404" s="1130"/>
      <c r="L2404" s="1130"/>
      <c r="M2404" s="1130"/>
      <c r="N2404" s="1130"/>
      <c r="O2404" s="1130"/>
      <c r="P2404" s="1130"/>
      <c r="Q2404" s="1130"/>
      <c r="R2404" s="1130"/>
    </row>
    <row r="2405" spans="1:18">
      <c r="A2405" s="1130"/>
      <c r="B2405" s="1130"/>
      <c r="C2405" s="1130"/>
      <c r="D2405" s="1130"/>
      <c r="E2405" s="1130"/>
      <c r="F2405" s="1130"/>
      <c r="G2405" s="1130"/>
      <c r="H2405" s="1130"/>
      <c r="I2405" s="1130"/>
      <c r="J2405" s="1130"/>
      <c r="K2405" s="1130"/>
      <c r="L2405" s="1130"/>
      <c r="M2405" s="1130"/>
      <c r="N2405" s="1130"/>
      <c r="O2405" s="1130"/>
      <c r="P2405" s="1130"/>
      <c r="Q2405" s="1130"/>
      <c r="R2405" s="1130"/>
    </row>
    <row r="2406" spans="1:18">
      <c r="A2406" s="1130"/>
      <c r="B2406" s="1130"/>
      <c r="C2406" s="1130"/>
      <c r="D2406" s="1130"/>
      <c r="E2406" s="1130"/>
      <c r="F2406" s="1130"/>
      <c r="G2406" s="1130"/>
      <c r="H2406" s="1130"/>
      <c r="I2406" s="1130"/>
      <c r="J2406" s="1130"/>
      <c r="K2406" s="1130"/>
      <c r="L2406" s="1130"/>
      <c r="M2406" s="1130"/>
      <c r="N2406" s="1130"/>
      <c r="O2406" s="1130"/>
      <c r="P2406" s="1130"/>
      <c r="Q2406" s="1130"/>
      <c r="R2406" s="1130"/>
    </row>
    <row r="2407" spans="1:18">
      <c r="A2407" s="1130"/>
      <c r="B2407" s="1130"/>
      <c r="C2407" s="1130"/>
      <c r="D2407" s="1130"/>
      <c r="E2407" s="1130"/>
      <c r="F2407" s="1130"/>
      <c r="G2407" s="1130"/>
      <c r="H2407" s="1130"/>
      <c r="I2407" s="1130"/>
      <c r="J2407" s="1130"/>
      <c r="K2407" s="1130"/>
      <c r="L2407" s="1130"/>
      <c r="M2407" s="1130"/>
      <c r="N2407" s="1130"/>
      <c r="O2407" s="1130"/>
      <c r="P2407" s="1130"/>
      <c r="Q2407" s="1130"/>
      <c r="R2407" s="1130"/>
    </row>
    <row r="2408" spans="1:18">
      <c r="A2408" s="1130"/>
      <c r="B2408" s="1130"/>
      <c r="C2408" s="1130"/>
      <c r="D2408" s="1130"/>
      <c r="E2408" s="1130"/>
      <c r="F2408" s="1130"/>
      <c r="G2408" s="1130"/>
      <c r="H2408" s="1130"/>
      <c r="I2408" s="1130"/>
      <c r="J2408" s="1130"/>
      <c r="K2408" s="1130"/>
      <c r="L2408" s="1130"/>
      <c r="M2408" s="1130"/>
      <c r="N2408" s="1130"/>
      <c r="O2408" s="1130"/>
      <c r="P2408" s="1130"/>
      <c r="Q2408" s="1130"/>
      <c r="R2408" s="1130"/>
    </row>
    <row r="2409" spans="1:18">
      <c r="A2409" s="1130"/>
      <c r="B2409" s="1130"/>
      <c r="C2409" s="1130"/>
      <c r="D2409" s="1130"/>
      <c r="E2409" s="1130"/>
      <c r="F2409" s="1130"/>
      <c r="G2409" s="1130"/>
      <c r="H2409" s="1130"/>
      <c r="I2409" s="1130"/>
      <c r="J2409" s="1130"/>
      <c r="K2409" s="1130"/>
      <c r="L2409" s="1130"/>
      <c r="M2409" s="1130"/>
      <c r="N2409" s="1130"/>
      <c r="O2409" s="1130"/>
      <c r="P2409" s="1130"/>
      <c r="Q2409" s="1130"/>
      <c r="R2409" s="1130"/>
    </row>
    <row r="2410" spans="1:18">
      <c r="A2410" s="1130"/>
      <c r="B2410" s="1130"/>
      <c r="C2410" s="1130"/>
      <c r="D2410" s="1130"/>
      <c r="E2410" s="1130"/>
      <c r="F2410" s="1130"/>
      <c r="G2410" s="1130"/>
      <c r="H2410" s="1130"/>
      <c r="I2410" s="1130"/>
      <c r="J2410" s="1130"/>
      <c r="K2410" s="1130"/>
      <c r="L2410" s="1130"/>
      <c r="M2410" s="1130"/>
      <c r="N2410" s="1130"/>
      <c r="O2410" s="1130"/>
      <c r="P2410" s="1130"/>
      <c r="Q2410" s="1130"/>
      <c r="R2410" s="1130"/>
    </row>
    <row r="2411" spans="1:18">
      <c r="A2411" s="1130"/>
      <c r="B2411" s="1130"/>
      <c r="C2411" s="1130"/>
      <c r="D2411" s="1130"/>
      <c r="E2411" s="1130"/>
      <c r="F2411" s="1130"/>
      <c r="G2411" s="1130"/>
      <c r="H2411" s="1130"/>
      <c r="I2411" s="1130"/>
      <c r="J2411" s="1130"/>
      <c r="K2411" s="1130"/>
      <c r="L2411" s="1130"/>
      <c r="M2411" s="1130"/>
      <c r="N2411" s="1130"/>
      <c r="O2411" s="1130"/>
      <c r="P2411" s="1130"/>
      <c r="Q2411" s="1130"/>
      <c r="R2411" s="1130"/>
    </row>
    <row r="2412" spans="1:18">
      <c r="A2412" s="1130"/>
      <c r="B2412" s="1130"/>
      <c r="C2412" s="1130"/>
      <c r="D2412" s="1130"/>
      <c r="E2412" s="1130"/>
      <c r="F2412" s="1130"/>
      <c r="G2412" s="1130"/>
      <c r="H2412" s="1130"/>
      <c r="I2412" s="1130"/>
      <c r="J2412" s="1130"/>
      <c r="K2412" s="1130"/>
      <c r="L2412" s="1130"/>
      <c r="M2412" s="1130"/>
      <c r="N2412" s="1130"/>
      <c r="O2412" s="1130"/>
      <c r="P2412" s="1130"/>
      <c r="Q2412" s="1130"/>
      <c r="R2412" s="1130"/>
    </row>
    <row r="2413" spans="1:18">
      <c r="A2413" s="1130"/>
      <c r="B2413" s="1130"/>
      <c r="C2413" s="1130"/>
      <c r="D2413" s="1130"/>
      <c r="E2413" s="1130"/>
      <c r="F2413" s="1130"/>
      <c r="G2413" s="1130"/>
      <c r="H2413" s="1130"/>
      <c r="I2413" s="1130"/>
      <c r="J2413" s="1130"/>
      <c r="K2413" s="1130"/>
      <c r="L2413" s="1130"/>
      <c r="M2413" s="1130"/>
      <c r="N2413" s="1130"/>
      <c r="O2413" s="1130"/>
      <c r="P2413" s="1130"/>
      <c r="Q2413" s="1130"/>
      <c r="R2413" s="1130"/>
    </row>
    <row r="2414" spans="1:18">
      <c r="A2414" s="1130"/>
      <c r="B2414" s="1130"/>
      <c r="C2414" s="1130"/>
      <c r="D2414" s="1130"/>
      <c r="E2414" s="1130"/>
      <c r="F2414" s="1130"/>
      <c r="G2414" s="1130"/>
      <c r="H2414" s="1130"/>
      <c r="I2414" s="1130"/>
      <c r="J2414" s="1130"/>
      <c r="K2414" s="1130"/>
      <c r="L2414" s="1130"/>
      <c r="M2414" s="1130"/>
      <c r="N2414" s="1130"/>
      <c r="O2414" s="1130"/>
      <c r="P2414" s="1130"/>
      <c r="Q2414" s="1130"/>
      <c r="R2414" s="1130"/>
    </row>
    <row r="2415" spans="1:18">
      <c r="A2415" s="1130"/>
      <c r="B2415" s="1130"/>
      <c r="C2415" s="1130"/>
      <c r="D2415" s="1130"/>
      <c r="E2415" s="1130"/>
      <c r="F2415" s="1130"/>
      <c r="G2415" s="1130"/>
      <c r="H2415" s="1130"/>
      <c r="I2415" s="1130"/>
      <c r="J2415" s="1130"/>
      <c r="K2415" s="1130"/>
      <c r="L2415" s="1130"/>
      <c r="M2415" s="1130"/>
      <c r="N2415" s="1130"/>
      <c r="O2415" s="1130"/>
      <c r="P2415" s="1130"/>
      <c r="Q2415" s="1130"/>
      <c r="R2415" s="1130"/>
    </row>
    <row r="2416" spans="1:18">
      <c r="A2416" s="1130"/>
      <c r="B2416" s="1130"/>
      <c r="C2416" s="1130"/>
      <c r="D2416" s="1130"/>
      <c r="E2416" s="1130"/>
      <c r="F2416" s="1130"/>
      <c r="G2416" s="1130"/>
      <c r="H2416" s="1130"/>
      <c r="I2416" s="1130"/>
      <c r="J2416" s="1130"/>
      <c r="K2416" s="1130"/>
      <c r="L2416" s="1130"/>
      <c r="M2416" s="1130"/>
      <c r="N2416" s="1130"/>
      <c r="O2416" s="1130"/>
      <c r="P2416" s="1130"/>
      <c r="Q2416" s="1130"/>
      <c r="R2416" s="1130"/>
    </row>
    <row r="2417" spans="1:18">
      <c r="A2417" s="1130"/>
      <c r="B2417" s="1130"/>
      <c r="C2417" s="1130"/>
      <c r="D2417" s="1130"/>
      <c r="E2417" s="1130"/>
      <c r="F2417" s="1130"/>
      <c r="G2417" s="1130"/>
      <c r="H2417" s="1130"/>
      <c r="I2417" s="1130"/>
      <c r="J2417" s="1130"/>
      <c r="K2417" s="1130"/>
      <c r="L2417" s="1130"/>
      <c r="M2417" s="1130"/>
      <c r="N2417" s="1130"/>
      <c r="O2417" s="1130"/>
      <c r="P2417" s="1130"/>
      <c r="Q2417" s="1130"/>
      <c r="R2417" s="1130"/>
    </row>
    <row r="2418" spans="1:18">
      <c r="A2418" s="1130"/>
      <c r="B2418" s="1130"/>
      <c r="C2418" s="1130"/>
      <c r="D2418" s="1130"/>
      <c r="E2418" s="1130"/>
      <c r="F2418" s="1130"/>
      <c r="G2418" s="1130"/>
      <c r="H2418" s="1130"/>
      <c r="I2418" s="1130"/>
      <c r="J2418" s="1130"/>
      <c r="K2418" s="1130"/>
      <c r="L2418" s="1130"/>
      <c r="M2418" s="1130"/>
      <c r="N2418" s="1130"/>
      <c r="O2418" s="1130"/>
      <c r="P2418" s="1130"/>
      <c r="Q2418" s="1130"/>
      <c r="R2418" s="1130"/>
    </row>
    <row r="2419" spans="1:18">
      <c r="A2419" s="1130"/>
      <c r="B2419" s="1130"/>
      <c r="C2419" s="1130"/>
      <c r="D2419" s="1130"/>
      <c r="E2419" s="1130"/>
      <c r="F2419" s="1130"/>
      <c r="G2419" s="1130"/>
      <c r="H2419" s="1130"/>
      <c r="I2419" s="1130"/>
      <c r="J2419" s="1130"/>
      <c r="K2419" s="1130"/>
      <c r="L2419" s="1130"/>
      <c r="M2419" s="1130"/>
      <c r="N2419" s="1130"/>
      <c r="O2419" s="1130"/>
      <c r="P2419" s="1130"/>
      <c r="Q2419" s="1130"/>
      <c r="R2419" s="1130"/>
    </row>
    <row r="2420" spans="1:18">
      <c r="A2420" s="1130"/>
      <c r="B2420" s="1130"/>
      <c r="C2420" s="1130"/>
      <c r="D2420" s="1130"/>
      <c r="E2420" s="1130"/>
      <c r="F2420" s="1130"/>
      <c r="G2420" s="1130"/>
      <c r="H2420" s="1130"/>
      <c r="I2420" s="1130"/>
      <c r="J2420" s="1130"/>
      <c r="K2420" s="1130"/>
      <c r="L2420" s="1130"/>
      <c r="M2420" s="1130"/>
      <c r="N2420" s="1130"/>
      <c r="O2420" s="1130"/>
      <c r="P2420" s="1130"/>
      <c r="Q2420" s="1130"/>
      <c r="R2420" s="1130"/>
    </row>
    <row r="2421" spans="1:18">
      <c r="A2421" s="1130"/>
      <c r="B2421" s="1130"/>
      <c r="C2421" s="1130"/>
      <c r="D2421" s="1130"/>
      <c r="E2421" s="1130"/>
      <c r="F2421" s="1130"/>
      <c r="G2421" s="1130"/>
      <c r="H2421" s="1130"/>
      <c r="I2421" s="1130"/>
      <c r="J2421" s="1130"/>
      <c r="K2421" s="1130"/>
      <c r="L2421" s="1130"/>
      <c r="M2421" s="1130"/>
      <c r="N2421" s="1130"/>
      <c r="O2421" s="1130"/>
      <c r="P2421" s="1130"/>
      <c r="Q2421" s="1130"/>
      <c r="R2421" s="1130"/>
    </row>
    <row r="2422" spans="1:18">
      <c r="A2422" s="1130"/>
      <c r="B2422" s="1130"/>
      <c r="C2422" s="1130"/>
      <c r="D2422" s="1130"/>
      <c r="E2422" s="1130"/>
      <c r="F2422" s="1130"/>
      <c r="G2422" s="1130"/>
      <c r="H2422" s="1130"/>
      <c r="I2422" s="1130"/>
      <c r="J2422" s="1130"/>
      <c r="K2422" s="1130"/>
      <c r="L2422" s="1130"/>
      <c r="M2422" s="1130"/>
      <c r="N2422" s="1130"/>
      <c r="O2422" s="1130"/>
      <c r="P2422" s="1130"/>
      <c r="Q2422" s="1130"/>
      <c r="R2422" s="1130"/>
    </row>
    <row r="2423" spans="1:18">
      <c r="A2423" s="1130"/>
      <c r="B2423" s="1130"/>
      <c r="C2423" s="1130"/>
      <c r="D2423" s="1130"/>
      <c r="E2423" s="1130"/>
      <c r="F2423" s="1130"/>
      <c r="G2423" s="1130"/>
      <c r="H2423" s="1130"/>
      <c r="I2423" s="1130"/>
      <c r="J2423" s="1130"/>
      <c r="K2423" s="1130"/>
      <c r="L2423" s="1130"/>
      <c r="M2423" s="1130"/>
      <c r="N2423" s="1130"/>
      <c r="O2423" s="1130"/>
      <c r="P2423" s="1130"/>
      <c r="Q2423" s="1130"/>
      <c r="R2423" s="1130"/>
    </row>
    <row r="2424" spans="1:18">
      <c r="A2424" s="1130"/>
      <c r="B2424" s="1130"/>
      <c r="C2424" s="1130"/>
      <c r="D2424" s="1130"/>
      <c r="E2424" s="1130"/>
      <c r="F2424" s="1130"/>
      <c r="G2424" s="1130"/>
      <c r="H2424" s="1130"/>
      <c r="I2424" s="1130"/>
      <c r="J2424" s="1130"/>
      <c r="K2424" s="1130"/>
      <c r="L2424" s="1130"/>
      <c r="M2424" s="1130"/>
      <c r="N2424" s="1130"/>
      <c r="O2424" s="1130"/>
      <c r="P2424" s="1130"/>
      <c r="Q2424" s="1130"/>
      <c r="R2424" s="1130"/>
    </row>
    <row r="2425" spans="1:18">
      <c r="A2425" s="1130"/>
      <c r="B2425" s="1130"/>
      <c r="C2425" s="1130"/>
      <c r="D2425" s="1130"/>
      <c r="E2425" s="1130"/>
      <c r="F2425" s="1130"/>
      <c r="G2425" s="1130"/>
      <c r="H2425" s="1130"/>
      <c r="I2425" s="1130"/>
      <c r="J2425" s="1130"/>
      <c r="K2425" s="1130"/>
      <c r="L2425" s="1130"/>
      <c r="M2425" s="1130"/>
      <c r="N2425" s="1130"/>
      <c r="O2425" s="1130"/>
      <c r="P2425" s="1130"/>
      <c r="Q2425" s="1130"/>
      <c r="R2425" s="1130"/>
    </row>
    <row r="2426" spans="1:18">
      <c r="A2426" s="1130"/>
      <c r="B2426" s="1130"/>
      <c r="C2426" s="1130"/>
      <c r="D2426" s="1130"/>
      <c r="E2426" s="1130"/>
      <c r="F2426" s="1130"/>
      <c r="G2426" s="1130"/>
      <c r="H2426" s="1130"/>
      <c r="I2426" s="1130"/>
      <c r="J2426" s="1130"/>
      <c r="K2426" s="1130"/>
      <c r="L2426" s="1130"/>
      <c r="M2426" s="1130"/>
      <c r="N2426" s="1130"/>
      <c r="O2426" s="1130"/>
      <c r="P2426" s="1130"/>
      <c r="Q2426" s="1130"/>
      <c r="R2426" s="1130"/>
    </row>
    <row r="2427" spans="1:18">
      <c r="A2427" s="1130"/>
      <c r="B2427" s="1130"/>
      <c r="C2427" s="1130"/>
      <c r="D2427" s="1130"/>
      <c r="E2427" s="1130"/>
      <c r="F2427" s="1130"/>
      <c r="G2427" s="1130"/>
      <c r="H2427" s="1130"/>
      <c r="I2427" s="1130"/>
      <c r="J2427" s="1130"/>
      <c r="K2427" s="1130"/>
      <c r="L2427" s="1130"/>
      <c r="M2427" s="1130"/>
      <c r="N2427" s="1130"/>
      <c r="O2427" s="1130"/>
      <c r="P2427" s="1130"/>
      <c r="Q2427" s="1130"/>
      <c r="R2427" s="1130"/>
    </row>
    <row r="2428" spans="1:18">
      <c r="A2428" s="1130"/>
      <c r="B2428" s="1130"/>
      <c r="C2428" s="1130"/>
      <c r="D2428" s="1130"/>
      <c r="E2428" s="1130"/>
      <c r="F2428" s="1130"/>
      <c r="G2428" s="1130"/>
      <c r="H2428" s="1130"/>
      <c r="I2428" s="1130"/>
      <c r="J2428" s="1130"/>
      <c r="K2428" s="1130"/>
      <c r="L2428" s="1130"/>
      <c r="M2428" s="1130"/>
      <c r="N2428" s="1130"/>
      <c r="O2428" s="1130"/>
      <c r="P2428" s="1130"/>
      <c r="Q2428" s="1130"/>
      <c r="R2428" s="1130"/>
    </row>
    <row r="2429" spans="1:18">
      <c r="A2429" s="1130"/>
      <c r="B2429" s="1130"/>
      <c r="C2429" s="1130"/>
      <c r="D2429" s="1130"/>
      <c r="E2429" s="1130"/>
      <c r="F2429" s="1130"/>
      <c r="G2429" s="1130"/>
      <c r="H2429" s="1130"/>
      <c r="I2429" s="1130"/>
      <c r="J2429" s="1130"/>
      <c r="K2429" s="1130"/>
      <c r="L2429" s="1130"/>
      <c r="M2429" s="1130"/>
      <c r="N2429" s="1130"/>
      <c r="O2429" s="1130"/>
      <c r="P2429" s="1130"/>
      <c r="Q2429" s="1130"/>
      <c r="R2429" s="1130"/>
    </row>
    <row r="2430" spans="1:18">
      <c r="A2430" s="1130"/>
      <c r="B2430" s="1130"/>
      <c r="C2430" s="1130"/>
      <c r="D2430" s="1130"/>
      <c r="E2430" s="1130"/>
      <c r="F2430" s="1130"/>
      <c r="G2430" s="1130"/>
      <c r="H2430" s="1130"/>
      <c r="I2430" s="1130"/>
      <c r="J2430" s="1130"/>
      <c r="K2430" s="1130"/>
      <c r="L2430" s="1130"/>
      <c r="M2430" s="1130"/>
      <c r="N2430" s="1130"/>
      <c r="O2430" s="1130"/>
      <c r="P2430" s="1130"/>
      <c r="Q2430" s="1130"/>
      <c r="R2430" s="1130"/>
    </row>
    <row r="2431" spans="1:18">
      <c r="A2431" s="1130"/>
      <c r="B2431" s="1130"/>
      <c r="C2431" s="1130"/>
      <c r="D2431" s="1130"/>
      <c r="E2431" s="1130"/>
      <c r="F2431" s="1130"/>
      <c r="G2431" s="1130"/>
      <c r="H2431" s="1130"/>
      <c r="I2431" s="1130"/>
      <c r="J2431" s="1130"/>
      <c r="K2431" s="1130"/>
      <c r="L2431" s="1130"/>
      <c r="M2431" s="1130"/>
      <c r="N2431" s="1130"/>
      <c r="O2431" s="1130"/>
      <c r="P2431" s="1130"/>
      <c r="Q2431" s="1130"/>
      <c r="R2431" s="1130"/>
    </row>
    <row r="2432" spans="1:18">
      <c r="A2432" s="1130"/>
      <c r="B2432" s="1130"/>
      <c r="C2432" s="1130"/>
      <c r="D2432" s="1130"/>
      <c r="E2432" s="1130"/>
      <c r="F2432" s="1130"/>
      <c r="G2432" s="1130"/>
      <c r="H2432" s="1130"/>
      <c r="I2432" s="1130"/>
      <c r="J2432" s="1130"/>
      <c r="K2432" s="1130"/>
      <c r="L2432" s="1130"/>
      <c r="M2432" s="1130"/>
      <c r="N2432" s="1130"/>
      <c r="O2432" s="1130"/>
      <c r="P2432" s="1130"/>
      <c r="Q2432" s="1130"/>
      <c r="R2432" s="1130"/>
    </row>
    <row r="2433" spans="1:18">
      <c r="A2433" s="1130"/>
      <c r="B2433" s="1130"/>
      <c r="C2433" s="1130"/>
      <c r="D2433" s="1130"/>
      <c r="E2433" s="1130"/>
      <c r="F2433" s="1130"/>
      <c r="G2433" s="1130"/>
      <c r="H2433" s="1130"/>
      <c r="I2433" s="1130"/>
      <c r="J2433" s="1130"/>
      <c r="K2433" s="1130"/>
      <c r="L2433" s="1130"/>
      <c r="M2433" s="1130"/>
      <c r="N2433" s="1130"/>
      <c r="O2433" s="1130"/>
      <c r="P2433" s="1130"/>
      <c r="Q2433" s="1130"/>
      <c r="R2433" s="1130"/>
    </row>
    <row r="2434" spans="1:18">
      <c r="A2434" s="1130"/>
      <c r="B2434" s="1130"/>
      <c r="C2434" s="1130"/>
      <c r="D2434" s="1130"/>
      <c r="E2434" s="1130"/>
      <c r="F2434" s="1130"/>
      <c r="G2434" s="1130"/>
      <c r="H2434" s="1130"/>
      <c r="I2434" s="1130"/>
      <c r="J2434" s="1130"/>
      <c r="K2434" s="1130"/>
      <c r="L2434" s="1130"/>
      <c r="M2434" s="1130"/>
      <c r="N2434" s="1130"/>
      <c r="O2434" s="1130"/>
      <c r="P2434" s="1130"/>
      <c r="Q2434" s="1130"/>
      <c r="R2434" s="1130"/>
    </row>
    <row r="2435" spans="1:18">
      <c r="A2435" s="1130"/>
      <c r="B2435" s="1130"/>
      <c r="C2435" s="1130"/>
      <c r="D2435" s="1130"/>
      <c r="E2435" s="1130"/>
      <c r="F2435" s="1130"/>
      <c r="G2435" s="1130"/>
      <c r="H2435" s="1130"/>
      <c r="I2435" s="1130"/>
      <c r="J2435" s="1130"/>
      <c r="K2435" s="1130"/>
      <c r="L2435" s="1130"/>
      <c r="M2435" s="1130"/>
      <c r="N2435" s="1130"/>
      <c r="O2435" s="1130"/>
      <c r="P2435" s="1130"/>
      <c r="Q2435" s="1130"/>
      <c r="R2435" s="1130"/>
    </row>
    <row r="2436" spans="1:18">
      <c r="A2436" s="1130"/>
      <c r="B2436" s="1130"/>
      <c r="C2436" s="1130"/>
      <c r="D2436" s="1130"/>
      <c r="E2436" s="1130"/>
      <c r="F2436" s="1130"/>
      <c r="G2436" s="1130"/>
      <c r="H2436" s="1130"/>
      <c r="I2436" s="1130"/>
      <c r="J2436" s="1130"/>
      <c r="K2436" s="1130"/>
      <c r="L2436" s="1130"/>
      <c r="M2436" s="1130"/>
      <c r="N2436" s="1130"/>
      <c r="O2436" s="1130"/>
      <c r="P2436" s="1130"/>
      <c r="Q2436" s="1130"/>
      <c r="R2436" s="1130"/>
    </row>
    <row r="2437" spans="1:18">
      <c r="A2437" s="1130"/>
      <c r="B2437" s="1130"/>
      <c r="C2437" s="1130"/>
      <c r="D2437" s="1130"/>
      <c r="E2437" s="1130"/>
      <c r="F2437" s="1130"/>
      <c r="G2437" s="1130"/>
      <c r="H2437" s="1130"/>
      <c r="I2437" s="1130"/>
      <c r="J2437" s="1130"/>
      <c r="K2437" s="1130"/>
      <c r="L2437" s="1130"/>
      <c r="M2437" s="1130"/>
      <c r="N2437" s="1130"/>
      <c r="O2437" s="1130"/>
      <c r="P2437" s="1130"/>
      <c r="Q2437" s="1130"/>
      <c r="R2437" s="1130"/>
    </row>
    <row r="2438" spans="1:18">
      <c r="A2438" s="1130"/>
      <c r="B2438" s="1130"/>
      <c r="C2438" s="1130"/>
      <c r="D2438" s="1130"/>
      <c r="E2438" s="1130"/>
      <c r="F2438" s="1130"/>
      <c r="G2438" s="1130"/>
      <c r="H2438" s="1130"/>
      <c r="I2438" s="1130"/>
      <c r="J2438" s="1130"/>
      <c r="K2438" s="1130"/>
      <c r="L2438" s="1130"/>
      <c r="M2438" s="1130"/>
      <c r="N2438" s="1130"/>
      <c r="O2438" s="1130"/>
      <c r="P2438" s="1130"/>
      <c r="Q2438" s="1130"/>
      <c r="R2438" s="1130"/>
    </row>
    <row r="2439" spans="1:18">
      <c r="A2439" s="1130"/>
      <c r="B2439" s="1130"/>
      <c r="C2439" s="1130"/>
      <c r="D2439" s="1130"/>
      <c r="E2439" s="1130"/>
      <c r="F2439" s="1130"/>
      <c r="G2439" s="1130"/>
      <c r="H2439" s="1130"/>
      <c r="I2439" s="1130"/>
      <c r="J2439" s="1130"/>
      <c r="K2439" s="1130"/>
      <c r="L2439" s="1130"/>
      <c r="M2439" s="1130"/>
      <c r="N2439" s="1130"/>
      <c r="O2439" s="1130"/>
      <c r="P2439" s="1130"/>
      <c r="Q2439" s="1130"/>
      <c r="R2439" s="1130"/>
    </row>
    <row r="2440" spans="1:18">
      <c r="A2440" s="1130"/>
      <c r="B2440" s="1130"/>
      <c r="C2440" s="1130"/>
      <c r="D2440" s="1130"/>
      <c r="E2440" s="1130"/>
      <c r="F2440" s="1130"/>
      <c r="G2440" s="1130"/>
      <c r="H2440" s="1130"/>
      <c r="I2440" s="1130"/>
      <c r="J2440" s="1130"/>
      <c r="K2440" s="1130"/>
      <c r="L2440" s="1130"/>
      <c r="M2440" s="1130"/>
      <c r="N2440" s="1130"/>
      <c r="O2440" s="1130"/>
      <c r="P2440" s="1130"/>
      <c r="Q2440" s="1130"/>
      <c r="R2440" s="1130"/>
    </row>
    <row r="2441" spans="1:18">
      <c r="A2441" s="1130"/>
      <c r="B2441" s="1130"/>
      <c r="C2441" s="1130"/>
      <c r="D2441" s="1130"/>
      <c r="E2441" s="1130"/>
      <c r="F2441" s="1130"/>
      <c r="G2441" s="1130"/>
      <c r="H2441" s="1130"/>
      <c r="I2441" s="1130"/>
      <c r="J2441" s="1130"/>
      <c r="K2441" s="1130"/>
      <c r="L2441" s="1130"/>
      <c r="M2441" s="1130"/>
      <c r="N2441" s="1130"/>
      <c r="O2441" s="1130"/>
      <c r="P2441" s="1130"/>
      <c r="Q2441" s="1130"/>
      <c r="R2441" s="1130"/>
    </row>
    <row r="2442" spans="1:18">
      <c r="A2442" s="1130"/>
      <c r="B2442" s="1130"/>
      <c r="C2442" s="1130"/>
      <c r="D2442" s="1130"/>
      <c r="E2442" s="1130"/>
      <c r="F2442" s="1130"/>
      <c r="G2442" s="1130"/>
      <c r="H2442" s="1130"/>
      <c r="I2442" s="1130"/>
      <c r="J2442" s="1130"/>
      <c r="K2442" s="1130"/>
      <c r="L2442" s="1130"/>
      <c r="M2442" s="1130"/>
      <c r="N2442" s="1130"/>
      <c r="O2442" s="1130"/>
      <c r="P2442" s="1130"/>
      <c r="Q2442" s="1130"/>
      <c r="R2442" s="1130"/>
    </row>
    <row r="2443" spans="1:18">
      <c r="A2443" s="1130"/>
      <c r="B2443" s="1130"/>
      <c r="C2443" s="1130"/>
      <c r="D2443" s="1130"/>
      <c r="E2443" s="1130"/>
      <c r="F2443" s="1130"/>
      <c r="G2443" s="1130"/>
      <c r="H2443" s="1130"/>
      <c r="I2443" s="1130"/>
      <c r="J2443" s="1130"/>
      <c r="K2443" s="1130"/>
      <c r="L2443" s="1130"/>
      <c r="M2443" s="1130"/>
      <c r="N2443" s="1130"/>
      <c r="O2443" s="1130"/>
      <c r="P2443" s="1130"/>
      <c r="Q2443" s="1130"/>
      <c r="R2443" s="1130"/>
    </row>
    <row r="2444" spans="1:18">
      <c r="A2444" s="1130"/>
      <c r="B2444" s="1130"/>
      <c r="C2444" s="1130"/>
      <c r="D2444" s="1130"/>
      <c r="E2444" s="1130"/>
      <c r="F2444" s="1130"/>
      <c r="G2444" s="1130"/>
      <c r="H2444" s="1130"/>
      <c r="I2444" s="1130"/>
      <c r="J2444" s="1130"/>
      <c r="K2444" s="1130"/>
      <c r="L2444" s="1130"/>
      <c r="M2444" s="1130"/>
      <c r="N2444" s="1130"/>
      <c r="O2444" s="1130"/>
      <c r="P2444" s="1130"/>
      <c r="Q2444" s="1130"/>
      <c r="R2444" s="1130"/>
    </row>
    <row r="2445" spans="1:18">
      <c r="A2445" s="1130"/>
      <c r="B2445" s="1130"/>
      <c r="C2445" s="1130"/>
      <c r="D2445" s="1130"/>
      <c r="E2445" s="1130"/>
      <c r="F2445" s="1130"/>
      <c r="G2445" s="1130"/>
      <c r="H2445" s="1130"/>
      <c r="I2445" s="1130"/>
      <c r="J2445" s="1130"/>
      <c r="K2445" s="1130"/>
      <c r="L2445" s="1130"/>
      <c r="M2445" s="1130"/>
      <c r="N2445" s="1130"/>
      <c r="O2445" s="1130"/>
      <c r="P2445" s="1130"/>
      <c r="Q2445" s="1130"/>
      <c r="R2445" s="1130"/>
    </row>
    <row r="2446" spans="1:18">
      <c r="A2446" s="1130"/>
      <c r="B2446" s="1130"/>
      <c r="C2446" s="1130"/>
      <c r="D2446" s="1130"/>
      <c r="E2446" s="1130"/>
      <c r="F2446" s="1130"/>
      <c r="G2446" s="1130"/>
      <c r="H2446" s="1130"/>
      <c r="I2446" s="1130"/>
      <c r="J2446" s="1130"/>
      <c r="K2446" s="1130"/>
      <c r="L2446" s="1130"/>
      <c r="M2446" s="1130"/>
      <c r="N2446" s="1130"/>
      <c r="O2446" s="1130"/>
      <c r="P2446" s="1130"/>
      <c r="Q2446" s="1130"/>
      <c r="R2446" s="1130"/>
    </row>
    <row r="2447" spans="1:18">
      <c r="A2447" s="1130"/>
      <c r="B2447" s="1130"/>
      <c r="C2447" s="1130"/>
      <c r="D2447" s="1130"/>
      <c r="E2447" s="1130"/>
      <c r="F2447" s="1130"/>
      <c r="G2447" s="1130"/>
      <c r="H2447" s="1130"/>
      <c r="I2447" s="1130"/>
      <c r="J2447" s="1130"/>
      <c r="K2447" s="1130"/>
      <c r="L2447" s="1130"/>
      <c r="M2447" s="1130"/>
      <c r="N2447" s="1130"/>
      <c r="O2447" s="1130"/>
      <c r="P2447" s="1130"/>
      <c r="Q2447" s="1130"/>
      <c r="R2447" s="1130"/>
    </row>
    <row r="2448" spans="1:18">
      <c r="A2448" s="1130"/>
      <c r="B2448" s="1130"/>
      <c r="C2448" s="1130"/>
      <c r="D2448" s="1130"/>
      <c r="E2448" s="1130"/>
      <c r="F2448" s="1130"/>
      <c r="G2448" s="1130"/>
      <c r="H2448" s="1130"/>
      <c r="I2448" s="1130"/>
      <c r="J2448" s="1130"/>
      <c r="K2448" s="1130"/>
      <c r="L2448" s="1130"/>
      <c r="M2448" s="1130"/>
      <c r="N2448" s="1130"/>
      <c r="O2448" s="1130"/>
      <c r="P2448" s="1130"/>
      <c r="Q2448" s="1130"/>
      <c r="R2448" s="1130"/>
    </row>
    <row r="2449" spans="1:18">
      <c r="A2449" s="1130"/>
      <c r="B2449" s="1130"/>
      <c r="C2449" s="1130"/>
      <c r="D2449" s="1130"/>
      <c r="E2449" s="1130"/>
      <c r="F2449" s="1130"/>
      <c r="G2449" s="1130"/>
      <c r="H2449" s="1130"/>
      <c r="I2449" s="1130"/>
      <c r="J2449" s="1130"/>
      <c r="K2449" s="1130"/>
      <c r="L2449" s="1130"/>
      <c r="M2449" s="1130"/>
      <c r="N2449" s="1130"/>
      <c r="O2449" s="1130"/>
      <c r="P2449" s="1130"/>
      <c r="Q2449" s="1130"/>
      <c r="R2449" s="1130"/>
    </row>
    <row r="2450" spans="1:18">
      <c r="A2450" s="1130"/>
      <c r="B2450" s="1130"/>
      <c r="C2450" s="1130"/>
      <c r="D2450" s="1130"/>
      <c r="E2450" s="1130"/>
      <c r="F2450" s="1130"/>
      <c r="G2450" s="1130"/>
      <c r="H2450" s="1130"/>
      <c r="I2450" s="1130"/>
      <c r="J2450" s="1130"/>
      <c r="K2450" s="1130"/>
      <c r="L2450" s="1130"/>
      <c r="M2450" s="1130"/>
      <c r="N2450" s="1130"/>
      <c r="O2450" s="1130"/>
      <c r="P2450" s="1130"/>
      <c r="Q2450" s="1130"/>
      <c r="R2450" s="1130"/>
    </row>
    <row r="2451" spans="1:18">
      <c r="A2451" s="1130"/>
      <c r="B2451" s="1130"/>
      <c r="C2451" s="1130"/>
      <c r="D2451" s="1130"/>
      <c r="E2451" s="1130"/>
      <c r="F2451" s="1130"/>
      <c r="G2451" s="1130"/>
      <c r="H2451" s="1130"/>
      <c r="I2451" s="1130"/>
      <c r="J2451" s="1130"/>
      <c r="K2451" s="1130"/>
      <c r="L2451" s="1130"/>
      <c r="M2451" s="1130"/>
      <c r="N2451" s="1130"/>
      <c r="O2451" s="1130"/>
      <c r="P2451" s="1130"/>
      <c r="Q2451" s="1130"/>
      <c r="R2451" s="1130"/>
    </row>
    <row r="2452" spans="1:18">
      <c r="A2452" s="1130"/>
      <c r="B2452" s="1130"/>
      <c r="C2452" s="1130"/>
      <c r="D2452" s="1130"/>
      <c r="E2452" s="1130"/>
      <c r="F2452" s="1130"/>
      <c r="G2452" s="1130"/>
      <c r="H2452" s="1130"/>
      <c r="I2452" s="1130"/>
      <c r="J2452" s="1130"/>
      <c r="K2452" s="1130"/>
      <c r="L2452" s="1130"/>
      <c r="M2452" s="1130"/>
      <c r="N2452" s="1130"/>
      <c r="O2452" s="1130"/>
      <c r="P2452" s="1130"/>
      <c r="Q2452" s="1130"/>
      <c r="R2452" s="1130"/>
    </row>
    <row r="2453" spans="1:18">
      <c r="A2453" s="1130"/>
      <c r="B2453" s="1130"/>
      <c r="C2453" s="1130"/>
      <c r="D2453" s="1130"/>
      <c r="E2453" s="1130"/>
      <c r="F2453" s="1130"/>
      <c r="G2453" s="1130"/>
      <c r="H2453" s="1130"/>
      <c r="I2453" s="1130"/>
      <c r="J2453" s="1130"/>
      <c r="K2453" s="1130"/>
      <c r="L2453" s="1130"/>
      <c r="M2453" s="1130"/>
      <c r="N2453" s="1130"/>
      <c r="O2453" s="1130"/>
      <c r="P2453" s="1130"/>
      <c r="Q2453" s="1130"/>
      <c r="R2453" s="1130"/>
    </row>
    <row r="2454" spans="1:18">
      <c r="A2454" s="1130"/>
      <c r="B2454" s="1130"/>
      <c r="C2454" s="1130"/>
      <c r="D2454" s="1130"/>
      <c r="E2454" s="1130"/>
      <c r="F2454" s="1130"/>
      <c r="G2454" s="1130"/>
      <c r="H2454" s="1130"/>
      <c r="I2454" s="1130"/>
      <c r="J2454" s="1130"/>
      <c r="K2454" s="1130"/>
      <c r="L2454" s="1130"/>
      <c r="M2454" s="1130"/>
      <c r="N2454" s="1130"/>
      <c r="O2454" s="1130"/>
      <c r="P2454" s="1130"/>
      <c r="Q2454" s="1130"/>
      <c r="R2454" s="1130"/>
    </row>
    <row r="2455" spans="1:18">
      <c r="A2455" s="1130"/>
      <c r="B2455" s="1130"/>
      <c r="C2455" s="1130"/>
      <c r="D2455" s="1130"/>
      <c r="E2455" s="1130"/>
      <c r="F2455" s="1130"/>
      <c r="G2455" s="1130"/>
      <c r="H2455" s="1130"/>
      <c r="I2455" s="1130"/>
      <c r="J2455" s="1130"/>
      <c r="K2455" s="1130"/>
      <c r="L2455" s="1130"/>
      <c r="M2455" s="1130"/>
      <c r="N2455" s="1130"/>
      <c r="O2455" s="1130"/>
      <c r="P2455" s="1130"/>
      <c r="Q2455" s="1130"/>
      <c r="R2455" s="1130"/>
    </row>
    <row r="2456" spans="1:18">
      <c r="A2456" s="1130"/>
      <c r="B2456" s="1130"/>
      <c r="C2456" s="1130"/>
      <c r="D2456" s="1130"/>
      <c r="E2456" s="1130"/>
      <c r="F2456" s="1130"/>
      <c r="G2456" s="1130"/>
      <c r="H2456" s="1130"/>
      <c r="I2456" s="1130"/>
      <c r="J2456" s="1130"/>
      <c r="K2456" s="1130"/>
      <c r="L2456" s="1130"/>
      <c r="M2456" s="1130"/>
      <c r="N2456" s="1130"/>
      <c r="O2456" s="1130"/>
      <c r="P2456" s="1130"/>
      <c r="Q2456" s="1130"/>
      <c r="R2456" s="1130"/>
    </row>
    <row r="2457" spans="1:18">
      <c r="A2457" s="1130"/>
      <c r="B2457" s="1130"/>
      <c r="C2457" s="1130"/>
      <c r="D2457" s="1130"/>
      <c r="E2457" s="1130"/>
      <c r="F2457" s="1130"/>
      <c r="G2457" s="1130"/>
      <c r="H2457" s="1130"/>
      <c r="I2457" s="1130"/>
      <c r="J2457" s="1130"/>
      <c r="K2457" s="1130"/>
      <c r="L2457" s="1130"/>
      <c r="M2457" s="1130"/>
      <c r="N2457" s="1130"/>
      <c r="O2457" s="1130"/>
      <c r="P2457" s="1130"/>
      <c r="Q2457" s="1130"/>
      <c r="R2457" s="1130"/>
    </row>
    <row r="2458" spans="1:18">
      <c r="A2458" s="1130"/>
      <c r="B2458" s="1130"/>
      <c r="C2458" s="1130"/>
      <c r="D2458" s="1130"/>
      <c r="E2458" s="1130"/>
      <c r="F2458" s="1130"/>
      <c r="G2458" s="1130"/>
      <c r="H2458" s="1130"/>
      <c r="I2458" s="1130"/>
      <c r="J2458" s="1130"/>
      <c r="K2458" s="1130"/>
      <c r="L2458" s="1130"/>
      <c r="M2458" s="1130"/>
      <c r="N2458" s="1130"/>
      <c r="O2458" s="1130"/>
      <c r="P2458" s="1130"/>
      <c r="Q2458" s="1130"/>
      <c r="R2458" s="1130"/>
    </row>
    <row r="2459" spans="1:18">
      <c r="A2459" s="1130"/>
      <c r="B2459" s="1130"/>
      <c r="C2459" s="1130"/>
      <c r="D2459" s="1130"/>
      <c r="E2459" s="1130"/>
      <c r="F2459" s="1130"/>
      <c r="G2459" s="1130"/>
      <c r="H2459" s="1130"/>
      <c r="I2459" s="1130"/>
      <c r="J2459" s="1130"/>
      <c r="K2459" s="1130"/>
      <c r="L2459" s="1130"/>
      <c r="M2459" s="1130"/>
      <c r="N2459" s="1130"/>
      <c r="O2459" s="1130"/>
      <c r="P2459" s="1130"/>
      <c r="Q2459" s="1130"/>
      <c r="R2459" s="1130"/>
    </row>
    <row r="2460" spans="1:18">
      <c r="A2460" s="1130"/>
      <c r="B2460" s="1130"/>
      <c r="C2460" s="1130"/>
      <c r="D2460" s="1130"/>
      <c r="E2460" s="1130"/>
      <c r="F2460" s="1130"/>
      <c r="G2460" s="1130"/>
      <c r="H2460" s="1130"/>
      <c r="I2460" s="1130"/>
      <c r="J2460" s="1130"/>
      <c r="K2460" s="1130"/>
      <c r="L2460" s="1130"/>
      <c r="M2460" s="1130"/>
      <c r="N2460" s="1130"/>
      <c r="O2460" s="1130"/>
      <c r="P2460" s="1130"/>
      <c r="Q2460" s="1130"/>
      <c r="R2460" s="1130"/>
    </row>
    <row r="2461" spans="1:18">
      <c r="A2461" s="1130"/>
      <c r="B2461" s="1130"/>
      <c r="C2461" s="1130"/>
      <c r="D2461" s="1130"/>
      <c r="E2461" s="1130"/>
      <c r="F2461" s="1130"/>
      <c r="G2461" s="1130"/>
      <c r="H2461" s="1130"/>
      <c r="I2461" s="1130"/>
      <c r="J2461" s="1130"/>
      <c r="K2461" s="1130"/>
      <c r="L2461" s="1130"/>
      <c r="M2461" s="1130"/>
      <c r="N2461" s="1130"/>
      <c r="O2461" s="1130"/>
      <c r="P2461" s="1130"/>
      <c r="Q2461" s="1130"/>
      <c r="R2461" s="1130"/>
    </row>
    <row r="2462" spans="1:18">
      <c r="A2462" s="1130"/>
      <c r="B2462" s="1130"/>
      <c r="C2462" s="1130"/>
      <c r="D2462" s="1130"/>
      <c r="E2462" s="1130"/>
      <c r="F2462" s="1130"/>
      <c r="G2462" s="1130"/>
      <c r="H2462" s="1130"/>
      <c r="I2462" s="1130"/>
      <c r="J2462" s="1130"/>
      <c r="K2462" s="1130"/>
      <c r="L2462" s="1130"/>
      <c r="M2462" s="1130"/>
      <c r="N2462" s="1130"/>
      <c r="O2462" s="1130"/>
      <c r="P2462" s="1130"/>
      <c r="Q2462" s="1130"/>
      <c r="R2462" s="1130"/>
    </row>
    <row r="2463" spans="1:18">
      <c r="A2463" s="1130"/>
      <c r="B2463" s="1130"/>
      <c r="C2463" s="1130"/>
      <c r="D2463" s="1130"/>
      <c r="E2463" s="1130"/>
      <c r="F2463" s="1130"/>
      <c r="G2463" s="1130"/>
      <c r="H2463" s="1130"/>
      <c r="I2463" s="1130"/>
      <c r="J2463" s="1130"/>
      <c r="K2463" s="1130"/>
      <c r="L2463" s="1130"/>
      <c r="M2463" s="1130"/>
      <c r="N2463" s="1130"/>
      <c r="O2463" s="1130"/>
      <c r="P2463" s="1130"/>
      <c r="Q2463" s="1130"/>
      <c r="R2463" s="1130"/>
    </row>
    <row r="2464" spans="1:18">
      <c r="A2464" s="1130"/>
      <c r="B2464" s="1130"/>
      <c r="C2464" s="1130"/>
      <c r="D2464" s="1130"/>
      <c r="E2464" s="1130"/>
      <c r="F2464" s="1130"/>
      <c r="G2464" s="1130"/>
      <c r="H2464" s="1130"/>
      <c r="I2464" s="1130"/>
      <c r="J2464" s="1130"/>
      <c r="K2464" s="1130"/>
      <c r="L2464" s="1130"/>
      <c r="M2464" s="1130"/>
      <c r="N2464" s="1130"/>
      <c r="O2464" s="1130"/>
      <c r="P2464" s="1130"/>
      <c r="Q2464" s="1130"/>
      <c r="R2464" s="1130"/>
    </row>
    <row r="2465" spans="1:18">
      <c r="A2465" s="1130"/>
      <c r="B2465" s="1130"/>
      <c r="C2465" s="1130"/>
      <c r="D2465" s="1130"/>
      <c r="E2465" s="1130"/>
      <c r="F2465" s="1130"/>
      <c r="G2465" s="1130"/>
      <c r="H2465" s="1130"/>
      <c r="I2465" s="1130"/>
      <c r="J2465" s="1130"/>
      <c r="K2465" s="1130"/>
      <c r="L2465" s="1130"/>
      <c r="M2465" s="1130"/>
      <c r="N2465" s="1130"/>
      <c r="O2465" s="1130"/>
      <c r="P2465" s="1130"/>
      <c r="Q2465" s="1130"/>
      <c r="R2465" s="1130"/>
    </row>
    <row r="2466" spans="1:18">
      <c r="A2466" s="1130"/>
      <c r="B2466" s="1130"/>
      <c r="C2466" s="1130"/>
      <c r="D2466" s="1130"/>
      <c r="E2466" s="1130"/>
      <c r="F2466" s="1130"/>
      <c r="G2466" s="1130"/>
      <c r="H2466" s="1130"/>
      <c r="I2466" s="1130"/>
      <c r="J2466" s="1130"/>
      <c r="K2466" s="1130"/>
      <c r="L2466" s="1130"/>
      <c r="M2466" s="1130"/>
      <c r="N2466" s="1130"/>
      <c r="O2466" s="1130"/>
      <c r="P2466" s="1130"/>
      <c r="Q2466" s="1130"/>
      <c r="R2466" s="1130"/>
    </row>
    <row r="2467" spans="1:18">
      <c r="A2467" s="1130"/>
      <c r="B2467" s="1130"/>
      <c r="C2467" s="1130"/>
      <c r="D2467" s="1130"/>
      <c r="E2467" s="1130"/>
      <c r="F2467" s="1130"/>
      <c r="G2467" s="1130"/>
      <c r="H2467" s="1130"/>
      <c r="I2467" s="1130"/>
      <c r="J2467" s="1130"/>
      <c r="K2467" s="1130"/>
      <c r="L2467" s="1130"/>
      <c r="M2467" s="1130"/>
      <c r="N2467" s="1130"/>
      <c r="O2467" s="1130"/>
      <c r="P2467" s="1130"/>
      <c r="Q2467" s="1130"/>
      <c r="R2467" s="1130"/>
    </row>
    <row r="2468" spans="1:18">
      <c r="A2468" s="1130"/>
      <c r="B2468" s="1130"/>
      <c r="C2468" s="1130"/>
      <c r="D2468" s="1130"/>
      <c r="E2468" s="1130"/>
      <c r="F2468" s="1130"/>
      <c r="G2468" s="1130"/>
      <c r="H2468" s="1130"/>
      <c r="I2468" s="1130"/>
      <c r="J2468" s="1130"/>
      <c r="K2468" s="1130"/>
      <c r="L2468" s="1130"/>
      <c r="M2468" s="1130"/>
      <c r="N2468" s="1130"/>
      <c r="O2468" s="1130"/>
      <c r="P2468" s="1130"/>
      <c r="Q2468" s="1130"/>
      <c r="R2468" s="1130"/>
    </row>
    <row r="2469" spans="1:18">
      <c r="A2469" s="1130"/>
      <c r="B2469" s="1130"/>
      <c r="C2469" s="1130"/>
      <c r="D2469" s="1130"/>
      <c r="E2469" s="1130"/>
      <c r="F2469" s="1130"/>
      <c r="G2469" s="1130"/>
      <c r="H2469" s="1130"/>
      <c r="I2469" s="1130"/>
      <c r="J2469" s="1130"/>
      <c r="K2469" s="1130"/>
      <c r="L2469" s="1130"/>
      <c r="M2469" s="1130"/>
      <c r="N2469" s="1130"/>
      <c r="O2469" s="1130"/>
      <c r="P2469" s="1130"/>
      <c r="Q2469" s="1130"/>
      <c r="R2469" s="1130"/>
    </row>
    <row r="2470" spans="1:18">
      <c r="A2470" s="1130"/>
      <c r="B2470" s="1130"/>
      <c r="C2470" s="1130"/>
      <c r="D2470" s="1130"/>
      <c r="E2470" s="1130"/>
      <c r="F2470" s="1130"/>
      <c r="G2470" s="1130"/>
      <c r="H2470" s="1130"/>
      <c r="I2470" s="1130"/>
      <c r="J2470" s="1130"/>
      <c r="K2470" s="1130"/>
      <c r="L2470" s="1130"/>
      <c r="M2470" s="1130"/>
      <c r="N2470" s="1130"/>
      <c r="O2470" s="1130"/>
      <c r="P2470" s="1130"/>
      <c r="Q2470" s="1130"/>
      <c r="R2470" s="1130"/>
    </row>
    <row r="2471" spans="1:18">
      <c r="A2471" s="1130"/>
      <c r="B2471" s="1130"/>
      <c r="C2471" s="1130"/>
      <c r="D2471" s="1130"/>
      <c r="E2471" s="1130"/>
      <c r="F2471" s="1130"/>
      <c r="G2471" s="1130"/>
      <c r="H2471" s="1130"/>
      <c r="I2471" s="1130"/>
      <c r="J2471" s="1130"/>
      <c r="K2471" s="1130"/>
      <c r="L2471" s="1130"/>
      <c r="M2471" s="1130"/>
      <c r="N2471" s="1130"/>
      <c r="O2471" s="1130"/>
      <c r="P2471" s="1130"/>
      <c r="Q2471" s="1130"/>
      <c r="R2471" s="1130"/>
    </row>
    <row r="2472" spans="1:18">
      <c r="A2472" s="1130"/>
      <c r="B2472" s="1130"/>
      <c r="C2472" s="1130"/>
      <c r="D2472" s="1130"/>
      <c r="E2472" s="1130"/>
      <c r="F2472" s="1130"/>
      <c r="G2472" s="1130"/>
      <c r="H2472" s="1130"/>
      <c r="I2472" s="1130"/>
      <c r="J2472" s="1130"/>
      <c r="K2472" s="1130"/>
      <c r="L2472" s="1130"/>
      <c r="M2472" s="1130"/>
      <c r="N2472" s="1130"/>
      <c r="O2472" s="1130"/>
      <c r="P2472" s="1130"/>
      <c r="Q2472" s="1130"/>
      <c r="R2472" s="1130"/>
    </row>
    <row r="2473" spans="1:18">
      <c r="A2473" s="1130"/>
      <c r="B2473" s="1130"/>
      <c r="C2473" s="1130"/>
      <c r="D2473" s="1130"/>
      <c r="E2473" s="1130"/>
      <c r="F2473" s="1130"/>
      <c r="G2473" s="1130"/>
      <c r="H2473" s="1130"/>
      <c r="I2473" s="1130"/>
      <c r="J2473" s="1130"/>
      <c r="K2473" s="1130"/>
      <c r="L2473" s="1130"/>
      <c r="M2473" s="1130"/>
      <c r="N2473" s="1130"/>
      <c r="O2473" s="1130"/>
      <c r="P2473" s="1130"/>
      <c r="Q2473" s="1130"/>
      <c r="R2473" s="1130"/>
    </row>
    <row r="2474" spans="1:18">
      <c r="A2474" s="1130"/>
      <c r="B2474" s="1130"/>
      <c r="C2474" s="1130"/>
      <c r="D2474" s="1130"/>
      <c r="E2474" s="1130"/>
      <c r="F2474" s="1130"/>
      <c r="G2474" s="1130"/>
      <c r="H2474" s="1130"/>
      <c r="I2474" s="1130"/>
      <c r="J2474" s="1130"/>
      <c r="K2474" s="1130"/>
      <c r="L2474" s="1130"/>
      <c r="M2474" s="1130"/>
      <c r="N2474" s="1130"/>
      <c r="O2474" s="1130"/>
      <c r="P2474" s="1130"/>
      <c r="Q2474" s="1130"/>
      <c r="R2474" s="1130"/>
    </row>
    <row r="2475" spans="1:18">
      <c r="A2475" s="1130"/>
      <c r="B2475" s="1130"/>
      <c r="C2475" s="1130"/>
      <c r="D2475" s="1130"/>
      <c r="E2475" s="1130"/>
      <c r="F2475" s="1130"/>
      <c r="G2475" s="1130"/>
      <c r="H2475" s="1130"/>
      <c r="I2475" s="1130"/>
      <c r="J2475" s="1130"/>
      <c r="K2475" s="1130"/>
      <c r="L2475" s="1130"/>
      <c r="M2475" s="1130"/>
      <c r="N2475" s="1130"/>
      <c r="O2475" s="1130"/>
      <c r="P2475" s="1130"/>
      <c r="Q2475" s="1130"/>
      <c r="R2475" s="1130"/>
    </row>
    <row r="2476" spans="1:18">
      <c r="A2476" s="1130"/>
      <c r="B2476" s="1130"/>
      <c r="C2476" s="1130"/>
      <c r="D2476" s="1130"/>
      <c r="E2476" s="1130"/>
      <c r="F2476" s="1130"/>
      <c r="G2476" s="1130"/>
      <c r="H2476" s="1130"/>
      <c r="I2476" s="1130"/>
      <c r="J2476" s="1130"/>
      <c r="K2476" s="1130"/>
      <c r="L2476" s="1130"/>
      <c r="M2476" s="1130"/>
      <c r="N2476" s="1130"/>
      <c r="O2476" s="1130"/>
      <c r="P2476" s="1130"/>
      <c r="Q2476" s="1130"/>
      <c r="R2476" s="1130"/>
    </row>
    <row r="2477" spans="1:18">
      <c r="A2477" s="1130"/>
      <c r="B2477" s="1130"/>
      <c r="C2477" s="1130"/>
      <c r="D2477" s="1130"/>
      <c r="E2477" s="1130"/>
      <c r="F2477" s="1130"/>
      <c r="G2477" s="1130"/>
      <c r="H2477" s="1130"/>
      <c r="I2477" s="1130"/>
      <c r="J2477" s="1130"/>
      <c r="K2477" s="1130"/>
      <c r="L2477" s="1130"/>
      <c r="M2477" s="1130"/>
      <c r="N2477" s="1130"/>
      <c r="O2477" s="1130"/>
      <c r="P2477" s="1130"/>
      <c r="Q2477" s="1130"/>
      <c r="R2477" s="1130"/>
    </row>
    <row r="2478" spans="1:18">
      <c r="A2478" s="1130"/>
      <c r="B2478" s="1130"/>
      <c r="C2478" s="1130"/>
      <c r="D2478" s="1130"/>
      <c r="E2478" s="1130"/>
      <c r="F2478" s="1130"/>
      <c r="G2478" s="1130"/>
      <c r="H2478" s="1130"/>
      <c r="I2478" s="1130"/>
      <c r="J2478" s="1130"/>
      <c r="K2478" s="1130"/>
      <c r="L2478" s="1130"/>
      <c r="M2478" s="1130"/>
      <c r="N2478" s="1130"/>
      <c r="O2478" s="1130"/>
      <c r="P2478" s="1130"/>
      <c r="Q2478" s="1130"/>
      <c r="R2478" s="1130"/>
    </row>
    <row r="2479" spans="1:18">
      <c r="A2479" s="1130"/>
      <c r="B2479" s="1130"/>
      <c r="C2479" s="1130"/>
      <c r="D2479" s="1130"/>
      <c r="E2479" s="1130"/>
      <c r="F2479" s="1130"/>
      <c r="G2479" s="1130"/>
      <c r="H2479" s="1130"/>
      <c r="I2479" s="1130"/>
      <c r="J2479" s="1130"/>
      <c r="K2479" s="1130"/>
      <c r="L2479" s="1130"/>
      <c r="M2479" s="1130"/>
      <c r="N2479" s="1130"/>
      <c r="O2479" s="1130"/>
      <c r="P2479" s="1130"/>
      <c r="Q2479" s="1130"/>
      <c r="R2479" s="1130"/>
    </row>
    <row r="2480" spans="1:18">
      <c r="A2480" s="1130"/>
      <c r="B2480" s="1130"/>
      <c r="C2480" s="1130"/>
      <c r="D2480" s="1130"/>
      <c r="E2480" s="1130"/>
      <c r="F2480" s="1130"/>
      <c r="G2480" s="1130"/>
      <c r="H2480" s="1130"/>
      <c r="I2480" s="1130"/>
      <c r="J2480" s="1130"/>
      <c r="K2480" s="1130"/>
      <c r="L2480" s="1130"/>
      <c r="M2480" s="1130"/>
      <c r="N2480" s="1130"/>
      <c r="O2480" s="1130"/>
      <c r="P2480" s="1130"/>
      <c r="Q2480" s="1130"/>
      <c r="R2480" s="1130"/>
    </row>
    <row r="2481" spans="1:18">
      <c r="A2481" s="1130"/>
      <c r="B2481" s="1130"/>
      <c r="C2481" s="1130"/>
      <c r="D2481" s="1130"/>
      <c r="E2481" s="1130"/>
      <c r="F2481" s="1130"/>
      <c r="G2481" s="1130"/>
      <c r="H2481" s="1130"/>
      <c r="I2481" s="1130"/>
      <c r="J2481" s="1130"/>
      <c r="K2481" s="1130"/>
      <c r="L2481" s="1130"/>
      <c r="M2481" s="1130"/>
      <c r="N2481" s="1130"/>
      <c r="O2481" s="1130"/>
      <c r="P2481" s="1130"/>
      <c r="Q2481" s="1130"/>
      <c r="R2481" s="1130"/>
    </row>
    <row r="2482" spans="1:18">
      <c r="A2482" s="1130"/>
      <c r="B2482" s="1130"/>
      <c r="C2482" s="1130"/>
      <c r="D2482" s="1130"/>
      <c r="E2482" s="1130"/>
      <c r="F2482" s="1130"/>
      <c r="G2482" s="1130"/>
      <c r="H2482" s="1130"/>
      <c r="I2482" s="1130"/>
      <c r="J2482" s="1130"/>
      <c r="K2482" s="1130"/>
      <c r="L2482" s="1130"/>
      <c r="M2482" s="1130"/>
      <c r="N2482" s="1130"/>
      <c r="O2482" s="1130"/>
      <c r="P2482" s="1130"/>
      <c r="Q2482" s="1130"/>
      <c r="R2482" s="1130"/>
    </row>
    <row r="2483" spans="1:18">
      <c r="A2483" s="1130"/>
      <c r="B2483" s="1130"/>
      <c r="C2483" s="1130"/>
      <c r="D2483" s="1130"/>
      <c r="E2483" s="1130"/>
      <c r="F2483" s="1130"/>
      <c r="G2483" s="1130"/>
      <c r="H2483" s="1130"/>
      <c r="I2483" s="1130"/>
      <c r="J2483" s="1130"/>
      <c r="K2483" s="1130"/>
      <c r="L2483" s="1130"/>
      <c r="M2483" s="1130"/>
      <c r="N2483" s="1130"/>
      <c r="O2483" s="1130"/>
      <c r="P2483" s="1130"/>
      <c r="Q2483" s="1130"/>
      <c r="R2483" s="1130"/>
    </row>
    <row r="2484" spans="1:18">
      <c r="A2484" s="1130"/>
      <c r="B2484" s="1130"/>
      <c r="C2484" s="1130"/>
      <c r="D2484" s="1130"/>
      <c r="E2484" s="1130"/>
      <c r="F2484" s="1130"/>
      <c r="G2484" s="1130"/>
      <c r="H2484" s="1130"/>
      <c r="I2484" s="1130"/>
      <c r="J2484" s="1130"/>
      <c r="K2484" s="1130"/>
      <c r="L2484" s="1130"/>
      <c r="M2484" s="1130"/>
      <c r="N2484" s="1130"/>
      <c r="O2484" s="1130"/>
      <c r="P2484" s="1130"/>
      <c r="Q2484" s="1130"/>
      <c r="R2484" s="1130"/>
    </row>
    <row r="2485" spans="1:18">
      <c r="A2485" s="1130"/>
      <c r="B2485" s="1130"/>
      <c r="C2485" s="1130"/>
      <c r="D2485" s="1130"/>
      <c r="E2485" s="1130"/>
      <c r="F2485" s="1130"/>
      <c r="G2485" s="1130"/>
      <c r="H2485" s="1130"/>
      <c r="I2485" s="1130"/>
      <c r="J2485" s="1130"/>
      <c r="K2485" s="1130"/>
      <c r="L2485" s="1130"/>
      <c r="M2485" s="1130"/>
      <c r="N2485" s="1130"/>
      <c r="O2485" s="1130"/>
      <c r="P2485" s="1130"/>
      <c r="Q2485" s="1130"/>
      <c r="R2485" s="1130"/>
    </row>
    <row r="2486" spans="1:18">
      <c r="A2486" s="1130"/>
      <c r="B2486" s="1130"/>
      <c r="C2486" s="1130"/>
      <c r="D2486" s="1130"/>
      <c r="E2486" s="1130"/>
      <c r="F2486" s="1130"/>
      <c r="G2486" s="1130"/>
      <c r="H2486" s="1130"/>
      <c r="I2486" s="1130"/>
      <c r="J2486" s="1130"/>
      <c r="K2486" s="1130"/>
      <c r="L2486" s="1130"/>
      <c r="M2486" s="1130"/>
      <c r="N2486" s="1130"/>
      <c r="O2486" s="1130"/>
      <c r="P2486" s="1130"/>
      <c r="Q2486" s="1130"/>
      <c r="R2486" s="1130"/>
    </row>
    <row r="2487" spans="1:18">
      <c r="A2487" s="1130"/>
      <c r="B2487" s="1130"/>
      <c r="C2487" s="1130"/>
      <c r="D2487" s="1130"/>
      <c r="E2487" s="1130"/>
      <c r="F2487" s="1130"/>
      <c r="G2487" s="1130"/>
      <c r="H2487" s="1130"/>
      <c r="I2487" s="1130"/>
      <c r="J2487" s="1130"/>
      <c r="K2487" s="1130"/>
      <c r="L2487" s="1130"/>
      <c r="M2487" s="1130"/>
      <c r="N2487" s="1130"/>
      <c r="O2487" s="1130"/>
      <c r="P2487" s="1130"/>
      <c r="Q2487" s="1130"/>
      <c r="R2487" s="1130"/>
    </row>
    <row r="2488" spans="1:18">
      <c r="A2488" s="1130"/>
      <c r="B2488" s="1130"/>
      <c r="C2488" s="1130"/>
      <c r="D2488" s="1130"/>
      <c r="E2488" s="1130"/>
      <c r="F2488" s="1130"/>
      <c r="G2488" s="1130"/>
      <c r="H2488" s="1130"/>
      <c r="I2488" s="1130"/>
      <c r="J2488" s="1130"/>
      <c r="K2488" s="1130"/>
      <c r="L2488" s="1130"/>
      <c r="M2488" s="1130"/>
      <c r="N2488" s="1130"/>
      <c r="O2488" s="1130"/>
      <c r="P2488" s="1130"/>
      <c r="Q2488" s="1130"/>
      <c r="R2488" s="1130"/>
    </row>
    <row r="2489" spans="1:18">
      <c r="A2489" s="1130"/>
      <c r="B2489" s="1130"/>
      <c r="C2489" s="1130"/>
      <c r="D2489" s="1130"/>
      <c r="E2489" s="1130"/>
      <c r="F2489" s="1130"/>
      <c r="G2489" s="1130"/>
      <c r="H2489" s="1130"/>
      <c r="I2489" s="1130"/>
      <c r="J2489" s="1130"/>
      <c r="K2489" s="1130"/>
      <c r="L2489" s="1130"/>
      <c r="M2489" s="1130"/>
      <c r="N2489" s="1130"/>
      <c r="O2489" s="1130"/>
      <c r="P2489" s="1130"/>
      <c r="Q2489" s="1130"/>
      <c r="R2489" s="1130"/>
    </row>
    <row r="2490" spans="1:18">
      <c r="A2490" s="1130"/>
      <c r="B2490" s="1130"/>
      <c r="C2490" s="1130"/>
      <c r="D2490" s="1130"/>
      <c r="E2490" s="1130"/>
      <c r="F2490" s="1130"/>
      <c r="G2490" s="1130"/>
      <c r="H2490" s="1130"/>
      <c r="I2490" s="1130"/>
      <c r="J2490" s="1130"/>
      <c r="K2490" s="1130"/>
      <c r="L2490" s="1130"/>
      <c r="M2490" s="1130"/>
      <c r="N2490" s="1130"/>
      <c r="O2490" s="1130"/>
      <c r="P2490" s="1130"/>
      <c r="Q2490" s="1130"/>
      <c r="R2490" s="1130"/>
    </row>
    <row r="2491" spans="1:18">
      <c r="A2491" s="1130"/>
      <c r="B2491" s="1130"/>
      <c r="C2491" s="1130"/>
      <c r="D2491" s="1130"/>
      <c r="E2491" s="1130"/>
      <c r="F2491" s="1130"/>
      <c r="G2491" s="1130"/>
      <c r="H2491" s="1130"/>
      <c r="I2491" s="1130"/>
      <c r="J2491" s="1130"/>
      <c r="K2491" s="1130"/>
      <c r="L2491" s="1130"/>
      <c r="M2491" s="1130"/>
      <c r="N2491" s="1130"/>
      <c r="O2491" s="1130"/>
      <c r="P2491" s="1130"/>
      <c r="Q2491" s="1130"/>
      <c r="R2491" s="1130"/>
    </row>
    <row r="2492" spans="1:18">
      <c r="A2492" s="1130"/>
      <c r="B2492" s="1130"/>
      <c r="C2492" s="1130"/>
      <c r="D2492" s="1130"/>
      <c r="E2492" s="1130"/>
      <c r="F2492" s="1130"/>
      <c r="G2492" s="1130"/>
      <c r="H2492" s="1130"/>
      <c r="I2492" s="1130"/>
      <c r="J2492" s="1130"/>
      <c r="K2492" s="1130"/>
      <c r="L2492" s="1130"/>
      <c r="M2492" s="1130"/>
      <c r="N2492" s="1130"/>
      <c r="O2492" s="1130"/>
      <c r="P2492" s="1130"/>
      <c r="Q2492" s="1130"/>
      <c r="R2492" s="1130"/>
    </row>
    <row r="2493" spans="1:18">
      <c r="A2493" s="1130"/>
      <c r="B2493" s="1130"/>
      <c r="C2493" s="1130"/>
      <c r="D2493" s="1130"/>
      <c r="E2493" s="1130"/>
      <c r="F2493" s="1130"/>
      <c r="G2493" s="1130"/>
      <c r="H2493" s="1130"/>
      <c r="I2493" s="1130"/>
      <c r="J2493" s="1130"/>
      <c r="K2493" s="1130"/>
      <c r="L2493" s="1130"/>
      <c r="M2493" s="1130"/>
      <c r="N2493" s="1130"/>
      <c r="O2493" s="1130"/>
      <c r="P2493" s="1130"/>
      <c r="Q2493" s="1130"/>
      <c r="R2493" s="1130"/>
    </row>
    <row r="2494" spans="1:18">
      <c r="A2494" s="1130"/>
      <c r="B2494" s="1130"/>
      <c r="C2494" s="1130"/>
      <c r="D2494" s="1130"/>
      <c r="E2494" s="1130"/>
      <c r="F2494" s="1130"/>
      <c r="G2494" s="1130"/>
      <c r="H2494" s="1130"/>
      <c r="I2494" s="1130"/>
      <c r="J2494" s="1130"/>
      <c r="K2494" s="1130"/>
      <c r="L2494" s="1130"/>
      <c r="M2494" s="1130"/>
      <c r="N2494" s="1130"/>
      <c r="O2494" s="1130"/>
      <c r="P2494" s="1130"/>
      <c r="Q2494" s="1130"/>
      <c r="R2494" s="1130"/>
    </row>
    <row r="2495" spans="1:18">
      <c r="A2495" s="1130"/>
      <c r="B2495" s="1130"/>
      <c r="C2495" s="1130"/>
      <c r="D2495" s="1130"/>
      <c r="E2495" s="1130"/>
      <c r="F2495" s="1130"/>
      <c r="G2495" s="1130"/>
      <c r="H2495" s="1130"/>
      <c r="I2495" s="1130"/>
      <c r="J2495" s="1130"/>
      <c r="K2495" s="1130"/>
      <c r="L2495" s="1130"/>
      <c r="M2495" s="1130"/>
      <c r="N2495" s="1130"/>
      <c r="O2495" s="1130"/>
      <c r="P2495" s="1130"/>
      <c r="Q2495" s="1130"/>
      <c r="R2495" s="1130"/>
    </row>
    <row r="2496" spans="1:18">
      <c r="A2496" s="1130"/>
      <c r="B2496" s="1130"/>
      <c r="C2496" s="1130"/>
      <c r="D2496" s="1130"/>
      <c r="E2496" s="1130"/>
      <c r="F2496" s="1130"/>
      <c r="G2496" s="1130"/>
      <c r="H2496" s="1130"/>
      <c r="I2496" s="1130"/>
      <c r="J2496" s="1130"/>
      <c r="K2496" s="1130"/>
      <c r="L2496" s="1130"/>
      <c r="M2496" s="1130"/>
      <c r="N2496" s="1130"/>
      <c r="O2496" s="1130"/>
      <c r="P2496" s="1130"/>
      <c r="Q2496" s="1130"/>
      <c r="R2496" s="1130"/>
    </row>
    <row r="2497" spans="1:18">
      <c r="A2497" s="1130"/>
      <c r="B2497" s="1130"/>
      <c r="C2497" s="1130"/>
      <c r="D2497" s="1130"/>
      <c r="E2497" s="1130"/>
      <c r="F2497" s="1130"/>
      <c r="G2497" s="1130"/>
      <c r="H2497" s="1130"/>
      <c r="I2497" s="1130"/>
      <c r="J2497" s="1130"/>
      <c r="K2497" s="1130"/>
      <c r="L2497" s="1130"/>
      <c r="M2497" s="1130"/>
      <c r="N2497" s="1130"/>
      <c r="O2497" s="1130"/>
      <c r="P2497" s="1130"/>
      <c r="Q2497" s="1130"/>
      <c r="R2497" s="1130"/>
    </row>
    <row r="2498" spans="1:18">
      <c r="A2498" s="1130"/>
      <c r="B2498" s="1130"/>
      <c r="C2498" s="1130"/>
      <c r="D2498" s="1130"/>
      <c r="E2498" s="1130"/>
      <c r="F2498" s="1130"/>
      <c r="G2498" s="1130"/>
      <c r="H2498" s="1130"/>
      <c r="I2498" s="1130"/>
      <c r="J2498" s="1130"/>
      <c r="K2498" s="1130"/>
      <c r="L2498" s="1130"/>
      <c r="M2498" s="1130"/>
      <c r="N2498" s="1130"/>
      <c r="O2498" s="1130"/>
      <c r="P2498" s="1130"/>
      <c r="Q2498" s="1130"/>
      <c r="R2498" s="1130"/>
    </row>
    <row r="2499" spans="1:18">
      <c r="A2499" s="1130"/>
      <c r="B2499" s="1130"/>
      <c r="C2499" s="1130"/>
      <c r="D2499" s="1130"/>
      <c r="E2499" s="1130"/>
      <c r="F2499" s="1130"/>
      <c r="G2499" s="1130"/>
      <c r="H2499" s="1130"/>
      <c r="I2499" s="1130"/>
      <c r="J2499" s="1130"/>
      <c r="K2499" s="1130"/>
      <c r="L2499" s="1130"/>
      <c r="M2499" s="1130"/>
      <c r="N2499" s="1130"/>
      <c r="O2499" s="1130"/>
      <c r="P2499" s="1130"/>
      <c r="Q2499" s="1130"/>
      <c r="R2499" s="1130"/>
    </row>
    <row r="2500" spans="1:18">
      <c r="A2500" s="1130"/>
      <c r="B2500" s="1130"/>
      <c r="C2500" s="1130"/>
      <c r="D2500" s="1130"/>
      <c r="E2500" s="1130"/>
      <c r="F2500" s="1130"/>
      <c r="G2500" s="1130"/>
      <c r="H2500" s="1130"/>
      <c r="I2500" s="1130"/>
      <c r="J2500" s="1130"/>
      <c r="K2500" s="1130"/>
      <c r="L2500" s="1130"/>
      <c r="M2500" s="1130"/>
      <c r="N2500" s="1130"/>
      <c r="O2500" s="1130"/>
      <c r="P2500" s="1130"/>
      <c r="Q2500" s="1130"/>
      <c r="R2500" s="1130"/>
    </row>
    <row r="2501" spans="1:18">
      <c r="A2501" s="1130"/>
      <c r="B2501" s="1130"/>
      <c r="C2501" s="1130"/>
      <c r="D2501" s="1130"/>
      <c r="E2501" s="1130"/>
      <c r="F2501" s="1130"/>
      <c r="G2501" s="1130"/>
      <c r="H2501" s="1130"/>
      <c r="I2501" s="1130"/>
      <c r="J2501" s="1130"/>
      <c r="K2501" s="1130"/>
      <c r="L2501" s="1130"/>
      <c r="M2501" s="1130"/>
      <c r="N2501" s="1130"/>
      <c r="O2501" s="1130"/>
      <c r="P2501" s="1130"/>
      <c r="Q2501" s="1130"/>
      <c r="R2501" s="1130"/>
    </row>
    <row r="2502" spans="1:18">
      <c r="A2502" s="1130"/>
      <c r="B2502" s="1130"/>
      <c r="C2502" s="1130"/>
      <c r="D2502" s="1130"/>
      <c r="E2502" s="1130"/>
      <c r="F2502" s="1130"/>
      <c r="G2502" s="1130"/>
      <c r="H2502" s="1130"/>
      <c r="I2502" s="1130"/>
      <c r="J2502" s="1130"/>
      <c r="K2502" s="1130"/>
      <c r="L2502" s="1130"/>
      <c r="M2502" s="1130"/>
      <c r="N2502" s="1130"/>
      <c r="O2502" s="1130"/>
      <c r="P2502" s="1130"/>
      <c r="Q2502" s="1130"/>
      <c r="R2502" s="1130"/>
    </row>
    <row r="2503" spans="1:18">
      <c r="A2503" s="1130"/>
      <c r="B2503" s="1130"/>
      <c r="C2503" s="1130"/>
      <c r="D2503" s="1130"/>
      <c r="E2503" s="1130"/>
      <c r="F2503" s="1130"/>
      <c r="G2503" s="1130"/>
      <c r="H2503" s="1130"/>
      <c r="I2503" s="1130"/>
      <c r="J2503" s="1130"/>
      <c r="K2503" s="1130"/>
      <c r="L2503" s="1130"/>
      <c r="M2503" s="1130"/>
      <c r="N2503" s="1130"/>
      <c r="O2503" s="1130"/>
      <c r="P2503" s="1130"/>
      <c r="Q2503" s="1130"/>
      <c r="R2503" s="1130"/>
    </row>
    <row r="2504" spans="1:18">
      <c r="A2504" s="1130"/>
      <c r="B2504" s="1130"/>
      <c r="C2504" s="1130"/>
      <c r="D2504" s="1130"/>
      <c r="E2504" s="1130"/>
      <c r="F2504" s="1130"/>
      <c r="G2504" s="1130"/>
      <c r="H2504" s="1130"/>
      <c r="I2504" s="1130"/>
      <c r="J2504" s="1130"/>
      <c r="K2504" s="1130"/>
      <c r="L2504" s="1130"/>
      <c r="M2504" s="1130"/>
      <c r="N2504" s="1130"/>
      <c r="O2504" s="1130"/>
      <c r="P2504" s="1130"/>
      <c r="Q2504" s="1130"/>
      <c r="R2504" s="1130"/>
    </row>
    <row r="2505" spans="1:18">
      <c r="A2505" s="1130"/>
      <c r="B2505" s="1130"/>
      <c r="C2505" s="1130"/>
      <c r="D2505" s="1130"/>
      <c r="E2505" s="1130"/>
      <c r="F2505" s="1130"/>
      <c r="G2505" s="1130"/>
      <c r="H2505" s="1130"/>
      <c r="I2505" s="1130"/>
      <c r="J2505" s="1130"/>
      <c r="K2505" s="1130"/>
      <c r="L2505" s="1130"/>
      <c r="M2505" s="1130"/>
      <c r="N2505" s="1130"/>
      <c r="O2505" s="1130"/>
      <c r="P2505" s="1130"/>
      <c r="Q2505" s="1130"/>
      <c r="R2505" s="1130"/>
    </row>
    <row r="2506" spans="1:18">
      <c r="A2506" s="1130"/>
      <c r="B2506" s="1130"/>
      <c r="C2506" s="1130"/>
      <c r="D2506" s="1130"/>
      <c r="E2506" s="1130"/>
      <c r="F2506" s="1130"/>
      <c r="G2506" s="1130"/>
      <c r="H2506" s="1130"/>
      <c r="I2506" s="1130"/>
      <c r="J2506" s="1130"/>
      <c r="K2506" s="1130"/>
      <c r="L2506" s="1130"/>
      <c r="M2506" s="1130"/>
      <c r="N2506" s="1130"/>
      <c r="O2506" s="1130"/>
      <c r="P2506" s="1130"/>
      <c r="Q2506" s="1130"/>
      <c r="R2506" s="1130"/>
    </row>
    <row r="2507" spans="1:18">
      <c r="A2507" s="1130"/>
      <c r="B2507" s="1130"/>
      <c r="C2507" s="1130"/>
      <c r="D2507" s="1130"/>
      <c r="E2507" s="1130"/>
      <c r="F2507" s="1130"/>
      <c r="G2507" s="1130"/>
      <c r="H2507" s="1130"/>
      <c r="I2507" s="1130"/>
      <c r="J2507" s="1130"/>
      <c r="K2507" s="1130"/>
      <c r="L2507" s="1130"/>
      <c r="M2507" s="1130"/>
      <c r="N2507" s="1130"/>
      <c r="O2507" s="1130"/>
      <c r="P2507" s="1130"/>
      <c r="Q2507" s="1130"/>
      <c r="R2507" s="1130"/>
    </row>
    <row r="2508" spans="1:18">
      <c r="A2508" s="1130"/>
      <c r="B2508" s="1130"/>
      <c r="C2508" s="1130"/>
      <c r="D2508" s="1130"/>
      <c r="E2508" s="1130"/>
      <c r="F2508" s="1130"/>
      <c r="G2508" s="1130"/>
      <c r="H2508" s="1130"/>
      <c r="I2508" s="1130"/>
      <c r="J2508" s="1130"/>
      <c r="K2508" s="1130"/>
      <c r="L2508" s="1130"/>
      <c r="M2508" s="1130"/>
      <c r="N2508" s="1130"/>
      <c r="O2508" s="1130"/>
      <c r="P2508" s="1130"/>
      <c r="Q2508" s="1130"/>
      <c r="R2508" s="1130"/>
    </row>
    <row r="2509" spans="1:18">
      <c r="A2509" s="1130"/>
      <c r="B2509" s="1130"/>
      <c r="C2509" s="1130"/>
      <c r="D2509" s="1130"/>
      <c r="E2509" s="1130"/>
      <c r="F2509" s="1130"/>
      <c r="G2509" s="1130"/>
      <c r="H2509" s="1130"/>
      <c r="I2509" s="1130"/>
      <c r="J2509" s="1130"/>
      <c r="K2509" s="1130"/>
      <c r="L2509" s="1130"/>
      <c r="M2509" s="1130"/>
      <c r="N2509" s="1130"/>
      <c r="O2509" s="1130"/>
      <c r="P2509" s="1130"/>
      <c r="Q2509" s="1130"/>
      <c r="R2509" s="1130"/>
    </row>
    <row r="2510" spans="1:18">
      <c r="A2510" s="1130"/>
      <c r="B2510" s="1130"/>
      <c r="C2510" s="1130"/>
      <c r="D2510" s="1130"/>
      <c r="E2510" s="1130"/>
      <c r="F2510" s="1130"/>
      <c r="G2510" s="1130"/>
      <c r="H2510" s="1130"/>
      <c r="I2510" s="1130"/>
      <c r="J2510" s="1130"/>
      <c r="K2510" s="1130"/>
      <c r="L2510" s="1130"/>
      <c r="M2510" s="1130"/>
      <c r="N2510" s="1130"/>
      <c r="O2510" s="1130"/>
      <c r="P2510" s="1130"/>
      <c r="Q2510" s="1130"/>
      <c r="R2510" s="1130"/>
    </row>
    <row r="2511" spans="1:18">
      <c r="A2511" s="1130"/>
      <c r="B2511" s="1130"/>
      <c r="C2511" s="1130"/>
      <c r="D2511" s="1130"/>
      <c r="E2511" s="1130"/>
      <c r="F2511" s="1130"/>
      <c r="G2511" s="1130"/>
      <c r="H2511" s="1130"/>
      <c r="I2511" s="1130"/>
      <c r="J2511" s="1130"/>
      <c r="K2511" s="1130"/>
      <c r="L2511" s="1130"/>
      <c r="M2511" s="1130"/>
      <c r="N2511" s="1130"/>
      <c r="O2511" s="1130"/>
      <c r="P2511" s="1130"/>
      <c r="Q2511" s="1130"/>
      <c r="R2511" s="1130"/>
    </row>
    <row r="2512" spans="1:18">
      <c r="A2512" s="1130"/>
      <c r="B2512" s="1130"/>
      <c r="C2512" s="1130"/>
      <c r="D2512" s="1130"/>
      <c r="E2512" s="1130"/>
      <c r="F2512" s="1130"/>
      <c r="G2512" s="1130"/>
      <c r="H2512" s="1130"/>
      <c r="I2512" s="1130"/>
      <c r="J2512" s="1130"/>
      <c r="K2512" s="1130"/>
      <c r="L2512" s="1130"/>
      <c r="M2512" s="1130"/>
      <c r="N2512" s="1130"/>
      <c r="O2512" s="1130"/>
      <c r="P2512" s="1130"/>
      <c r="Q2512" s="1130"/>
      <c r="R2512" s="1130"/>
    </row>
    <row r="2513" spans="1:18">
      <c r="A2513" s="1130"/>
      <c r="B2513" s="1130"/>
      <c r="C2513" s="1130"/>
      <c r="D2513" s="1130"/>
      <c r="E2513" s="1130"/>
      <c r="F2513" s="1130"/>
      <c r="G2513" s="1130"/>
      <c r="H2513" s="1130"/>
      <c r="I2513" s="1130"/>
      <c r="J2513" s="1130"/>
      <c r="K2513" s="1130"/>
      <c r="L2513" s="1130"/>
      <c r="M2513" s="1130"/>
      <c r="N2513" s="1130"/>
      <c r="O2513" s="1130"/>
      <c r="P2513" s="1130"/>
      <c r="Q2513" s="1130"/>
      <c r="R2513" s="1130"/>
    </row>
    <row r="2514" spans="1:18">
      <c r="A2514" s="1130"/>
      <c r="B2514" s="1130"/>
      <c r="C2514" s="1130"/>
      <c r="D2514" s="1130"/>
      <c r="E2514" s="1130"/>
      <c r="F2514" s="1130"/>
      <c r="G2514" s="1130"/>
      <c r="H2514" s="1130"/>
      <c r="I2514" s="1130"/>
      <c r="J2514" s="1130"/>
      <c r="K2514" s="1130"/>
      <c r="L2514" s="1130"/>
      <c r="M2514" s="1130"/>
      <c r="N2514" s="1130"/>
      <c r="O2514" s="1130"/>
      <c r="P2514" s="1130"/>
      <c r="Q2514" s="1130"/>
      <c r="R2514" s="1130"/>
    </row>
    <row r="2515" spans="1:18">
      <c r="A2515" s="1130"/>
      <c r="B2515" s="1130"/>
      <c r="C2515" s="1130"/>
      <c r="D2515" s="1130"/>
      <c r="E2515" s="1130"/>
      <c r="F2515" s="1130"/>
      <c r="G2515" s="1130"/>
      <c r="H2515" s="1130"/>
      <c r="I2515" s="1130"/>
      <c r="J2515" s="1130"/>
      <c r="K2515" s="1130"/>
      <c r="L2515" s="1130"/>
      <c r="M2515" s="1130"/>
      <c r="N2515" s="1130"/>
      <c r="O2515" s="1130"/>
      <c r="P2515" s="1130"/>
      <c r="Q2515" s="1130"/>
      <c r="R2515" s="1130"/>
    </row>
    <row r="2516" spans="1:18">
      <c r="A2516" s="1130"/>
      <c r="B2516" s="1130"/>
      <c r="C2516" s="1130"/>
      <c r="D2516" s="1130"/>
      <c r="E2516" s="1130"/>
      <c r="F2516" s="1130"/>
      <c r="G2516" s="1130"/>
      <c r="H2516" s="1130"/>
      <c r="I2516" s="1130"/>
      <c r="J2516" s="1130"/>
      <c r="K2516" s="1130"/>
      <c r="L2516" s="1130"/>
      <c r="M2516" s="1130"/>
      <c r="N2516" s="1130"/>
      <c r="O2516" s="1130"/>
      <c r="P2516" s="1130"/>
      <c r="Q2516" s="1130"/>
      <c r="R2516" s="1130"/>
    </row>
    <row r="2517" spans="1:18">
      <c r="A2517" s="1130"/>
      <c r="B2517" s="1130"/>
      <c r="C2517" s="1130"/>
      <c r="D2517" s="1130"/>
      <c r="E2517" s="1130"/>
      <c r="F2517" s="1130"/>
      <c r="G2517" s="1130"/>
      <c r="H2517" s="1130"/>
      <c r="I2517" s="1130"/>
      <c r="J2517" s="1130"/>
      <c r="K2517" s="1130"/>
      <c r="L2517" s="1130"/>
      <c r="M2517" s="1130"/>
      <c r="N2517" s="1130"/>
      <c r="O2517" s="1130"/>
      <c r="P2517" s="1130"/>
      <c r="Q2517" s="1130"/>
      <c r="R2517" s="1130"/>
    </row>
    <row r="2518" spans="1:18">
      <c r="A2518" s="1130"/>
      <c r="B2518" s="1130"/>
      <c r="C2518" s="1130"/>
      <c r="D2518" s="1130"/>
      <c r="E2518" s="1130"/>
      <c r="F2518" s="1130"/>
      <c r="G2518" s="1130"/>
      <c r="H2518" s="1130"/>
      <c r="I2518" s="1130"/>
      <c r="J2518" s="1130"/>
      <c r="K2518" s="1130"/>
      <c r="L2518" s="1130"/>
      <c r="M2518" s="1130"/>
      <c r="N2518" s="1130"/>
      <c r="O2518" s="1130"/>
      <c r="P2518" s="1130"/>
      <c r="Q2518" s="1130"/>
      <c r="R2518" s="1130"/>
    </row>
    <row r="2519" spans="1:18">
      <c r="A2519" s="1130"/>
      <c r="B2519" s="1130"/>
      <c r="C2519" s="1130"/>
      <c r="D2519" s="1130"/>
      <c r="E2519" s="1130"/>
      <c r="F2519" s="1130"/>
      <c r="G2519" s="1130"/>
      <c r="H2519" s="1130"/>
      <c r="I2519" s="1130"/>
      <c r="J2519" s="1130"/>
      <c r="K2519" s="1130"/>
      <c r="L2519" s="1130"/>
      <c r="M2519" s="1130"/>
      <c r="N2519" s="1130"/>
      <c r="O2519" s="1130"/>
      <c r="P2519" s="1130"/>
      <c r="Q2519" s="1130"/>
      <c r="R2519" s="1130"/>
    </row>
    <row r="2520" spans="1:18">
      <c r="A2520" s="1130"/>
      <c r="B2520" s="1130"/>
      <c r="C2520" s="1130"/>
      <c r="D2520" s="1130"/>
      <c r="E2520" s="1130"/>
      <c r="F2520" s="1130"/>
      <c r="G2520" s="1130"/>
      <c r="H2520" s="1130"/>
      <c r="I2520" s="1130"/>
      <c r="J2520" s="1130"/>
      <c r="K2520" s="1130"/>
      <c r="L2520" s="1130"/>
      <c r="M2520" s="1130"/>
      <c r="N2520" s="1130"/>
      <c r="O2520" s="1130"/>
      <c r="P2520" s="1130"/>
      <c r="Q2520" s="1130"/>
      <c r="R2520" s="1130"/>
    </row>
    <row r="2521" spans="1:18">
      <c r="A2521" s="1130"/>
      <c r="B2521" s="1130"/>
      <c r="C2521" s="1130"/>
      <c r="D2521" s="1130"/>
      <c r="E2521" s="1130"/>
      <c r="F2521" s="1130"/>
      <c r="G2521" s="1130"/>
      <c r="H2521" s="1130"/>
      <c r="I2521" s="1130"/>
      <c r="J2521" s="1130"/>
      <c r="K2521" s="1130"/>
      <c r="L2521" s="1130"/>
      <c r="M2521" s="1130"/>
      <c r="N2521" s="1130"/>
      <c r="O2521" s="1130"/>
      <c r="P2521" s="1130"/>
      <c r="Q2521" s="1130"/>
      <c r="R2521" s="1130"/>
    </row>
    <row r="2522" spans="1:18">
      <c r="A2522" s="1130"/>
      <c r="B2522" s="1130"/>
      <c r="C2522" s="1130"/>
      <c r="D2522" s="1130"/>
      <c r="E2522" s="1130"/>
      <c r="F2522" s="1130"/>
      <c r="G2522" s="1130"/>
      <c r="H2522" s="1130"/>
      <c r="I2522" s="1130"/>
      <c r="J2522" s="1130"/>
      <c r="K2522" s="1130"/>
      <c r="L2522" s="1130"/>
      <c r="M2522" s="1130"/>
      <c r="N2522" s="1130"/>
      <c r="O2522" s="1130"/>
      <c r="P2522" s="1130"/>
      <c r="Q2522" s="1130"/>
      <c r="R2522" s="1130"/>
    </row>
    <row r="2523" spans="1:18">
      <c r="A2523" s="1130"/>
      <c r="B2523" s="1130"/>
      <c r="C2523" s="1130"/>
      <c r="D2523" s="1130"/>
      <c r="E2523" s="1130"/>
      <c r="F2523" s="1130"/>
      <c r="G2523" s="1130"/>
      <c r="H2523" s="1130"/>
      <c r="I2523" s="1130"/>
      <c r="J2523" s="1130"/>
      <c r="K2523" s="1130"/>
      <c r="L2523" s="1130"/>
      <c r="M2523" s="1130"/>
      <c r="N2523" s="1130"/>
      <c r="O2523" s="1130"/>
      <c r="P2523" s="1130"/>
      <c r="Q2523" s="1130"/>
      <c r="R2523" s="1130"/>
    </row>
    <row r="2524" spans="1:18">
      <c r="A2524" s="1130"/>
      <c r="B2524" s="1130"/>
      <c r="C2524" s="1130"/>
      <c r="D2524" s="1130"/>
      <c r="E2524" s="1130"/>
      <c r="F2524" s="1130"/>
      <c r="G2524" s="1130"/>
      <c r="H2524" s="1130"/>
      <c r="I2524" s="1130"/>
      <c r="J2524" s="1130"/>
      <c r="K2524" s="1130"/>
      <c r="L2524" s="1130"/>
      <c r="M2524" s="1130"/>
      <c r="N2524" s="1130"/>
      <c r="O2524" s="1130"/>
      <c r="P2524" s="1130"/>
      <c r="Q2524" s="1130"/>
      <c r="R2524" s="1130"/>
    </row>
    <row r="2525" spans="1:18">
      <c r="A2525" s="1130"/>
      <c r="B2525" s="1130"/>
      <c r="C2525" s="1130"/>
      <c r="D2525" s="1130"/>
      <c r="E2525" s="1130"/>
      <c r="F2525" s="1130"/>
      <c r="G2525" s="1130"/>
      <c r="H2525" s="1130"/>
      <c r="I2525" s="1130"/>
      <c r="J2525" s="1130"/>
      <c r="K2525" s="1130"/>
      <c r="L2525" s="1130"/>
      <c r="M2525" s="1130"/>
      <c r="N2525" s="1130"/>
      <c r="O2525" s="1130"/>
      <c r="P2525" s="1130"/>
      <c r="Q2525" s="1130"/>
      <c r="R2525" s="1130"/>
    </row>
    <row r="2526" spans="1:18">
      <c r="A2526" s="1130"/>
      <c r="B2526" s="1130"/>
      <c r="C2526" s="1130"/>
      <c r="D2526" s="1130"/>
      <c r="E2526" s="1130"/>
      <c r="F2526" s="1130"/>
      <c r="G2526" s="1130"/>
      <c r="H2526" s="1130"/>
      <c r="I2526" s="1130"/>
      <c r="J2526" s="1130"/>
      <c r="K2526" s="1130"/>
      <c r="L2526" s="1130"/>
      <c r="M2526" s="1130"/>
      <c r="N2526" s="1130"/>
      <c r="O2526" s="1130"/>
      <c r="P2526" s="1130"/>
      <c r="Q2526" s="1130"/>
      <c r="R2526" s="1130"/>
    </row>
    <row r="2527" spans="1:18">
      <c r="A2527" s="1130"/>
      <c r="B2527" s="1130"/>
      <c r="C2527" s="1130"/>
      <c r="D2527" s="1130"/>
      <c r="E2527" s="1130"/>
      <c r="F2527" s="1130"/>
      <c r="G2527" s="1130"/>
      <c r="H2527" s="1130"/>
      <c r="I2527" s="1130"/>
      <c r="J2527" s="1130"/>
      <c r="K2527" s="1130"/>
      <c r="L2527" s="1130"/>
      <c r="M2527" s="1130"/>
      <c r="N2527" s="1130"/>
      <c r="O2527" s="1130"/>
      <c r="P2527" s="1130"/>
      <c r="Q2527" s="1130"/>
      <c r="R2527" s="1130"/>
    </row>
    <row r="2528" spans="1:18">
      <c r="A2528" s="1130"/>
      <c r="B2528" s="1130"/>
      <c r="C2528" s="1130"/>
      <c r="D2528" s="1130"/>
      <c r="E2528" s="1130"/>
      <c r="F2528" s="1130"/>
      <c r="G2528" s="1130"/>
      <c r="H2528" s="1130"/>
      <c r="I2528" s="1130"/>
      <c r="J2528" s="1130"/>
      <c r="K2528" s="1130"/>
      <c r="L2528" s="1130"/>
      <c r="M2528" s="1130"/>
      <c r="N2528" s="1130"/>
      <c r="O2528" s="1130"/>
      <c r="P2528" s="1130"/>
      <c r="Q2528" s="1130"/>
      <c r="R2528" s="1130"/>
    </row>
    <row r="2529" spans="1:18">
      <c r="A2529" s="1130"/>
      <c r="B2529" s="1130"/>
      <c r="C2529" s="1130"/>
      <c r="D2529" s="1130"/>
      <c r="E2529" s="1130"/>
      <c r="F2529" s="1130"/>
      <c r="G2529" s="1130"/>
      <c r="H2529" s="1130"/>
      <c r="I2529" s="1130"/>
      <c r="J2529" s="1130"/>
      <c r="K2529" s="1130"/>
      <c r="L2529" s="1130"/>
      <c r="M2529" s="1130"/>
      <c r="N2529" s="1130"/>
      <c r="O2529" s="1130"/>
      <c r="P2529" s="1130"/>
      <c r="Q2529" s="1130"/>
      <c r="R2529" s="1130"/>
    </row>
    <row r="2530" spans="1:18">
      <c r="A2530" s="1130"/>
      <c r="B2530" s="1130"/>
      <c r="C2530" s="1130"/>
      <c r="D2530" s="1130"/>
      <c r="E2530" s="1130"/>
      <c r="F2530" s="1130"/>
      <c r="G2530" s="1130"/>
      <c r="H2530" s="1130"/>
      <c r="I2530" s="1130"/>
      <c r="J2530" s="1130"/>
      <c r="K2530" s="1130"/>
      <c r="L2530" s="1130"/>
      <c r="M2530" s="1130"/>
      <c r="N2530" s="1130"/>
      <c r="O2530" s="1130"/>
      <c r="P2530" s="1130"/>
      <c r="Q2530" s="1130"/>
      <c r="R2530" s="1130"/>
    </row>
    <row r="2531" spans="1:18">
      <c r="A2531" s="1130"/>
      <c r="B2531" s="1130"/>
      <c r="C2531" s="1130"/>
      <c r="D2531" s="1130"/>
      <c r="E2531" s="1130"/>
      <c r="F2531" s="1130"/>
      <c r="G2531" s="1130"/>
      <c r="H2531" s="1130"/>
      <c r="I2531" s="1130"/>
      <c r="J2531" s="1130"/>
      <c r="K2531" s="1130"/>
      <c r="L2531" s="1130"/>
      <c r="M2531" s="1130"/>
      <c r="N2531" s="1130"/>
      <c r="O2531" s="1130"/>
      <c r="P2531" s="1130"/>
      <c r="Q2531" s="1130"/>
      <c r="R2531" s="1130"/>
    </row>
    <row r="2532" spans="1:18">
      <c r="A2532" s="1130"/>
      <c r="B2532" s="1130"/>
      <c r="C2532" s="1130"/>
      <c r="D2532" s="1130"/>
      <c r="E2532" s="1130"/>
      <c r="F2532" s="1130"/>
      <c r="G2532" s="1130"/>
      <c r="H2532" s="1130"/>
      <c r="I2532" s="1130"/>
      <c r="J2532" s="1130"/>
      <c r="K2532" s="1130"/>
      <c r="L2532" s="1130"/>
      <c r="M2532" s="1130"/>
      <c r="N2532" s="1130"/>
      <c r="O2532" s="1130"/>
      <c r="P2532" s="1130"/>
      <c r="Q2532" s="1130"/>
      <c r="R2532" s="1130"/>
    </row>
    <row r="2533" spans="1:18">
      <c r="A2533" s="1130"/>
      <c r="B2533" s="1130"/>
      <c r="C2533" s="1130"/>
      <c r="D2533" s="1130"/>
      <c r="E2533" s="1130"/>
      <c r="F2533" s="1130"/>
      <c r="G2533" s="1130"/>
      <c r="H2533" s="1130"/>
      <c r="I2533" s="1130"/>
      <c r="J2533" s="1130"/>
      <c r="K2533" s="1130"/>
      <c r="L2533" s="1130"/>
      <c r="M2533" s="1130"/>
      <c r="N2533" s="1130"/>
      <c r="O2533" s="1130"/>
      <c r="P2533" s="1130"/>
      <c r="Q2533" s="1130"/>
      <c r="R2533" s="1130"/>
    </row>
    <row r="2534" spans="1:18">
      <c r="A2534" s="1130"/>
      <c r="B2534" s="1130"/>
      <c r="C2534" s="1130"/>
      <c r="D2534" s="1130"/>
      <c r="E2534" s="1130"/>
      <c r="F2534" s="1130"/>
      <c r="G2534" s="1130"/>
      <c r="H2534" s="1130"/>
      <c r="I2534" s="1130"/>
      <c r="J2534" s="1130"/>
      <c r="K2534" s="1130"/>
      <c r="L2534" s="1130"/>
      <c r="M2534" s="1130"/>
      <c r="N2534" s="1130"/>
      <c r="O2534" s="1130"/>
      <c r="P2534" s="1130"/>
      <c r="Q2534" s="1130"/>
      <c r="R2534" s="1130"/>
    </row>
    <row r="2535" spans="1:18">
      <c r="A2535" s="1130"/>
      <c r="B2535" s="1130"/>
      <c r="C2535" s="1130"/>
      <c r="D2535" s="1130"/>
      <c r="E2535" s="1130"/>
      <c r="F2535" s="1130"/>
      <c r="G2535" s="1130"/>
      <c r="H2535" s="1130"/>
      <c r="I2535" s="1130"/>
      <c r="J2535" s="1130"/>
      <c r="K2535" s="1130"/>
      <c r="L2535" s="1130"/>
      <c r="M2535" s="1130"/>
      <c r="N2535" s="1130"/>
      <c r="O2535" s="1130"/>
      <c r="P2535" s="1130"/>
      <c r="Q2535" s="1130"/>
      <c r="R2535" s="1130"/>
    </row>
    <row r="2536" spans="1:18">
      <c r="A2536" s="1130"/>
      <c r="B2536" s="1130"/>
      <c r="C2536" s="1130"/>
      <c r="D2536" s="1130"/>
      <c r="E2536" s="1130"/>
      <c r="F2536" s="1130"/>
      <c r="G2536" s="1130"/>
      <c r="H2536" s="1130"/>
      <c r="I2536" s="1130"/>
      <c r="J2536" s="1130"/>
      <c r="K2536" s="1130"/>
      <c r="L2536" s="1130"/>
      <c r="M2536" s="1130"/>
      <c r="N2536" s="1130"/>
      <c r="O2536" s="1130"/>
      <c r="P2536" s="1130"/>
      <c r="Q2536" s="1130"/>
      <c r="R2536" s="1130"/>
    </row>
    <row r="2537" spans="1:18">
      <c r="A2537" s="1130"/>
      <c r="B2537" s="1130"/>
      <c r="C2537" s="1130"/>
      <c r="D2537" s="1130"/>
      <c r="E2537" s="1130"/>
      <c r="F2537" s="1130"/>
      <c r="G2537" s="1130"/>
      <c r="H2537" s="1130"/>
      <c r="I2537" s="1130"/>
      <c r="J2537" s="1130"/>
      <c r="K2537" s="1130"/>
      <c r="L2537" s="1130"/>
      <c r="M2537" s="1130"/>
      <c r="N2537" s="1130"/>
      <c r="O2537" s="1130"/>
      <c r="P2537" s="1130"/>
      <c r="Q2537" s="1130"/>
      <c r="R2537" s="1130"/>
    </row>
    <row r="2538" spans="1:18">
      <c r="A2538" s="1130"/>
      <c r="B2538" s="1130"/>
      <c r="C2538" s="1130"/>
      <c r="D2538" s="1130"/>
      <c r="E2538" s="1130"/>
      <c r="F2538" s="1130"/>
      <c r="G2538" s="1130"/>
      <c r="H2538" s="1130"/>
      <c r="I2538" s="1130"/>
      <c r="J2538" s="1130"/>
      <c r="K2538" s="1130"/>
      <c r="L2538" s="1130"/>
      <c r="M2538" s="1130"/>
      <c r="N2538" s="1130"/>
      <c r="O2538" s="1130"/>
      <c r="P2538" s="1130"/>
      <c r="Q2538" s="1130"/>
      <c r="R2538" s="1130"/>
    </row>
    <row r="2539" spans="1:18">
      <c r="A2539" s="1130"/>
      <c r="B2539" s="1130"/>
      <c r="C2539" s="1130"/>
      <c r="D2539" s="1130"/>
      <c r="E2539" s="1130"/>
      <c r="F2539" s="1130"/>
      <c r="G2539" s="1130"/>
      <c r="H2539" s="1130"/>
      <c r="I2539" s="1130"/>
      <c r="J2539" s="1130"/>
      <c r="K2539" s="1130"/>
      <c r="L2539" s="1130"/>
      <c r="M2539" s="1130"/>
      <c r="N2539" s="1130"/>
      <c r="O2539" s="1130"/>
      <c r="P2539" s="1130"/>
      <c r="Q2539" s="1130"/>
      <c r="R2539" s="1130"/>
    </row>
    <row r="2540" spans="1:18">
      <c r="A2540" s="1130"/>
      <c r="B2540" s="1130"/>
      <c r="C2540" s="1130"/>
      <c r="D2540" s="1130"/>
      <c r="E2540" s="1130"/>
      <c r="F2540" s="1130"/>
      <c r="G2540" s="1130"/>
      <c r="H2540" s="1130"/>
      <c r="I2540" s="1130"/>
      <c r="J2540" s="1130"/>
      <c r="K2540" s="1130"/>
      <c r="L2540" s="1130"/>
      <c r="M2540" s="1130"/>
      <c r="N2540" s="1130"/>
      <c r="O2540" s="1130"/>
      <c r="P2540" s="1130"/>
      <c r="Q2540" s="1130"/>
      <c r="R2540" s="1130"/>
    </row>
    <row r="2541" spans="1:18">
      <c r="A2541" s="1130"/>
      <c r="B2541" s="1130"/>
      <c r="C2541" s="1130"/>
      <c r="D2541" s="1130"/>
      <c r="E2541" s="1130"/>
      <c r="F2541" s="1130"/>
      <c r="G2541" s="1130"/>
      <c r="H2541" s="1130"/>
      <c r="I2541" s="1130"/>
      <c r="J2541" s="1130"/>
      <c r="K2541" s="1130"/>
      <c r="L2541" s="1130"/>
      <c r="M2541" s="1130"/>
      <c r="N2541" s="1130"/>
      <c r="O2541" s="1130"/>
      <c r="P2541" s="1130"/>
      <c r="Q2541" s="1130"/>
      <c r="R2541" s="1130"/>
    </row>
    <row r="2542" spans="1:18">
      <c r="A2542" s="1130"/>
      <c r="B2542" s="1130"/>
      <c r="C2542" s="1130"/>
      <c r="D2542" s="1130"/>
      <c r="E2542" s="1130"/>
      <c r="F2542" s="1130"/>
      <c r="G2542" s="1130"/>
      <c r="H2542" s="1130"/>
      <c r="I2542" s="1130"/>
      <c r="J2542" s="1130"/>
      <c r="K2542" s="1130"/>
      <c r="L2542" s="1130"/>
      <c r="M2542" s="1130"/>
      <c r="N2542" s="1130"/>
      <c r="O2542" s="1130"/>
      <c r="P2542" s="1130"/>
      <c r="Q2542" s="1130"/>
      <c r="R2542" s="1130"/>
    </row>
    <row r="2543" spans="1:18">
      <c r="A2543" s="1130"/>
      <c r="B2543" s="1130"/>
      <c r="C2543" s="1130"/>
      <c r="D2543" s="1130"/>
      <c r="E2543" s="1130"/>
      <c r="F2543" s="1130"/>
      <c r="G2543" s="1130"/>
      <c r="H2543" s="1130"/>
      <c r="I2543" s="1130"/>
      <c r="J2543" s="1130"/>
      <c r="K2543" s="1130"/>
      <c r="L2543" s="1130"/>
      <c r="M2543" s="1130"/>
      <c r="N2543" s="1130"/>
      <c r="O2543" s="1130"/>
      <c r="P2543" s="1130"/>
      <c r="Q2543" s="1130"/>
      <c r="R2543" s="1130"/>
    </row>
    <row r="2544" spans="1:18">
      <c r="A2544" s="1130"/>
      <c r="B2544" s="1130"/>
      <c r="C2544" s="1130"/>
      <c r="D2544" s="1130"/>
      <c r="E2544" s="1130"/>
      <c r="F2544" s="1130"/>
      <c r="G2544" s="1130"/>
      <c r="H2544" s="1130"/>
      <c r="I2544" s="1130"/>
      <c r="J2544" s="1130"/>
      <c r="K2544" s="1130"/>
      <c r="L2544" s="1130"/>
      <c r="M2544" s="1130"/>
      <c r="N2544" s="1130"/>
      <c r="O2544" s="1130"/>
      <c r="P2544" s="1130"/>
      <c r="Q2544" s="1130"/>
      <c r="R2544" s="1130"/>
    </row>
    <row r="2545" spans="1:18">
      <c r="A2545" s="1130"/>
      <c r="B2545" s="1130"/>
      <c r="C2545" s="1130"/>
      <c r="D2545" s="1130"/>
      <c r="E2545" s="1130"/>
      <c r="F2545" s="1130"/>
      <c r="G2545" s="1130"/>
      <c r="H2545" s="1130"/>
      <c r="I2545" s="1130"/>
      <c r="J2545" s="1130"/>
      <c r="K2545" s="1130"/>
      <c r="L2545" s="1130"/>
      <c r="M2545" s="1130"/>
      <c r="N2545" s="1130"/>
      <c r="O2545" s="1130"/>
      <c r="P2545" s="1130"/>
      <c r="Q2545" s="1130"/>
      <c r="R2545" s="1130"/>
    </row>
    <row r="2546" spans="1:18">
      <c r="A2546" s="1130"/>
      <c r="B2546" s="1130"/>
      <c r="C2546" s="1130"/>
      <c r="D2546" s="1130"/>
      <c r="E2546" s="1130"/>
      <c r="F2546" s="1130"/>
      <c r="G2546" s="1130"/>
      <c r="H2546" s="1130"/>
      <c r="I2546" s="1130"/>
      <c r="J2546" s="1130"/>
      <c r="K2546" s="1130"/>
      <c r="L2546" s="1130"/>
      <c r="M2546" s="1130"/>
      <c r="N2546" s="1130"/>
      <c r="O2546" s="1130"/>
      <c r="P2546" s="1130"/>
      <c r="Q2546" s="1130"/>
      <c r="R2546" s="1130"/>
    </row>
    <row r="2547" spans="1:18">
      <c r="A2547" s="1130"/>
      <c r="B2547" s="1130"/>
      <c r="C2547" s="1130"/>
      <c r="D2547" s="1130"/>
      <c r="E2547" s="1130"/>
      <c r="F2547" s="1130"/>
      <c r="G2547" s="1130"/>
      <c r="H2547" s="1130"/>
      <c r="I2547" s="1130"/>
      <c r="J2547" s="1130"/>
      <c r="K2547" s="1130"/>
      <c r="L2547" s="1130"/>
      <c r="M2547" s="1130"/>
      <c r="N2547" s="1130"/>
      <c r="O2547" s="1130"/>
      <c r="P2547" s="1130"/>
      <c r="Q2547" s="1130"/>
      <c r="R2547" s="1130"/>
    </row>
    <row r="2548" spans="1:18">
      <c r="A2548" s="1130"/>
      <c r="B2548" s="1130"/>
      <c r="C2548" s="1130"/>
      <c r="D2548" s="1130"/>
      <c r="E2548" s="1130"/>
      <c r="F2548" s="1130"/>
      <c r="G2548" s="1130"/>
      <c r="H2548" s="1130"/>
      <c r="I2548" s="1130"/>
      <c r="J2548" s="1130"/>
      <c r="K2548" s="1130"/>
      <c r="L2548" s="1130"/>
      <c r="M2548" s="1130"/>
      <c r="N2548" s="1130"/>
      <c r="O2548" s="1130"/>
      <c r="P2548" s="1130"/>
      <c r="Q2548" s="1130"/>
      <c r="R2548" s="1130"/>
    </row>
    <row r="2549" spans="1:18">
      <c r="A2549" s="1130"/>
      <c r="B2549" s="1130"/>
      <c r="C2549" s="1130"/>
      <c r="D2549" s="1130"/>
      <c r="E2549" s="1130"/>
      <c r="F2549" s="1130"/>
      <c r="G2549" s="1130"/>
      <c r="H2549" s="1130"/>
      <c r="I2549" s="1130"/>
      <c r="J2549" s="1130"/>
      <c r="K2549" s="1130"/>
      <c r="L2549" s="1130"/>
      <c r="M2549" s="1130"/>
      <c r="N2549" s="1130"/>
      <c r="O2549" s="1130"/>
      <c r="P2549" s="1130"/>
      <c r="Q2549" s="1130"/>
      <c r="R2549" s="1130"/>
    </row>
    <row r="2550" spans="1:18">
      <c r="A2550" s="1130"/>
      <c r="B2550" s="1130"/>
      <c r="C2550" s="1130"/>
      <c r="D2550" s="1130"/>
      <c r="E2550" s="1130"/>
      <c r="F2550" s="1130"/>
      <c r="G2550" s="1130"/>
      <c r="H2550" s="1130"/>
      <c r="I2550" s="1130"/>
      <c r="J2550" s="1130"/>
      <c r="K2550" s="1130"/>
      <c r="L2550" s="1130"/>
      <c r="M2550" s="1130"/>
      <c r="N2550" s="1130"/>
      <c r="O2550" s="1130"/>
      <c r="P2550" s="1130"/>
      <c r="Q2550" s="1130"/>
      <c r="R2550" s="1130"/>
    </row>
    <row r="2551" spans="1:18">
      <c r="A2551" s="1130"/>
      <c r="B2551" s="1130"/>
      <c r="C2551" s="1130"/>
      <c r="D2551" s="1130"/>
      <c r="E2551" s="1130"/>
      <c r="F2551" s="1130"/>
      <c r="G2551" s="1130"/>
      <c r="H2551" s="1130"/>
      <c r="I2551" s="1130"/>
      <c r="J2551" s="1130"/>
      <c r="K2551" s="1130"/>
      <c r="L2551" s="1130"/>
      <c r="M2551" s="1130"/>
      <c r="N2551" s="1130"/>
      <c r="O2551" s="1130"/>
      <c r="P2551" s="1130"/>
      <c r="Q2551" s="1130"/>
      <c r="R2551" s="1130"/>
    </row>
    <row r="2552" spans="1:18">
      <c r="A2552" s="1130"/>
      <c r="B2552" s="1130"/>
      <c r="C2552" s="1130"/>
      <c r="D2552" s="1130"/>
      <c r="E2552" s="1130"/>
      <c r="F2552" s="1130"/>
      <c r="G2552" s="1130"/>
      <c r="H2552" s="1130"/>
      <c r="I2552" s="1130"/>
      <c r="J2552" s="1130"/>
      <c r="K2552" s="1130"/>
      <c r="L2552" s="1130"/>
      <c r="M2552" s="1130"/>
      <c r="N2552" s="1130"/>
      <c r="O2552" s="1130"/>
      <c r="P2552" s="1130"/>
      <c r="Q2552" s="1130"/>
      <c r="R2552" s="1130"/>
    </row>
    <row r="2553" spans="1:18">
      <c r="A2553" s="1130"/>
      <c r="B2553" s="1130"/>
      <c r="C2553" s="1130"/>
      <c r="D2553" s="1130"/>
      <c r="E2553" s="1130"/>
      <c r="F2553" s="1130"/>
      <c r="G2553" s="1130"/>
      <c r="H2553" s="1130"/>
      <c r="I2553" s="1130"/>
      <c r="J2553" s="1130"/>
      <c r="K2553" s="1130"/>
      <c r="L2553" s="1130"/>
      <c r="M2553" s="1130"/>
      <c r="N2553" s="1130"/>
      <c r="O2553" s="1130"/>
      <c r="P2553" s="1130"/>
      <c r="Q2553" s="1130"/>
      <c r="R2553" s="1130"/>
    </row>
    <row r="2554" spans="1:18">
      <c r="A2554" s="1130"/>
      <c r="B2554" s="1130"/>
      <c r="C2554" s="1130"/>
      <c r="D2554" s="1130"/>
      <c r="E2554" s="1130"/>
      <c r="F2554" s="1130"/>
      <c r="G2554" s="1130"/>
      <c r="H2554" s="1130"/>
      <c r="I2554" s="1130"/>
      <c r="J2554" s="1130"/>
      <c r="K2554" s="1130"/>
      <c r="L2554" s="1130"/>
      <c r="M2554" s="1130"/>
      <c r="N2554" s="1130"/>
      <c r="O2554" s="1130"/>
      <c r="P2554" s="1130"/>
      <c r="Q2554" s="1130"/>
      <c r="R2554" s="1130"/>
    </row>
    <row r="2555" spans="1:18">
      <c r="A2555" s="1130"/>
      <c r="B2555" s="1130"/>
      <c r="C2555" s="1130"/>
      <c r="D2555" s="1130"/>
      <c r="E2555" s="1130"/>
      <c r="F2555" s="1130"/>
      <c r="G2555" s="1130"/>
      <c r="H2555" s="1130"/>
      <c r="I2555" s="1130"/>
      <c r="J2555" s="1130"/>
      <c r="K2555" s="1130"/>
      <c r="L2555" s="1130"/>
      <c r="M2555" s="1130"/>
      <c r="N2555" s="1130"/>
      <c r="O2555" s="1130"/>
      <c r="P2555" s="1130"/>
      <c r="Q2555" s="1130"/>
      <c r="R2555" s="1130"/>
    </row>
    <row r="2556" spans="1:18">
      <c r="A2556" s="1130"/>
      <c r="B2556" s="1130"/>
      <c r="C2556" s="1130"/>
      <c r="D2556" s="1130"/>
      <c r="E2556" s="1130"/>
      <c r="F2556" s="1130"/>
      <c r="G2556" s="1130"/>
      <c r="H2556" s="1130"/>
      <c r="I2556" s="1130"/>
      <c r="J2556" s="1130"/>
      <c r="K2556" s="1130"/>
      <c r="L2556" s="1130"/>
      <c r="M2556" s="1130"/>
      <c r="N2556" s="1130"/>
      <c r="O2556" s="1130"/>
      <c r="P2556" s="1130"/>
      <c r="Q2556" s="1130"/>
      <c r="R2556" s="1130"/>
    </row>
    <row r="2557" spans="1:18">
      <c r="A2557" s="1130"/>
      <c r="B2557" s="1130"/>
      <c r="C2557" s="1130"/>
      <c r="D2557" s="1130"/>
      <c r="E2557" s="1130"/>
      <c r="F2557" s="1130"/>
      <c r="G2557" s="1130"/>
      <c r="H2557" s="1130"/>
      <c r="I2557" s="1130"/>
      <c r="J2557" s="1130"/>
      <c r="K2557" s="1130"/>
      <c r="L2557" s="1130"/>
      <c r="M2557" s="1130"/>
      <c r="N2557" s="1130"/>
      <c r="O2557" s="1130"/>
      <c r="P2557" s="1130"/>
      <c r="Q2557" s="1130"/>
      <c r="R2557" s="1130"/>
    </row>
    <row r="2558" spans="1:18">
      <c r="A2558" s="1130"/>
      <c r="B2558" s="1130"/>
      <c r="C2558" s="1130"/>
      <c r="D2558" s="1130"/>
      <c r="E2558" s="1130"/>
      <c r="F2558" s="1130"/>
      <c r="G2558" s="1130"/>
      <c r="H2558" s="1130"/>
      <c r="I2558" s="1130"/>
      <c r="J2558" s="1130"/>
      <c r="K2558" s="1130"/>
      <c r="L2558" s="1130"/>
      <c r="M2558" s="1130"/>
      <c r="N2558" s="1130"/>
      <c r="O2558" s="1130"/>
      <c r="P2558" s="1130"/>
      <c r="Q2558" s="1130"/>
      <c r="R2558" s="1130"/>
    </row>
    <row r="2559" spans="1:18">
      <c r="A2559" s="1130"/>
      <c r="B2559" s="1130"/>
      <c r="C2559" s="1130"/>
      <c r="D2559" s="1130"/>
      <c r="E2559" s="1130"/>
      <c r="F2559" s="1130"/>
      <c r="G2559" s="1130"/>
      <c r="H2559" s="1130"/>
      <c r="I2559" s="1130"/>
      <c r="J2559" s="1130"/>
      <c r="K2559" s="1130"/>
      <c r="L2559" s="1130"/>
      <c r="M2559" s="1130"/>
      <c r="N2559" s="1130"/>
      <c r="O2559" s="1130"/>
      <c r="P2559" s="1130"/>
      <c r="Q2559" s="1130"/>
      <c r="R2559" s="1130"/>
    </row>
    <row r="2560" spans="1:18">
      <c r="A2560" s="1130"/>
      <c r="B2560" s="1130"/>
      <c r="C2560" s="1130"/>
      <c r="D2560" s="1130"/>
      <c r="E2560" s="1130"/>
      <c r="F2560" s="1130"/>
      <c r="G2560" s="1130"/>
      <c r="H2560" s="1130"/>
      <c r="I2560" s="1130"/>
      <c r="J2560" s="1130"/>
      <c r="K2560" s="1130"/>
      <c r="L2560" s="1130"/>
      <c r="M2560" s="1130"/>
      <c r="N2560" s="1130"/>
      <c r="O2560" s="1130"/>
      <c r="P2560" s="1130"/>
      <c r="Q2560" s="1130"/>
      <c r="R2560" s="1130"/>
    </row>
    <row r="2561" spans="1:18">
      <c r="A2561" s="1130"/>
      <c r="B2561" s="1130"/>
      <c r="C2561" s="1130"/>
      <c r="D2561" s="1130"/>
      <c r="E2561" s="1130"/>
      <c r="F2561" s="1130"/>
      <c r="G2561" s="1130"/>
      <c r="H2561" s="1130"/>
      <c r="I2561" s="1130"/>
      <c r="J2561" s="1130"/>
      <c r="K2561" s="1130"/>
      <c r="L2561" s="1130"/>
      <c r="M2561" s="1130"/>
      <c r="N2561" s="1130"/>
      <c r="O2561" s="1130"/>
      <c r="P2561" s="1130"/>
      <c r="Q2561" s="1130"/>
      <c r="R2561" s="1130"/>
    </row>
    <row r="2562" spans="1:18">
      <c r="A2562" s="1130"/>
      <c r="B2562" s="1130"/>
      <c r="C2562" s="1130"/>
      <c r="D2562" s="1130"/>
      <c r="E2562" s="1130"/>
      <c r="F2562" s="1130"/>
      <c r="G2562" s="1130"/>
      <c r="H2562" s="1130"/>
      <c r="I2562" s="1130"/>
      <c r="J2562" s="1130"/>
      <c r="K2562" s="1130"/>
      <c r="L2562" s="1130"/>
      <c r="M2562" s="1130"/>
      <c r="N2562" s="1130"/>
      <c r="O2562" s="1130"/>
      <c r="P2562" s="1130"/>
      <c r="Q2562" s="1130"/>
      <c r="R2562" s="1130"/>
    </row>
    <row r="2563" spans="1:18">
      <c r="A2563" s="1130"/>
      <c r="B2563" s="1130"/>
      <c r="C2563" s="1130"/>
      <c r="D2563" s="1130"/>
      <c r="E2563" s="1130"/>
      <c r="F2563" s="1130"/>
      <c r="G2563" s="1130"/>
      <c r="H2563" s="1130"/>
      <c r="I2563" s="1130"/>
      <c r="J2563" s="1130"/>
      <c r="K2563" s="1130"/>
      <c r="L2563" s="1130"/>
      <c r="M2563" s="1130"/>
      <c r="N2563" s="1130"/>
      <c r="O2563" s="1130"/>
      <c r="P2563" s="1130"/>
      <c r="Q2563" s="1130"/>
      <c r="R2563" s="1130"/>
    </row>
    <row r="2564" spans="1:18">
      <c r="A2564" s="1130"/>
      <c r="B2564" s="1130"/>
      <c r="C2564" s="1130"/>
      <c r="D2564" s="1130"/>
      <c r="E2564" s="1130"/>
      <c r="F2564" s="1130"/>
      <c r="G2564" s="1130"/>
      <c r="H2564" s="1130"/>
      <c r="I2564" s="1130"/>
      <c r="J2564" s="1130"/>
      <c r="K2564" s="1130"/>
      <c r="L2564" s="1130"/>
      <c r="M2564" s="1130"/>
      <c r="N2564" s="1130"/>
      <c r="O2564" s="1130"/>
      <c r="P2564" s="1130"/>
      <c r="Q2564" s="1130"/>
      <c r="R2564" s="1130"/>
    </row>
    <row r="2565" spans="1:18">
      <c r="A2565" s="1130"/>
      <c r="B2565" s="1130"/>
      <c r="C2565" s="1130"/>
      <c r="D2565" s="1130"/>
      <c r="E2565" s="1130"/>
      <c r="F2565" s="1130"/>
      <c r="G2565" s="1130"/>
      <c r="H2565" s="1130"/>
      <c r="I2565" s="1130"/>
      <c r="J2565" s="1130"/>
      <c r="K2565" s="1130"/>
      <c r="L2565" s="1130"/>
      <c r="M2565" s="1130"/>
      <c r="N2565" s="1130"/>
      <c r="O2565" s="1130"/>
      <c r="P2565" s="1130"/>
      <c r="Q2565" s="1130"/>
      <c r="R2565" s="1130"/>
    </row>
    <row r="2566" spans="1:18">
      <c r="A2566" s="1130"/>
      <c r="B2566" s="1130"/>
      <c r="C2566" s="1130"/>
      <c r="D2566" s="1130"/>
      <c r="E2566" s="1130"/>
      <c r="F2566" s="1130"/>
      <c r="G2566" s="1130"/>
      <c r="H2566" s="1130"/>
      <c r="I2566" s="1130"/>
      <c r="J2566" s="1130"/>
      <c r="K2566" s="1130"/>
      <c r="L2566" s="1130"/>
      <c r="M2566" s="1130"/>
      <c r="N2566" s="1130"/>
      <c r="O2566" s="1130"/>
      <c r="P2566" s="1130"/>
      <c r="Q2566" s="1130"/>
      <c r="R2566" s="1130"/>
    </row>
    <row r="2567" spans="1:18">
      <c r="A2567" s="1130"/>
      <c r="B2567" s="1130"/>
      <c r="C2567" s="1130"/>
      <c r="D2567" s="1130"/>
      <c r="E2567" s="1130"/>
      <c r="F2567" s="1130"/>
      <c r="G2567" s="1130"/>
      <c r="H2567" s="1130"/>
      <c r="I2567" s="1130"/>
      <c r="J2567" s="1130"/>
      <c r="K2567" s="1130"/>
      <c r="L2567" s="1130"/>
      <c r="M2567" s="1130"/>
      <c r="N2567" s="1130"/>
      <c r="O2567" s="1130"/>
      <c r="P2567" s="1130"/>
      <c r="Q2567" s="1130"/>
      <c r="R2567" s="1130"/>
    </row>
    <row r="2568" spans="1:18">
      <c r="A2568" s="1130"/>
      <c r="B2568" s="1130"/>
      <c r="C2568" s="1130"/>
      <c r="D2568" s="1130"/>
      <c r="E2568" s="1130"/>
      <c r="F2568" s="1130"/>
      <c r="G2568" s="1130"/>
      <c r="H2568" s="1130"/>
      <c r="I2568" s="1130"/>
      <c r="J2568" s="1130"/>
      <c r="K2568" s="1130"/>
      <c r="L2568" s="1130"/>
      <c r="M2568" s="1130"/>
      <c r="N2568" s="1130"/>
      <c r="O2568" s="1130"/>
      <c r="P2568" s="1130"/>
      <c r="Q2568" s="1130"/>
      <c r="R2568" s="1130"/>
    </row>
    <row r="2569" spans="1:18">
      <c r="A2569" s="1130"/>
      <c r="B2569" s="1130"/>
      <c r="C2569" s="1130"/>
      <c r="D2569" s="1130"/>
      <c r="E2569" s="1130"/>
      <c r="F2569" s="1130"/>
      <c r="G2569" s="1130"/>
      <c r="H2569" s="1130"/>
      <c r="I2569" s="1130"/>
      <c r="J2569" s="1130"/>
      <c r="K2569" s="1130"/>
      <c r="L2569" s="1130"/>
      <c r="M2569" s="1130"/>
      <c r="N2569" s="1130"/>
      <c r="O2569" s="1130"/>
      <c r="P2569" s="1130"/>
      <c r="Q2569" s="1130"/>
      <c r="R2569" s="1130"/>
    </row>
    <row r="2570" spans="1:18">
      <c r="A2570" s="1130"/>
      <c r="B2570" s="1130"/>
      <c r="C2570" s="1130"/>
      <c r="D2570" s="1130"/>
      <c r="E2570" s="1130"/>
      <c r="F2570" s="1130"/>
      <c r="G2570" s="1130"/>
      <c r="H2570" s="1130"/>
      <c r="I2570" s="1130"/>
      <c r="J2570" s="1130"/>
      <c r="K2570" s="1130"/>
      <c r="L2570" s="1130"/>
      <c r="M2570" s="1130"/>
      <c r="N2570" s="1130"/>
      <c r="O2570" s="1130"/>
      <c r="P2570" s="1130"/>
      <c r="Q2570" s="1130"/>
      <c r="R2570" s="1130"/>
    </row>
    <row r="2571" spans="1:18">
      <c r="A2571" s="1130"/>
      <c r="B2571" s="1130"/>
      <c r="C2571" s="1130"/>
      <c r="D2571" s="1130"/>
      <c r="E2571" s="1130"/>
      <c r="F2571" s="1130"/>
      <c r="G2571" s="1130"/>
      <c r="H2571" s="1130"/>
      <c r="I2571" s="1130"/>
      <c r="J2571" s="1130"/>
      <c r="K2571" s="1130"/>
      <c r="L2571" s="1130"/>
      <c r="M2571" s="1130"/>
      <c r="N2571" s="1130"/>
      <c r="O2571" s="1130"/>
      <c r="P2571" s="1130"/>
      <c r="Q2571" s="1130"/>
      <c r="R2571" s="1130"/>
    </row>
    <row r="2572" spans="1:18">
      <c r="A2572" s="1130"/>
      <c r="B2572" s="1130"/>
      <c r="C2572" s="1130"/>
      <c r="D2572" s="1130"/>
      <c r="E2572" s="1130"/>
      <c r="F2572" s="1130"/>
      <c r="G2572" s="1130"/>
      <c r="H2572" s="1130"/>
      <c r="I2572" s="1130"/>
      <c r="J2572" s="1130"/>
      <c r="K2572" s="1130"/>
      <c r="L2572" s="1130"/>
      <c r="M2572" s="1130"/>
      <c r="N2572" s="1130"/>
      <c r="O2572" s="1130"/>
      <c r="P2572" s="1130"/>
      <c r="Q2572" s="1130"/>
      <c r="R2572" s="1130"/>
    </row>
    <row r="2573" spans="1:18">
      <c r="A2573" s="1130"/>
      <c r="B2573" s="1130"/>
      <c r="C2573" s="1130"/>
      <c r="D2573" s="1130"/>
      <c r="E2573" s="1130"/>
      <c r="F2573" s="1130"/>
      <c r="G2573" s="1130"/>
      <c r="H2573" s="1130"/>
      <c r="I2573" s="1130"/>
      <c r="J2573" s="1130"/>
      <c r="K2573" s="1130"/>
      <c r="L2573" s="1130"/>
      <c r="M2573" s="1130"/>
      <c r="N2573" s="1130"/>
      <c r="O2573" s="1130"/>
      <c r="P2573" s="1130"/>
      <c r="Q2573" s="1130"/>
      <c r="R2573" s="1130"/>
    </row>
    <row r="2574" spans="1:18">
      <c r="A2574" s="1130"/>
      <c r="B2574" s="1130"/>
      <c r="C2574" s="1130"/>
      <c r="D2574" s="1130"/>
      <c r="E2574" s="1130"/>
      <c r="F2574" s="1130"/>
      <c r="G2574" s="1130"/>
      <c r="H2574" s="1130"/>
      <c r="I2574" s="1130"/>
      <c r="J2574" s="1130"/>
      <c r="K2574" s="1130"/>
      <c r="L2574" s="1130"/>
      <c r="M2574" s="1130"/>
      <c r="N2574" s="1130"/>
      <c r="O2574" s="1130"/>
      <c r="P2574" s="1130"/>
      <c r="Q2574" s="1130"/>
      <c r="R2574" s="1130"/>
    </row>
    <row r="2575" spans="1:18">
      <c r="A2575" s="1130"/>
      <c r="B2575" s="1130"/>
      <c r="C2575" s="1130"/>
      <c r="D2575" s="1130"/>
      <c r="E2575" s="1130"/>
      <c r="F2575" s="1130"/>
      <c r="G2575" s="1130"/>
      <c r="H2575" s="1130"/>
      <c r="I2575" s="1130"/>
      <c r="J2575" s="1130"/>
      <c r="K2575" s="1130"/>
      <c r="L2575" s="1130"/>
      <c r="M2575" s="1130"/>
      <c r="N2575" s="1130"/>
      <c r="O2575" s="1130"/>
      <c r="P2575" s="1130"/>
      <c r="Q2575" s="1130"/>
      <c r="R2575" s="1130"/>
    </row>
    <row r="2576" spans="1:18">
      <c r="A2576" s="1130"/>
      <c r="B2576" s="1130"/>
      <c r="C2576" s="1130"/>
      <c r="D2576" s="1130"/>
      <c r="E2576" s="1130"/>
      <c r="F2576" s="1130"/>
      <c r="G2576" s="1130"/>
      <c r="H2576" s="1130"/>
      <c r="I2576" s="1130"/>
      <c r="J2576" s="1130"/>
      <c r="K2576" s="1130"/>
      <c r="L2576" s="1130"/>
      <c r="M2576" s="1130"/>
      <c r="N2576" s="1130"/>
      <c r="O2576" s="1130"/>
      <c r="P2576" s="1130"/>
      <c r="Q2576" s="1130"/>
      <c r="R2576" s="1130"/>
    </row>
    <row r="2577" spans="1:18">
      <c r="A2577" s="1130"/>
      <c r="B2577" s="1130"/>
      <c r="C2577" s="1130"/>
      <c r="D2577" s="1130"/>
      <c r="E2577" s="1130"/>
      <c r="F2577" s="1130"/>
      <c r="G2577" s="1130"/>
      <c r="H2577" s="1130"/>
      <c r="I2577" s="1130"/>
      <c r="J2577" s="1130"/>
      <c r="K2577" s="1130"/>
      <c r="L2577" s="1130"/>
      <c r="M2577" s="1130"/>
      <c r="N2577" s="1130"/>
      <c r="O2577" s="1130"/>
      <c r="P2577" s="1130"/>
      <c r="Q2577" s="1130"/>
      <c r="R2577" s="1130"/>
    </row>
    <row r="2578" spans="1:18">
      <c r="A2578" s="1130"/>
      <c r="B2578" s="1130"/>
      <c r="C2578" s="1130"/>
      <c r="D2578" s="1130"/>
      <c r="E2578" s="1130"/>
      <c r="F2578" s="1130"/>
      <c r="G2578" s="1130"/>
      <c r="H2578" s="1130"/>
      <c r="I2578" s="1130"/>
      <c r="J2578" s="1130"/>
      <c r="K2578" s="1130"/>
      <c r="L2578" s="1130"/>
      <c r="M2578" s="1130"/>
      <c r="N2578" s="1130"/>
      <c r="O2578" s="1130"/>
      <c r="P2578" s="1130"/>
      <c r="Q2578" s="1130"/>
      <c r="R2578" s="1130"/>
    </row>
    <row r="2579" spans="1:18">
      <c r="A2579" s="1130"/>
      <c r="B2579" s="1130"/>
      <c r="C2579" s="1130"/>
      <c r="D2579" s="1130"/>
      <c r="E2579" s="1130"/>
      <c r="F2579" s="1130"/>
      <c r="G2579" s="1130"/>
      <c r="H2579" s="1130"/>
      <c r="I2579" s="1130"/>
      <c r="J2579" s="1130"/>
      <c r="K2579" s="1130"/>
      <c r="L2579" s="1130"/>
      <c r="M2579" s="1130"/>
      <c r="N2579" s="1130"/>
      <c r="O2579" s="1130"/>
      <c r="P2579" s="1130"/>
      <c r="Q2579" s="1130"/>
      <c r="R2579" s="1130"/>
    </row>
    <row r="2580" spans="1:18">
      <c r="A2580" s="1130"/>
      <c r="B2580" s="1130"/>
      <c r="C2580" s="1130"/>
      <c r="D2580" s="1130"/>
      <c r="E2580" s="1130"/>
      <c r="F2580" s="1130"/>
      <c r="G2580" s="1130"/>
      <c r="H2580" s="1130"/>
      <c r="I2580" s="1130"/>
      <c r="J2580" s="1130"/>
      <c r="K2580" s="1130"/>
      <c r="L2580" s="1130"/>
      <c r="M2580" s="1130"/>
      <c r="N2580" s="1130"/>
      <c r="O2580" s="1130"/>
      <c r="P2580" s="1130"/>
      <c r="Q2580" s="1130"/>
      <c r="R2580" s="1130"/>
    </row>
    <row r="2581" spans="1:18">
      <c r="A2581" s="1130"/>
      <c r="B2581" s="1130"/>
      <c r="C2581" s="1130"/>
      <c r="D2581" s="1130"/>
      <c r="E2581" s="1130"/>
      <c r="F2581" s="1130"/>
      <c r="G2581" s="1130"/>
      <c r="H2581" s="1130"/>
      <c r="I2581" s="1130"/>
      <c r="J2581" s="1130"/>
      <c r="K2581" s="1130"/>
      <c r="L2581" s="1130"/>
      <c r="M2581" s="1130"/>
      <c r="N2581" s="1130"/>
      <c r="O2581" s="1130"/>
      <c r="P2581" s="1130"/>
      <c r="Q2581" s="1130"/>
      <c r="R2581" s="1130"/>
    </row>
    <row r="2582" spans="1:18">
      <c r="A2582" s="1130"/>
      <c r="B2582" s="1130"/>
      <c r="C2582" s="1130"/>
      <c r="D2582" s="1130"/>
      <c r="E2582" s="1130"/>
      <c r="F2582" s="1130"/>
      <c r="G2582" s="1130"/>
      <c r="H2582" s="1130"/>
      <c r="I2582" s="1130"/>
      <c r="J2582" s="1130"/>
      <c r="K2582" s="1130"/>
      <c r="L2582" s="1130"/>
      <c r="M2582" s="1130"/>
      <c r="N2582" s="1130"/>
      <c r="O2582" s="1130"/>
      <c r="P2582" s="1130"/>
      <c r="Q2582" s="1130"/>
      <c r="R2582" s="1130"/>
    </row>
    <row r="2583" spans="1:18">
      <c r="A2583" s="1130"/>
      <c r="B2583" s="1130"/>
      <c r="C2583" s="1130"/>
      <c r="D2583" s="1130"/>
      <c r="E2583" s="1130"/>
      <c r="F2583" s="1130"/>
      <c r="G2583" s="1130"/>
      <c r="H2583" s="1130"/>
      <c r="I2583" s="1130"/>
      <c r="J2583" s="1130"/>
      <c r="K2583" s="1130"/>
      <c r="L2583" s="1130"/>
      <c r="M2583" s="1130"/>
      <c r="N2583" s="1130"/>
      <c r="O2583" s="1130"/>
      <c r="P2583" s="1130"/>
      <c r="Q2583" s="1130"/>
      <c r="R2583" s="1130"/>
    </row>
    <row r="2584" spans="1:18">
      <c r="A2584" s="1130"/>
      <c r="B2584" s="1130"/>
      <c r="C2584" s="1130"/>
      <c r="D2584" s="1130"/>
      <c r="E2584" s="1130"/>
      <c r="F2584" s="1130"/>
      <c r="G2584" s="1130"/>
      <c r="H2584" s="1130"/>
      <c r="I2584" s="1130"/>
      <c r="J2584" s="1130"/>
      <c r="K2584" s="1130"/>
      <c r="L2584" s="1130"/>
      <c r="M2584" s="1130"/>
      <c r="N2584" s="1130"/>
      <c r="O2584" s="1130"/>
      <c r="P2584" s="1130"/>
      <c r="Q2584" s="1130"/>
      <c r="R2584" s="1130"/>
    </row>
    <row r="2585" spans="1:18">
      <c r="A2585" s="1130"/>
      <c r="B2585" s="1130"/>
      <c r="C2585" s="1130"/>
      <c r="D2585" s="1130"/>
      <c r="E2585" s="1130"/>
      <c r="F2585" s="1130"/>
      <c r="G2585" s="1130"/>
      <c r="H2585" s="1130"/>
      <c r="I2585" s="1130"/>
      <c r="J2585" s="1130"/>
      <c r="K2585" s="1130"/>
      <c r="L2585" s="1130"/>
      <c r="M2585" s="1130"/>
      <c r="N2585" s="1130"/>
      <c r="O2585" s="1130"/>
      <c r="P2585" s="1130"/>
      <c r="Q2585" s="1130"/>
      <c r="R2585" s="1130"/>
    </row>
    <row r="2586" spans="1:18">
      <c r="A2586" s="1130"/>
      <c r="B2586" s="1130"/>
      <c r="C2586" s="1130"/>
      <c r="D2586" s="1130"/>
      <c r="E2586" s="1130"/>
      <c r="F2586" s="1130"/>
      <c r="G2586" s="1130"/>
      <c r="H2586" s="1130"/>
      <c r="I2586" s="1130"/>
      <c r="J2586" s="1130"/>
      <c r="K2586" s="1130"/>
      <c r="L2586" s="1130"/>
      <c r="M2586" s="1130"/>
      <c r="N2586" s="1130"/>
      <c r="O2586" s="1130"/>
      <c r="P2586" s="1130"/>
      <c r="Q2586" s="1130"/>
      <c r="R2586" s="1130"/>
    </row>
    <row r="2587" spans="1:18">
      <c r="A2587" s="1130"/>
      <c r="B2587" s="1130"/>
      <c r="C2587" s="1130"/>
      <c r="D2587" s="1130"/>
      <c r="E2587" s="1130"/>
      <c r="F2587" s="1130"/>
      <c r="G2587" s="1130"/>
      <c r="H2587" s="1130"/>
      <c r="I2587" s="1130"/>
      <c r="J2587" s="1130"/>
      <c r="K2587" s="1130"/>
      <c r="L2587" s="1130"/>
      <c r="M2587" s="1130"/>
      <c r="N2587" s="1130"/>
      <c r="O2587" s="1130"/>
      <c r="P2587" s="1130"/>
      <c r="Q2587" s="1130"/>
      <c r="R2587" s="1130"/>
    </row>
    <row r="2588" spans="1:18">
      <c r="A2588" s="1130"/>
      <c r="B2588" s="1130"/>
      <c r="C2588" s="1130"/>
      <c r="D2588" s="1130"/>
      <c r="E2588" s="1130"/>
      <c r="F2588" s="1130"/>
      <c r="G2588" s="1130"/>
      <c r="H2588" s="1130"/>
      <c r="I2588" s="1130"/>
      <c r="J2588" s="1130"/>
      <c r="K2588" s="1130"/>
      <c r="L2588" s="1130"/>
      <c r="M2588" s="1130"/>
      <c r="N2588" s="1130"/>
      <c r="O2588" s="1130"/>
      <c r="P2588" s="1130"/>
      <c r="Q2588" s="1130"/>
      <c r="R2588" s="1130"/>
    </row>
    <row r="2589" spans="1:18">
      <c r="A2589" s="1130"/>
      <c r="B2589" s="1130"/>
      <c r="C2589" s="1130"/>
      <c r="D2589" s="1130"/>
      <c r="E2589" s="1130"/>
      <c r="F2589" s="1130"/>
      <c r="G2589" s="1130"/>
      <c r="H2589" s="1130"/>
      <c r="I2589" s="1130"/>
      <c r="J2589" s="1130"/>
      <c r="K2589" s="1130"/>
      <c r="L2589" s="1130"/>
      <c r="M2589" s="1130"/>
      <c r="N2589" s="1130"/>
      <c r="O2589" s="1130"/>
      <c r="P2589" s="1130"/>
      <c r="Q2589" s="1130"/>
      <c r="R2589" s="1130"/>
    </row>
    <row r="2590" spans="1:18">
      <c r="A2590" s="1130"/>
      <c r="B2590" s="1130"/>
      <c r="C2590" s="1130"/>
      <c r="D2590" s="1130"/>
      <c r="E2590" s="1130"/>
      <c r="F2590" s="1130"/>
      <c r="G2590" s="1130"/>
      <c r="H2590" s="1130"/>
      <c r="I2590" s="1130"/>
      <c r="J2590" s="1130"/>
      <c r="K2590" s="1130"/>
      <c r="L2590" s="1130"/>
      <c r="M2590" s="1130"/>
      <c r="N2590" s="1130"/>
      <c r="O2590" s="1130"/>
      <c r="P2590" s="1130"/>
      <c r="Q2590" s="1130"/>
      <c r="R2590" s="1130"/>
    </row>
    <row r="2591" spans="1:18">
      <c r="A2591" s="1130"/>
      <c r="B2591" s="1130"/>
      <c r="C2591" s="1130"/>
      <c r="D2591" s="1130"/>
      <c r="E2591" s="1130"/>
      <c r="F2591" s="1130"/>
      <c r="G2591" s="1130"/>
      <c r="H2591" s="1130"/>
      <c r="I2591" s="1130"/>
      <c r="J2591" s="1130"/>
      <c r="K2591" s="1130"/>
      <c r="L2591" s="1130"/>
      <c r="M2591" s="1130"/>
      <c r="N2591" s="1130"/>
      <c r="O2591" s="1130"/>
      <c r="P2591" s="1130"/>
      <c r="Q2591" s="1130"/>
      <c r="R2591" s="1130"/>
    </row>
    <row r="2592" spans="1:18">
      <c r="A2592" s="1130"/>
      <c r="B2592" s="1130"/>
      <c r="C2592" s="1130"/>
      <c r="D2592" s="1130"/>
      <c r="E2592" s="1130"/>
      <c r="F2592" s="1130"/>
      <c r="G2592" s="1130"/>
      <c r="H2592" s="1130"/>
      <c r="I2592" s="1130"/>
      <c r="J2592" s="1130"/>
      <c r="K2592" s="1130"/>
      <c r="L2592" s="1130"/>
      <c r="M2592" s="1130"/>
      <c r="N2592" s="1130"/>
      <c r="O2592" s="1130"/>
      <c r="P2592" s="1130"/>
      <c r="Q2592" s="1130"/>
      <c r="R2592" s="1130"/>
    </row>
    <row r="2593" spans="1:18">
      <c r="A2593" s="1130"/>
      <c r="B2593" s="1130"/>
      <c r="C2593" s="1130"/>
      <c r="D2593" s="1130"/>
      <c r="E2593" s="1130"/>
      <c r="F2593" s="1130"/>
      <c r="G2593" s="1130"/>
      <c r="H2593" s="1130"/>
      <c r="I2593" s="1130"/>
      <c r="J2593" s="1130"/>
      <c r="K2593" s="1130"/>
      <c r="L2593" s="1130"/>
      <c r="M2593" s="1130"/>
      <c r="N2593" s="1130"/>
      <c r="O2593" s="1130"/>
      <c r="P2593" s="1130"/>
      <c r="Q2593" s="1130"/>
      <c r="R2593" s="1130"/>
    </row>
    <row r="2594" spans="1:18">
      <c r="A2594" s="1130"/>
      <c r="B2594" s="1130"/>
      <c r="C2594" s="1130"/>
      <c r="D2594" s="1130"/>
      <c r="E2594" s="1130"/>
      <c r="F2594" s="1130"/>
      <c r="G2594" s="1130"/>
      <c r="H2594" s="1130"/>
      <c r="I2594" s="1130"/>
      <c r="J2594" s="1130"/>
      <c r="K2594" s="1130"/>
      <c r="L2594" s="1130"/>
      <c r="M2594" s="1130"/>
      <c r="N2594" s="1130"/>
      <c r="O2594" s="1130"/>
      <c r="P2594" s="1130"/>
      <c r="Q2594" s="1130"/>
      <c r="R2594" s="1130"/>
    </row>
    <row r="2595" spans="1:18">
      <c r="A2595" s="1130"/>
      <c r="B2595" s="1130"/>
      <c r="C2595" s="1130"/>
      <c r="D2595" s="1130"/>
      <c r="E2595" s="1130"/>
      <c r="F2595" s="1130"/>
      <c r="G2595" s="1130"/>
      <c r="H2595" s="1130"/>
      <c r="I2595" s="1130"/>
      <c r="J2595" s="1130"/>
      <c r="K2595" s="1130"/>
      <c r="L2595" s="1130"/>
      <c r="M2595" s="1130"/>
      <c r="N2595" s="1130"/>
      <c r="O2595" s="1130"/>
      <c r="P2595" s="1130"/>
      <c r="Q2595" s="1130"/>
      <c r="R2595" s="1130"/>
    </row>
    <row r="2596" spans="1:18">
      <c r="A2596" s="1130"/>
      <c r="B2596" s="1130"/>
      <c r="C2596" s="1130"/>
      <c r="D2596" s="1130"/>
      <c r="E2596" s="1130"/>
      <c r="F2596" s="1130"/>
      <c r="G2596" s="1130"/>
      <c r="H2596" s="1130"/>
      <c r="I2596" s="1130"/>
      <c r="J2596" s="1130"/>
      <c r="K2596" s="1130"/>
      <c r="L2596" s="1130"/>
      <c r="M2596" s="1130"/>
      <c r="N2596" s="1130"/>
      <c r="O2596" s="1130"/>
      <c r="P2596" s="1130"/>
      <c r="Q2596" s="1130"/>
      <c r="R2596" s="1130"/>
    </row>
    <row r="2597" spans="1:18">
      <c r="A2597" s="1130"/>
      <c r="B2597" s="1130"/>
      <c r="C2597" s="1130"/>
      <c r="D2597" s="1130"/>
      <c r="E2597" s="1130"/>
      <c r="F2597" s="1130"/>
      <c r="G2597" s="1130"/>
      <c r="H2597" s="1130"/>
      <c r="I2597" s="1130"/>
      <c r="J2597" s="1130"/>
      <c r="K2597" s="1130"/>
      <c r="L2597" s="1130"/>
      <c r="M2597" s="1130"/>
      <c r="N2597" s="1130"/>
      <c r="O2597" s="1130"/>
      <c r="P2597" s="1130"/>
      <c r="Q2597" s="1130"/>
      <c r="R2597" s="1130"/>
    </row>
    <row r="2598" spans="1:18">
      <c r="A2598" s="1130"/>
      <c r="B2598" s="1130"/>
      <c r="C2598" s="1130"/>
      <c r="D2598" s="1130"/>
      <c r="E2598" s="1130"/>
      <c r="F2598" s="1130"/>
      <c r="G2598" s="1130"/>
      <c r="H2598" s="1130"/>
      <c r="I2598" s="1130"/>
      <c r="J2598" s="1130"/>
      <c r="K2598" s="1130"/>
      <c r="L2598" s="1130"/>
      <c r="M2598" s="1130"/>
      <c r="N2598" s="1130"/>
      <c r="O2598" s="1130"/>
      <c r="P2598" s="1130"/>
      <c r="Q2598" s="1130"/>
      <c r="R2598" s="1130"/>
    </row>
    <row r="2599" spans="1:18">
      <c r="A2599" s="1130"/>
      <c r="B2599" s="1130"/>
      <c r="C2599" s="1130"/>
      <c r="D2599" s="1130"/>
      <c r="E2599" s="1130"/>
      <c r="F2599" s="1130"/>
      <c r="G2599" s="1130"/>
      <c r="H2599" s="1130"/>
      <c r="I2599" s="1130"/>
      <c r="J2599" s="1130"/>
      <c r="K2599" s="1130"/>
      <c r="L2599" s="1130"/>
      <c r="M2599" s="1130"/>
      <c r="N2599" s="1130"/>
      <c r="O2599" s="1130"/>
      <c r="P2599" s="1130"/>
      <c r="Q2599" s="1130"/>
      <c r="R2599" s="1130"/>
    </row>
    <row r="2600" spans="1:18">
      <c r="A2600" s="1130"/>
      <c r="B2600" s="1130"/>
      <c r="C2600" s="1130"/>
      <c r="D2600" s="1130"/>
      <c r="E2600" s="1130"/>
      <c r="F2600" s="1130"/>
      <c r="G2600" s="1130"/>
      <c r="H2600" s="1130"/>
      <c r="I2600" s="1130"/>
      <c r="J2600" s="1130"/>
      <c r="K2600" s="1130"/>
      <c r="L2600" s="1130"/>
      <c r="M2600" s="1130"/>
      <c r="N2600" s="1130"/>
      <c r="O2600" s="1130"/>
      <c r="P2600" s="1130"/>
      <c r="Q2600" s="1130"/>
      <c r="R2600" s="1130"/>
    </row>
    <row r="2601" spans="1:18">
      <c r="A2601" s="1130"/>
      <c r="B2601" s="1130"/>
      <c r="C2601" s="1130"/>
      <c r="D2601" s="1130"/>
      <c r="E2601" s="1130"/>
      <c r="F2601" s="1130"/>
      <c r="G2601" s="1130"/>
      <c r="H2601" s="1130"/>
      <c r="I2601" s="1130"/>
      <c r="J2601" s="1130"/>
      <c r="K2601" s="1130"/>
      <c r="L2601" s="1130"/>
      <c r="M2601" s="1130"/>
      <c r="N2601" s="1130"/>
      <c r="O2601" s="1130"/>
      <c r="P2601" s="1130"/>
      <c r="Q2601" s="1130"/>
      <c r="R2601" s="1130"/>
    </row>
    <row r="2602" spans="1:18">
      <c r="A2602" s="1130"/>
      <c r="B2602" s="1130"/>
      <c r="C2602" s="1130"/>
      <c r="D2602" s="1130"/>
      <c r="E2602" s="1130"/>
      <c r="F2602" s="1130"/>
      <c r="G2602" s="1130"/>
      <c r="H2602" s="1130"/>
      <c r="I2602" s="1130"/>
      <c r="J2602" s="1130"/>
      <c r="K2602" s="1130"/>
      <c r="L2602" s="1130"/>
      <c r="M2602" s="1130"/>
      <c r="N2602" s="1130"/>
      <c r="O2602" s="1130"/>
      <c r="P2602" s="1130"/>
      <c r="Q2602" s="1130"/>
      <c r="R2602" s="1130"/>
    </row>
    <row r="2603" spans="1:18">
      <c r="A2603" s="1130"/>
      <c r="B2603" s="1130"/>
      <c r="C2603" s="1130"/>
      <c r="D2603" s="1130"/>
      <c r="E2603" s="1130"/>
      <c r="F2603" s="1130"/>
      <c r="G2603" s="1130"/>
      <c r="H2603" s="1130"/>
      <c r="I2603" s="1130"/>
      <c r="J2603" s="1130"/>
      <c r="K2603" s="1130"/>
      <c r="L2603" s="1130"/>
      <c r="M2603" s="1130"/>
      <c r="N2603" s="1130"/>
      <c r="O2603" s="1130"/>
      <c r="P2603" s="1130"/>
      <c r="Q2603" s="1130"/>
      <c r="R2603" s="1130"/>
    </row>
    <row r="2604" spans="1:18">
      <c r="A2604" s="1130"/>
      <c r="B2604" s="1130"/>
      <c r="C2604" s="1130"/>
      <c r="D2604" s="1130"/>
      <c r="E2604" s="1130"/>
      <c r="F2604" s="1130"/>
      <c r="G2604" s="1130"/>
      <c r="H2604" s="1130"/>
      <c r="I2604" s="1130"/>
      <c r="J2604" s="1130"/>
      <c r="K2604" s="1130"/>
      <c r="L2604" s="1130"/>
      <c r="M2604" s="1130"/>
      <c r="N2604" s="1130"/>
      <c r="O2604" s="1130"/>
      <c r="P2604" s="1130"/>
      <c r="Q2604" s="1130"/>
      <c r="R2604" s="1130"/>
    </row>
    <row r="2605" spans="1:18">
      <c r="A2605" s="1130"/>
      <c r="B2605" s="1130"/>
      <c r="C2605" s="1130"/>
      <c r="D2605" s="1130"/>
      <c r="E2605" s="1130"/>
      <c r="F2605" s="1130"/>
      <c r="G2605" s="1130"/>
      <c r="H2605" s="1130"/>
      <c r="I2605" s="1130"/>
      <c r="J2605" s="1130"/>
      <c r="K2605" s="1130"/>
      <c r="L2605" s="1130"/>
      <c r="M2605" s="1130"/>
      <c r="N2605" s="1130"/>
      <c r="O2605" s="1130"/>
      <c r="P2605" s="1130"/>
      <c r="Q2605" s="1130"/>
      <c r="R2605" s="1130"/>
    </row>
    <row r="2606" spans="1:18">
      <c r="A2606" s="1130"/>
      <c r="B2606" s="1130"/>
      <c r="C2606" s="1130"/>
      <c r="D2606" s="1130"/>
      <c r="E2606" s="1130"/>
      <c r="F2606" s="1130"/>
      <c r="G2606" s="1130"/>
      <c r="H2606" s="1130"/>
      <c r="I2606" s="1130"/>
      <c r="J2606" s="1130"/>
      <c r="K2606" s="1130"/>
      <c r="L2606" s="1130"/>
      <c r="M2606" s="1130"/>
      <c r="N2606" s="1130"/>
      <c r="O2606" s="1130"/>
      <c r="P2606" s="1130"/>
      <c r="Q2606" s="1130"/>
      <c r="R2606" s="1130"/>
    </row>
    <row r="2607" spans="1:18">
      <c r="A2607" s="1130"/>
      <c r="B2607" s="1130"/>
      <c r="C2607" s="1130"/>
      <c r="D2607" s="1130"/>
      <c r="E2607" s="1130"/>
      <c r="F2607" s="1130"/>
      <c r="G2607" s="1130"/>
      <c r="H2607" s="1130"/>
      <c r="I2607" s="1130"/>
      <c r="J2607" s="1130"/>
      <c r="K2607" s="1130"/>
      <c r="L2607" s="1130"/>
      <c r="M2607" s="1130"/>
      <c r="N2607" s="1130"/>
      <c r="O2607" s="1130"/>
      <c r="P2607" s="1130"/>
      <c r="Q2607" s="1130"/>
      <c r="R2607" s="1130"/>
    </row>
    <row r="2608" spans="1:18">
      <c r="A2608" s="1130"/>
      <c r="B2608" s="1130"/>
      <c r="C2608" s="1130"/>
      <c r="D2608" s="1130"/>
      <c r="E2608" s="1130"/>
      <c r="F2608" s="1130"/>
      <c r="G2608" s="1130"/>
      <c r="H2608" s="1130"/>
      <c r="I2608" s="1130"/>
      <c r="J2608" s="1130"/>
      <c r="K2608" s="1130"/>
      <c r="L2608" s="1130"/>
      <c r="M2608" s="1130"/>
      <c r="N2608" s="1130"/>
      <c r="O2608" s="1130"/>
      <c r="P2608" s="1130"/>
      <c r="Q2608" s="1130"/>
      <c r="R2608" s="1130"/>
    </row>
    <row r="2609" spans="1:18">
      <c r="A2609" s="1130"/>
      <c r="B2609" s="1130"/>
      <c r="C2609" s="1130"/>
      <c r="D2609" s="1130"/>
      <c r="E2609" s="1130"/>
      <c r="F2609" s="1130"/>
      <c r="G2609" s="1130"/>
      <c r="H2609" s="1130"/>
      <c r="I2609" s="1130"/>
      <c r="J2609" s="1130"/>
      <c r="K2609" s="1130"/>
      <c r="L2609" s="1130"/>
      <c r="M2609" s="1130"/>
      <c r="N2609" s="1130"/>
      <c r="O2609" s="1130"/>
      <c r="P2609" s="1130"/>
      <c r="Q2609" s="1130"/>
      <c r="R2609" s="1130"/>
    </row>
    <row r="2610" spans="1:18">
      <c r="A2610" s="1130"/>
      <c r="B2610" s="1130"/>
      <c r="C2610" s="1130"/>
      <c r="D2610" s="1130"/>
      <c r="E2610" s="1130"/>
      <c r="F2610" s="1130"/>
      <c r="G2610" s="1130"/>
      <c r="H2610" s="1130"/>
      <c r="I2610" s="1130"/>
      <c r="J2610" s="1130"/>
      <c r="K2610" s="1130"/>
      <c r="L2610" s="1130"/>
      <c r="M2610" s="1130"/>
      <c r="N2610" s="1130"/>
      <c r="O2610" s="1130"/>
      <c r="P2610" s="1130"/>
      <c r="Q2610" s="1130"/>
      <c r="R2610" s="1130"/>
    </row>
    <row r="2611" spans="1:18">
      <c r="A2611" s="1130"/>
      <c r="B2611" s="1130"/>
      <c r="C2611" s="1130"/>
      <c r="D2611" s="1130"/>
      <c r="E2611" s="1130"/>
      <c r="F2611" s="1130"/>
      <c r="G2611" s="1130"/>
      <c r="H2611" s="1130"/>
      <c r="I2611" s="1130"/>
      <c r="J2611" s="1130"/>
      <c r="K2611" s="1130"/>
      <c r="L2611" s="1130"/>
      <c r="M2611" s="1130"/>
      <c r="N2611" s="1130"/>
      <c r="O2611" s="1130"/>
      <c r="P2611" s="1130"/>
      <c r="Q2611" s="1130"/>
      <c r="R2611" s="1130"/>
    </row>
    <row r="2612" spans="1:18">
      <c r="A2612" s="1130"/>
      <c r="B2612" s="1130"/>
      <c r="C2612" s="1130"/>
      <c r="D2612" s="1130"/>
      <c r="E2612" s="1130"/>
      <c r="F2612" s="1130"/>
      <c r="G2612" s="1130"/>
      <c r="H2612" s="1130"/>
      <c r="I2612" s="1130"/>
      <c r="J2612" s="1130"/>
      <c r="K2612" s="1130"/>
      <c r="L2612" s="1130"/>
      <c r="M2612" s="1130"/>
      <c r="N2612" s="1130"/>
      <c r="O2612" s="1130"/>
      <c r="P2612" s="1130"/>
      <c r="Q2612" s="1130"/>
      <c r="R2612" s="1130"/>
    </row>
    <row r="2613" spans="1:18">
      <c r="A2613" s="1130"/>
      <c r="B2613" s="1130"/>
      <c r="C2613" s="1130"/>
      <c r="D2613" s="1130"/>
      <c r="E2613" s="1130"/>
      <c r="F2613" s="1130"/>
      <c r="G2613" s="1130"/>
      <c r="H2613" s="1130"/>
      <c r="I2613" s="1130"/>
      <c r="J2613" s="1130"/>
      <c r="K2613" s="1130"/>
      <c r="L2613" s="1130"/>
      <c r="M2613" s="1130"/>
      <c r="N2613" s="1130"/>
      <c r="O2613" s="1130"/>
      <c r="P2613" s="1130"/>
      <c r="Q2613" s="1130"/>
      <c r="R2613" s="1130"/>
    </row>
    <row r="2614" spans="1:18">
      <c r="A2614" s="1130"/>
      <c r="B2614" s="1130"/>
      <c r="C2614" s="1130"/>
      <c r="D2614" s="1130"/>
      <c r="E2614" s="1130"/>
      <c r="F2614" s="1130"/>
      <c r="G2614" s="1130"/>
      <c r="H2614" s="1130"/>
      <c r="I2614" s="1130"/>
      <c r="J2614" s="1130"/>
      <c r="K2614" s="1130"/>
      <c r="L2614" s="1130"/>
      <c r="M2614" s="1130"/>
      <c r="N2614" s="1130"/>
      <c r="O2614" s="1130"/>
      <c r="P2614" s="1130"/>
      <c r="Q2614" s="1130"/>
      <c r="R2614" s="1130"/>
    </row>
    <row r="2615" spans="1:18">
      <c r="A2615" s="1130"/>
      <c r="B2615" s="1130"/>
      <c r="C2615" s="1130"/>
      <c r="D2615" s="1130"/>
      <c r="E2615" s="1130"/>
      <c r="F2615" s="1130"/>
      <c r="G2615" s="1130"/>
      <c r="H2615" s="1130"/>
      <c r="I2615" s="1130"/>
      <c r="J2615" s="1130"/>
      <c r="K2615" s="1130"/>
      <c r="L2615" s="1130"/>
      <c r="M2615" s="1130"/>
      <c r="N2615" s="1130"/>
      <c r="O2615" s="1130"/>
      <c r="P2615" s="1130"/>
      <c r="Q2615" s="1130"/>
      <c r="R2615" s="1130"/>
    </row>
    <row r="2616" spans="1:18">
      <c r="A2616" s="1130"/>
      <c r="B2616" s="1130"/>
      <c r="C2616" s="1130"/>
      <c r="D2616" s="1130"/>
      <c r="E2616" s="1130"/>
      <c r="F2616" s="1130"/>
      <c r="G2616" s="1130"/>
      <c r="H2616" s="1130"/>
      <c r="I2616" s="1130"/>
      <c r="J2616" s="1130"/>
      <c r="K2616" s="1130"/>
      <c r="L2616" s="1130"/>
      <c r="M2616" s="1130"/>
      <c r="N2616" s="1130"/>
      <c r="O2616" s="1130"/>
      <c r="P2616" s="1130"/>
      <c r="Q2616" s="1130"/>
      <c r="R2616" s="1130"/>
    </row>
    <row r="2617" spans="1:18">
      <c r="A2617" s="1130"/>
      <c r="B2617" s="1130"/>
      <c r="C2617" s="1130"/>
      <c r="D2617" s="1130"/>
      <c r="E2617" s="1130"/>
      <c r="F2617" s="1130"/>
      <c r="G2617" s="1130"/>
      <c r="H2617" s="1130"/>
      <c r="I2617" s="1130"/>
      <c r="J2617" s="1130"/>
      <c r="K2617" s="1130"/>
      <c r="L2617" s="1130"/>
      <c r="M2617" s="1130"/>
      <c r="N2617" s="1130"/>
      <c r="O2617" s="1130"/>
      <c r="P2617" s="1130"/>
      <c r="Q2617" s="1130"/>
      <c r="R2617" s="1130"/>
    </row>
    <row r="2618" spans="1:18">
      <c r="A2618" s="1130"/>
      <c r="B2618" s="1130"/>
      <c r="C2618" s="1130"/>
      <c r="D2618" s="1130"/>
      <c r="E2618" s="1130"/>
      <c r="F2618" s="1130"/>
      <c r="G2618" s="1130"/>
      <c r="H2618" s="1130"/>
      <c r="I2618" s="1130"/>
      <c r="J2618" s="1130"/>
      <c r="K2618" s="1130"/>
      <c r="L2618" s="1130"/>
      <c r="M2618" s="1130"/>
      <c r="N2618" s="1130"/>
      <c r="O2618" s="1130"/>
      <c r="P2618" s="1130"/>
      <c r="Q2618" s="1130"/>
      <c r="R2618" s="1130"/>
    </row>
    <row r="2619" spans="1:18">
      <c r="A2619" s="1130"/>
      <c r="B2619" s="1130"/>
      <c r="C2619" s="1130"/>
      <c r="D2619" s="1130"/>
      <c r="E2619" s="1130"/>
      <c r="F2619" s="1130"/>
      <c r="G2619" s="1130"/>
      <c r="H2619" s="1130"/>
      <c r="I2619" s="1130"/>
      <c r="J2619" s="1130"/>
      <c r="K2619" s="1130"/>
      <c r="L2619" s="1130"/>
      <c r="M2619" s="1130"/>
      <c r="N2619" s="1130"/>
      <c r="O2619" s="1130"/>
      <c r="P2619" s="1130"/>
      <c r="Q2619" s="1130"/>
      <c r="R2619" s="1130"/>
    </row>
    <row r="2620" spans="1:18">
      <c r="A2620" s="1130"/>
      <c r="B2620" s="1130"/>
      <c r="C2620" s="1130"/>
      <c r="D2620" s="1130"/>
      <c r="E2620" s="1130"/>
      <c r="F2620" s="1130"/>
      <c r="G2620" s="1130"/>
      <c r="H2620" s="1130"/>
      <c r="I2620" s="1130"/>
      <c r="J2620" s="1130"/>
      <c r="K2620" s="1130"/>
      <c r="L2620" s="1130"/>
      <c r="M2620" s="1130"/>
      <c r="N2620" s="1130"/>
      <c r="O2620" s="1130"/>
      <c r="P2620" s="1130"/>
      <c r="Q2620" s="1130"/>
      <c r="R2620" s="1130"/>
    </row>
    <row r="2621" spans="1:18">
      <c r="A2621" s="1130"/>
      <c r="B2621" s="1130"/>
      <c r="C2621" s="1130"/>
      <c r="D2621" s="1130"/>
      <c r="E2621" s="1130"/>
      <c r="F2621" s="1130"/>
      <c r="G2621" s="1130"/>
      <c r="H2621" s="1130"/>
      <c r="I2621" s="1130"/>
      <c r="J2621" s="1130"/>
      <c r="K2621" s="1130"/>
      <c r="L2621" s="1130"/>
      <c r="M2621" s="1130"/>
      <c r="N2621" s="1130"/>
      <c r="O2621" s="1130"/>
      <c r="P2621" s="1130"/>
      <c r="Q2621" s="1130"/>
      <c r="R2621" s="1130"/>
    </row>
    <row r="2622" spans="1:18">
      <c r="A2622" s="1130"/>
      <c r="B2622" s="1130"/>
      <c r="C2622" s="1130"/>
      <c r="D2622" s="1130"/>
      <c r="E2622" s="1130"/>
      <c r="F2622" s="1130"/>
      <c r="G2622" s="1130"/>
      <c r="H2622" s="1130"/>
      <c r="I2622" s="1130"/>
      <c r="J2622" s="1130"/>
      <c r="K2622" s="1130"/>
      <c r="L2622" s="1130"/>
      <c r="M2622" s="1130"/>
      <c r="N2622" s="1130"/>
      <c r="O2622" s="1130"/>
      <c r="P2622" s="1130"/>
      <c r="Q2622" s="1130"/>
      <c r="R2622" s="1130"/>
    </row>
    <row r="2623" spans="1:18">
      <c r="A2623" s="1130"/>
      <c r="B2623" s="1130"/>
      <c r="C2623" s="1130"/>
      <c r="D2623" s="1130"/>
      <c r="E2623" s="1130"/>
      <c r="F2623" s="1130"/>
      <c r="G2623" s="1130"/>
      <c r="H2623" s="1130"/>
      <c r="I2623" s="1130"/>
      <c r="J2623" s="1130"/>
      <c r="K2623" s="1130"/>
      <c r="L2623" s="1130"/>
      <c r="M2623" s="1130"/>
      <c r="N2623" s="1130"/>
      <c r="O2623" s="1130"/>
      <c r="P2623" s="1130"/>
      <c r="Q2623" s="1130"/>
      <c r="R2623" s="1130"/>
    </row>
    <row r="2624" spans="1:18">
      <c r="A2624" s="1130"/>
      <c r="B2624" s="1130"/>
      <c r="C2624" s="1130"/>
      <c r="D2624" s="1130"/>
      <c r="E2624" s="1130"/>
      <c r="F2624" s="1130"/>
      <c r="G2624" s="1130"/>
      <c r="H2624" s="1130"/>
      <c r="I2624" s="1130"/>
      <c r="J2624" s="1130"/>
      <c r="K2624" s="1130"/>
      <c r="L2624" s="1130"/>
      <c r="M2624" s="1130"/>
      <c r="N2624" s="1130"/>
      <c r="O2624" s="1130"/>
      <c r="P2624" s="1130"/>
      <c r="Q2624" s="1130"/>
      <c r="R2624" s="1130"/>
    </row>
    <row r="2625" spans="1:18">
      <c r="A2625" s="1130"/>
      <c r="B2625" s="1130"/>
      <c r="C2625" s="1130"/>
      <c r="D2625" s="1130"/>
      <c r="E2625" s="1130"/>
      <c r="F2625" s="1130"/>
      <c r="G2625" s="1130"/>
      <c r="H2625" s="1130"/>
      <c r="I2625" s="1130"/>
      <c r="J2625" s="1130"/>
      <c r="K2625" s="1130"/>
      <c r="L2625" s="1130"/>
      <c r="M2625" s="1130"/>
      <c r="N2625" s="1130"/>
      <c r="O2625" s="1130"/>
      <c r="P2625" s="1130"/>
      <c r="Q2625" s="1130"/>
      <c r="R2625" s="1130"/>
    </row>
    <row r="2626" spans="1:18">
      <c r="A2626" s="1130"/>
      <c r="B2626" s="1130"/>
      <c r="C2626" s="1130"/>
      <c r="D2626" s="1130"/>
      <c r="E2626" s="1130"/>
      <c r="F2626" s="1130"/>
      <c r="G2626" s="1130"/>
      <c r="H2626" s="1130"/>
      <c r="I2626" s="1130"/>
      <c r="J2626" s="1130"/>
      <c r="K2626" s="1130"/>
      <c r="L2626" s="1130"/>
      <c r="M2626" s="1130"/>
      <c r="N2626" s="1130"/>
      <c r="O2626" s="1130"/>
      <c r="P2626" s="1130"/>
      <c r="Q2626" s="1130"/>
      <c r="R2626" s="1130"/>
    </row>
    <row r="2627" spans="1:18">
      <c r="A2627" s="1130"/>
      <c r="B2627" s="1130"/>
      <c r="C2627" s="1130"/>
      <c r="D2627" s="1130"/>
      <c r="E2627" s="1130"/>
      <c r="F2627" s="1130"/>
      <c r="G2627" s="1130"/>
      <c r="H2627" s="1130"/>
      <c r="I2627" s="1130"/>
      <c r="J2627" s="1130"/>
      <c r="K2627" s="1130"/>
      <c r="L2627" s="1130"/>
      <c r="M2627" s="1130"/>
      <c r="N2627" s="1130"/>
      <c r="O2627" s="1130"/>
      <c r="P2627" s="1130"/>
      <c r="Q2627" s="1130"/>
      <c r="R2627" s="1130"/>
    </row>
    <row r="2628" spans="1:18">
      <c r="A2628" s="1130"/>
      <c r="B2628" s="1130"/>
      <c r="C2628" s="1130"/>
      <c r="D2628" s="1130"/>
      <c r="E2628" s="1130"/>
      <c r="F2628" s="1130"/>
      <c r="G2628" s="1130"/>
      <c r="H2628" s="1130"/>
      <c r="I2628" s="1130"/>
      <c r="J2628" s="1130"/>
      <c r="K2628" s="1130"/>
      <c r="L2628" s="1130"/>
      <c r="M2628" s="1130"/>
      <c r="N2628" s="1130"/>
      <c r="O2628" s="1130"/>
      <c r="P2628" s="1130"/>
      <c r="Q2628" s="1130"/>
      <c r="R2628" s="1130"/>
    </row>
    <row r="2629" spans="1:18">
      <c r="A2629" s="1130"/>
      <c r="B2629" s="1130"/>
      <c r="C2629" s="1130"/>
      <c r="D2629" s="1130"/>
      <c r="E2629" s="1130"/>
      <c r="F2629" s="1130"/>
      <c r="G2629" s="1130"/>
      <c r="H2629" s="1130"/>
      <c r="I2629" s="1130"/>
      <c r="J2629" s="1130"/>
      <c r="K2629" s="1130"/>
      <c r="L2629" s="1130"/>
      <c r="M2629" s="1130"/>
      <c r="N2629" s="1130"/>
      <c r="O2629" s="1130"/>
      <c r="P2629" s="1130"/>
      <c r="Q2629" s="1130"/>
      <c r="R2629" s="1130"/>
    </row>
    <row r="2630" spans="1:18">
      <c r="A2630" s="1130"/>
      <c r="B2630" s="1130"/>
      <c r="C2630" s="1130"/>
      <c r="D2630" s="1130"/>
      <c r="E2630" s="1130"/>
      <c r="F2630" s="1130"/>
      <c r="G2630" s="1130"/>
      <c r="H2630" s="1130"/>
      <c r="I2630" s="1130"/>
      <c r="J2630" s="1130"/>
      <c r="K2630" s="1130"/>
      <c r="L2630" s="1130"/>
      <c r="M2630" s="1130"/>
      <c r="N2630" s="1130"/>
      <c r="O2630" s="1130"/>
      <c r="P2630" s="1130"/>
      <c r="Q2630" s="1130"/>
      <c r="R2630" s="1130"/>
    </row>
    <row r="2631" spans="1:18">
      <c r="A2631" s="1130"/>
      <c r="B2631" s="1130"/>
      <c r="C2631" s="1130"/>
      <c r="D2631" s="1130"/>
      <c r="E2631" s="1130"/>
      <c r="F2631" s="1130"/>
      <c r="G2631" s="1130"/>
      <c r="H2631" s="1130"/>
      <c r="I2631" s="1130"/>
      <c r="J2631" s="1130"/>
      <c r="K2631" s="1130"/>
      <c r="L2631" s="1130"/>
      <c r="M2631" s="1130"/>
      <c r="N2631" s="1130"/>
      <c r="O2631" s="1130"/>
      <c r="P2631" s="1130"/>
      <c r="Q2631" s="1130"/>
      <c r="R2631" s="1130"/>
    </row>
    <row r="2632" spans="1:18">
      <c r="A2632" s="1130"/>
      <c r="B2632" s="1130"/>
      <c r="C2632" s="1130"/>
      <c r="D2632" s="1130"/>
      <c r="E2632" s="1130"/>
      <c r="F2632" s="1130"/>
      <c r="G2632" s="1130"/>
      <c r="H2632" s="1130"/>
      <c r="I2632" s="1130"/>
      <c r="J2632" s="1130"/>
      <c r="K2632" s="1130"/>
      <c r="L2632" s="1130"/>
      <c r="M2632" s="1130"/>
      <c r="N2632" s="1130"/>
      <c r="O2632" s="1130"/>
      <c r="P2632" s="1130"/>
      <c r="Q2632" s="1130"/>
      <c r="R2632" s="1130"/>
    </row>
    <row r="2633" spans="1:18">
      <c r="A2633" s="1130"/>
      <c r="B2633" s="1130"/>
      <c r="C2633" s="1130"/>
      <c r="D2633" s="1130"/>
      <c r="E2633" s="1130"/>
      <c r="F2633" s="1130"/>
      <c r="G2633" s="1130"/>
      <c r="H2633" s="1130"/>
      <c r="I2633" s="1130"/>
      <c r="J2633" s="1130"/>
      <c r="K2633" s="1130"/>
      <c r="L2633" s="1130"/>
      <c r="M2633" s="1130"/>
      <c r="N2633" s="1130"/>
      <c r="O2633" s="1130"/>
      <c r="P2633" s="1130"/>
      <c r="Q2633" s="1130"/>
      <c r="R2633" s="1130"/>
    </row>
    <row r="2634" spans="1:18">
      <c r="A2634" s="1130"/>
      <c r="B2634" s="1130"/>
      <c r="C2634" s="1130"/>
      <c r="D2634" s="1130"/>
      <c r="E2634" s="1130"/>
      <c r="F2634" s="1130"/>
      <c r="G2634" s="1130"/>
      <c r="H2634" s="1130"/>
      <c r="I2634" s="1130"/>
      <c r="J2634" s="1130"/>
      <c r="K2634" s="1130"/>
      <c r="L2634" s="1130"/>
      <c r="M2634" s="1130"/>
      <c r="N2634" s="1130"/>
      <c r="O2634" s="1130"/>
      <c r="P2634" s="1130"/>
      <c r="Q2634" s="1130"/>
      <c r="R2634" s="1130"/>
    </row>
    <row r="2635" spans="1:18">
      <c r="A2635" s="1130"/>
      <c r="B2635" s="1130"/>
      <c r="C2635" s="1130"/>
      <c r="D2635" s="1130"/>
      <c r="E2635" s="1130"/>
      <c r="F2635" s="1130"/>
      <c r="G2635" s="1130"/>
      <c r="H2635" s="1130"/>
      <c r="I2635" s="1130"/>
      <c r="J2635" s="1130"/>
      <c r="K2635" s="1130"/>
      <c r="L2635" s="1130"/>
      <c r="M2635" s="1130"/>
      <c r="N2635" s="1130"/>
      <c r="O2635" s="1130"/>
      <c r="P2635" s="1130"/>
      <c r="Q2635" s="1130"/>
      <c r="R2635" s="1130"/>
    </row>
    <row r="2636" spans="1:18">
      <c r="A2636" s="1130"/>
      <c r="B2636" s="1130"/>
      <c r="C2636" s="1130"/>
      <c r="D2636" s="1130"/>
      <c r="E2636" s="1130"/>
      <c r="F2636" s="1130"/>
      <c r="G2636" s="1130"/>
      <c r="H2636" s="1130"/>
      <c r="I2636" s="1130"/>
      <c r="J2636" s="1130"/>
      <c r="K2636" s="1130"/>
      <c r="L2636" s="1130"/>
      <c r="M2636" s="1130"/>
      <c r="N2636" s="1130"/>
      <c r="O2636" s="1130"/>
      <c r="P2636" s="1130"/>
      <c r="Q2636" s="1130"/>
      <c r="R2636" s="1130"/>
    </row>
    <row r="2637" spans="1:18">
      <c r="A2637" s="1130"/>
      <c r="B2637" s="1130"/>
      <c r="C2637" s="1130"/>
      <c r="D2637" s="1130"/>
      <c r="E2637" s="1130"/>
      <c r="F2637" s="1130"/>
      <c r="G2637" s="1130"/>
      <c r="H2637" s="1130"/>
      <c r="I2637" s="1130"/>
      <c r="J2637" s="1130"/>
      <c r="K2637" s="1130"/>
      <c r="L2637" s="1130"/>
      <c r="M2637" s="1130"/>
      <c r="N2637" s="1130"/>
      <c r="O2637" s="1130"/>
      <c r="P2637" s="1130"/>
      <c r="Q2637" s="1130"/>
      <c r="R2637" s="1130"/>
    </row>
    <row r="2638" spans="1:18">
      <c r="A2638" s="1130"/>
      <c r="B2638" s="1130"/>
      <c r="C2638" s="1130"/>
      <c r="D2638" s="1130"/>
      <c r="E2638" s="1130"/>
      <c r="F2638" s="1130"/>
      <c r="G2638" s="1130"/>
      <c r="H2638" s="1130"/>
      <c r="I2638" s="1130"/>
      <c r="J2638" s="1130"/>
      <c r="K2638" s="1130"/>
      <c r="L2638" s="1130"/>
      <c r="M2638" s="1130"/>
      <c r="N2638" s="1130"/>
      <c r="O2638" s="1130"/>
      <c r="P2638" s="1130"/>
      <c r="Q2638" s="1130"/>
      <c r="R2638" s="1130"/>
    </row>
    <row r="2639" spans="1:18">
      <c r="A2639" s="1130"/>
      <c r="B2639" s="1130"/>
      <c r="C2639" s="1130"/>
      <c r="D2639" s="1130"/>
      <c r="E2639" s="1130"/>
      <c r="F2639" s="1130"/>
      <c r="G2639" s="1130"/>
      <c r="H2639" s="1130"/>
      <c r="I2639" s="1130"/>
      <c r="J2639" s="1130"/>
      <c r="K2639" s="1130"/>
      <c r="L2639" s="1130"/>
      <c r="M2639" s="1130"/>
      <c r="N2639" s="1130"/>
      <c r="O2639" s="1130"/>
      <c r="P2639" s="1130"/>
      <c r="Q2639" s="1130"/>
      <c r="R2639" s="1130"/>
    </row>
    <row r="2640" spans="1:18">
      <c r="A2640" s="1130"/>
      <c r="B2640" s="1130"/>
      <c r="C2640" s="1130"/>
      <c r="D2640" s="1130"/>
      <c r="E2640" s="1130"/>
      <c r="F2640" s="1130"/>
      <c r="G2640" s="1130"/>
      <c r="H2640" s="1130"/>
      <c r="I2640" s="1130"/>
      <c r="J2640" s="1130"/>
      <c r="K2640" s="1130"/>
      <c r="L2640" s="1130"/>
      <c r="M2640" s="1130"/>
      <c r="N2640" s="1130"/>
      <c r="O2640" s="1130"/>
      <c r="P2640" s="1130"/>
      <c r="Q2640" s="1130"/>
      <c r="R2640" s="1130"/>
    </row>
    <row r="2641" spans="1:18">
      <c r="A2641" s="1130"/>
      <c r="B2641" s="1130"/>
      <c r="C2641" s="1130"/>
      <c r="D2641" s="1130"/>
      <c r="E2641" s="1130"/>
      <c r="F2641" s="1130"/>
      <c r="G2641" s="1130"/>
      <c r="H2641" s="1130"/>
      <c r="I2641" s="1130"/>
      <c r="J2641" s="1130"/>
      <c r="K2641" s="1130"/>
      <c r="L2641" s="1130"/>
      <c r="M2641" s="1130"/>
      <c r="N2641" s="1130"/>
      <c r="O2641" s="1130"/>
      <c r="P2641" s="1130"/>
      <c r="Q2641" s="1130"/>
      <c r="R2641" s="1130"/>
    </row>
    <row r="2642" spans="1:18">
      <c r="A2642" s="1130"/>
      <c r="B2642" s="1130"/>
      <c r="C2642" s="1130"/>
      <c r="D2642" s="1130"/>
      <c r="E2642" s="1130"/>
      <c r="F2642" s="1130"/>
      <c r="G2642" s="1130"/>
      <c r="H2642" s="1130"/>
      <c r="I2642" s="1130"/>
      <c r="J2642" s="1130"/>
      <c r="K2642" s="1130"/>
      <c r="L2642" s="1130"/>
      <c r="M2642" s="1130"/>
      <c r="N2642" s="1130"/>
      <c r="O2642" s="1130"/>
      <c r="P2642" s="1130"/>
      <c r="Q2642" s="1130"/>
      <c r="R2642" s="1130"/>
    </row>
    <row r="2643" spans="1:18">
      <c r="A2643" s="1130"/>
      <c r="B2643" s="1130"/>
      <c r="C2643" s="1130"/>
      <c r="D2643" s="1130"/>
      <c r="E2643" s="1130"/>
      <c r="F2643" s="1130"/>
      <c r="G2643" s="1130"/>
      <c r="H2643" s="1130"/>
      <c r="I2643" s="1130"/>
      <c r="J2643" s="1130"/>
      <c r="K2643" s="1130"/>
      <c r="L2643" s="1130"/>
      <c r="M2643" s="1130"/>
      <c r="N2643" s="1130"/>
      <c r="O2643" s="1130"/>
      <c r="P2643" s="1130"/>
      <c r="Q2643" s="1130"/>
      <c r="R2643" s="1130"/>
    </row>
    <row r="2644" spans="1:18">
      <c r="A2644" s="1130"/>
      <c r="B2644" s="1130"/>
      <c r="C2644" s="1130"/>
      <c r="D2644" s="1130"/>
      <c r="E2644" s="1130"/>
      <c r="F2644" s="1130"/>
      <c r="G2644" s="1130"/>
      <c r="H2644" s="1130"/>
      <c r="I2644" s="1130"/>
      <c r="J2644" s="1130"/>
      <c r="K2644" s="1130"/>
      <c r="L2644" s="1130"/>
      <c r="M2644" s="1130"/>
      <c r="N2644" s="1130"/>
      <c r="O2644" s="1130"/>
      <c r="P2644" s="1130"/>
      <c r="Q2644" s="1130"/>
      <c r="R2644" s="1130"/>
    </row>
    <row r="2645" spans="1:18">
      <c r="A2645" s="1130"/>
      <c r="B2645" s="1130"/>
      <c r="C2645" s="1130"/>
      <c r="D2645" s="1130"/>
      <c r="E2645" s="1130"/>
      <c r="F2645" s="1130"/>
      <c r="G2645" s="1130"/>
      <c r="H2645" s="1130"/>
      <c r="I2645" s="1130"/>
      <c r="J2645" s="1130"/>
      <c r="K2645" s="1130"/>
      <c r="L2645" s="1130"/>
      <c r="M2645" s="1130"/>
      <c r="N2645" s="1130"/>
      <c r="O2645" s="1130"/>
      <c r="P2645" s="1130"/>
      <c r="Q2645" s="1130"/>
      <c r="R2645" s="1130"/>
    </row>
    <row r="2646" spans="1:18">
      <c r="A2646" s="1130"/>
      <c r="B2646" s="1130"/>
      <c r="C2646" s="1130"/>
      <c r="D2646" s="1130"/>
      <c r="E2646" s="1130"/>
      <c r="F2646" s="1130"/>
      <c r="G2646" s="1130"/>
      <c r="H2646" s="1130"/>
      <c r="I2646" s="1130"/>
      <c r="J2646" s="1130"/>
      <c r="K2646" s="1130"/>
      <c r="L2646" s="1130"/>
      <c r="M2646" s="1130"/>
      <c r="N2646" s="1130"/>
      <c r="O2646" s="1130"/>
      <c r="P2646" s="1130"/>
      <c r="Q2646" s="1130"/>
      <c r="R2646" s="1130"/>
    </row>
    <row r="2647" spans="1:18">
      <c r="A2647" s="1130"/>
      <c r="B2647" s="1130"/>
      <c r="C2647" s="1130"/>
      <c r="D2647" s="1130"/>
      <c r="E2647" s="1130"/>
      <c r="F2647" s="1130"/>
      <c r="G2647" s="1130"/>
      <c r="H2647" s="1130"/>
      <c r="I2647" s="1130"/>
      <c r="J2647" s="1130"/>
      <c r="K2647" s="1130"/>
      <c r="L2647" s="1130"/>
      <c r="M2647" s="1130"/>
      <c r="N2647" s="1130"/>
      <c r="O2647" s="1130"/>
      <c r="P2647" s="1130"/>
      <c r="Q2647" s="1130"/>
      <c r="R2647" s="1130"/>
    </row>
    <row r="2648" spans="1:18">
      <c r="A2648" s="1130"/>
      <c r="B2648" s="1130"/>
      <c r="C2648" s="1130"/>
      <c r="D2648" s="1130"/>
      <c r="E2648" s="1130"/>
      <c r="F2648" s="1130"/>
      <c r="G2648" s="1130"/>
      <c r="H2648" s="1130"/>
      <c r="I2648" s="1130"/>
      <c r="J2648" s="1130"/>
      <c r="K2648" s="1130"/>
      <c r="L2648" s="1130"/>
      <c r="M2648" s="1130"/>
      <c r="N2648" s="1130"/>
      <c r="O2648" s="1130"/>
      <c r="P2648" s="1130"/>
      <c r="Q2648" s="1130"/>
      <c r="R2648" s="1130"/>
    </row>
    <row r="2649" spans="1:18">
      <c r="A2649" s="1130"/>
      <c r="B2649" s="1130"/>
      <c r="C2649" s="1130"/>
      <c r="D2649" s="1130"/>
      <c r="E2649" s="1130"/>
      <c r="F2649" s="1130"/>
      <c r="G2649" s="1130"/>
      <c r="H2649" s="1130"/>
      <c r="I2649" s="1130"/>
      <c r="J2649" s="1130"/>
      <c r="K2649" s="1130"/>
      <c r="L2649" s="1130"/>
      <c r="M2649" s="1130"/>
      <c r="N2649" s="1130"/>
      <c r="O2649" s="1130"/>
      <c r="P2649" s="1130"/>
      <c r="Q2649" s="1130"/>
      <c r="R2649" s="1130"/>
    </row>
    <row r="2650" spans="1:18">
      <c r="A2650" s="1130"/>
      <c r="B2650" s="1130"/>
      <c r="C2650" s="1130"/>
      <c r="D2650" s="1130"/>
      <c r="E2650" s="1130"/>
      <c r="F2650" s="1130"/>
      <c r="G2650" s="1130"/>
      <c r="H2650" s="1130"/>
      <c r="I2650" s="1130"/>
      <c r="J2650" s="1130"/>
      <c r="K2650" s="1130"/>
      <c r="L2650" s="1130"/>
      <c r="M2650" s="1130"/>
      <c r="N2650" s="1130"/>
      <c r="O2650" s="1130"/>
      <c r="P2650" s="1130"/>
      <c r="Q2650" s="1130"/>
      <c r="R2650" s="1130"/>
    </row>
    <row r="2651" spans="1:18">
      <c r="A2651" s="1130"/>
      <c r="B2651" s="1130"/>
      <c r="C2651" s="1130"/>
      <c r="D2651" s="1130"/>
      <c r="E2651" s="1130"/>
      <c r="F2651" s="1130"/>
      <c r="G2651" s="1130"/>
      <c r="H2651" s="1130"/>
      <c r="I2651" s="1130"/>
      <c r="J2651" s="1130"/>
      <c r="K2651" s="1130"/>
      <c r="L2651" s="1130"/>
      <c r="M2651" s="1130"/>
      <c r="N2651" s="1130"/>
      <c r="O2651" s="1130"/>
      <c r="P2651" s="1130"/>
      <c r="Q2651" s="1130"/>
      <c r="R2651" s="1130"/>
    </row>
    <row r="2652" spans="1:18">
      <c r="A2652" s="1130"/>
      <c r="B2652" s="1130"/>
      <c r="C2652" s="1130"/>
      <c r="D2652" s="1130"/>
      <c r="E2652" s="1130"/>
      <c r="F2652" s="1130"/>
      <c r="G2652" s="1130"/>
      <c r="H2652" s="1130"/>
      <c r="I2652" s="1130"/>
      <c r="J2652" s="1130"/>
      <c r="K2652" s="1130"/>
      <c r="L2652" s="1130"/>
      <c r="M2652" s="1130"/>
      <c r="N2652" s="1130"/>
      <c r="O2652" s="1130"/>
      <c r="P2652" s="1130"/>
      <c r="Q2652" s="1130"/>
      <c r="R2652" s="1130"/>
    </row>
    <row r="2653" spans="1:18">
      <c r="A2653" s="1130"/>
      <c r="B2653" s="1130"/>
      <c r="C2653" s="1130"/>
      <c r="D2653" s="1130"/>
      <c r="E2653" s="1130"/>
      <c r="F2653" s="1130"/>
      <c r="G2653" s="1130"/>
      <c r="H2653" s="1130"/>
      <c r="I2653" s="1130"/>
      <c r="J2653" s="1130"/>
      <c r="K2653" s="1130"/>
      <c r="L2653" s="1130"/>
      <c r="M2653" s="1130"/>
      <c r="N2653" s="1130"/>
      <c r="O2653" s="1130"/>
      <c r="P2653" s="1130"/>
      <c r="Q2653" s="1130"/>
      <c r="R2653" s="1130"/>
    </row>
    <row r="2654" spans="1:18">
      <c r="A2654" s="1130"/>
      <c r="B2654" s="1130"/>
      <c r="C2654" s="1130"/>
      <c r="D2654" s="1130"/>
      <c r="E2654" s="1130"/>
      <c r="F2654" s="1130"/>
      <c r="G2654" s="1130"/>
      <c r="H2654" s="1130"/>
      <c r="I2654" s="1130"/>
      <c r="J2654" s="1130"/>
      <c r="K2654" s="1130"/>
      <c r="L2654" s="1130"/>
      <c r="M2654" s="1130"/>
      <c r="N2654" s="1130"/>
      <c r="O2654" s="1130"/>
      <c r="P2654" s="1130"/>
      <c r="Q2654" s="1130"/>
      <c r="R2654" s="1130"/>
    </row>
    <row r="2655" spans="1:18">
      <c r="A2655" s="1130"/>
      <c r="B2655" s="1130"/>
      <c r="C2655" s="1130"/>
      <c r="D2655" s="1130"/>
      <c r="E2655" s="1130"/>
      <c r="F2655" s="1130"/>
      <c r="G2655" s="1130"/>
      <c r="H2655" s="1130"/>
      <c r="I2655" s="1130"/>
      <c r="J2655" s="1130"/>
      <c r="K2655" s="1130"/>
      <c r="L2655" s="1130"/>
      <c r="M2655" s="1130"/>
      <c r="N2655" s="1130"/>
      <c r="O2655" s="1130"/>
      <c r="P2655" s="1130"/>
      <c r="Q2655" s="1130"/>
      <c r="R2655" s="1130"/>
    </row>
    <row r="2656" spans="1:18">
      <c r="A2656" s="1130"/>
      <c r="B2656" s="1130"/>
      <c r="C2656" s="1130"/>
      <c r="D2656" s="1130"/>
      <c r="E2656" s="1130"/>
      <c r="F2656" s="1130"/>
      <c r="G2656" s="1130"/>
      <c r="H2656" s="1130"/>
      <c r="I2656" s="1130"/>
      <c r="J2656" s="1130"/>
      <c r="K2656" s="1130"/>
      <c r="L2656" s="1130"/>
      <c r="M2656" s="1130"/>
      <c r="N2656" s="1130"/>
      <c r="O2656" s="1130"/>
      <c r="P2656" s="1130"/>
      <c r="Q2656" s="1130"/>
      <c r="R2656" s="1130"/>
    </row>
    <row r="2657" spans="1:18">
      <c r="A2657" s="1130"/>
      <c r="B2657" s="1130"/>
      <c r="C2657" s="1130"/>
      <c r="D2657" s="1130"/>
      <c r="E2657" s="1130"/>
      <c r="F2657" s="1130"/>
      <c r="G2657" s="1130"/>
      <c r="H2657" s="1130"/>
      <c r="I2657" s="1130"/>
      <c r="J2657" s="1130"/>
      <c r="K2657" s="1130"/>
      <c r="L2657" s="1130"/>
      <c r="M2657" s="1130"/>
      <c r="N2657" s="1130"/>
      <c r="O2657" s="1130"/>
      <c r="P2657" s="1130"/>
      <c r="Q2657" s="1130"/>
      <c r="R2657" s="1130"/>
    </row>
    <row r="2658" spans="1:18">
      <c r="A2658" s="1130"/>
      <c r="B2658" s="1130"/>
      <c r="C2658" s="1130"/>
      <c r="D2658" s="1130"/>
      <c r="E2658" s="1130"/>
      <c r="F2658" s="1130"/>
      <c r="G2658" s="1130"/>
      <c r="H2658" s="1130"/>
      <c r="I2658" s="1130"/>
      <c r="J2658" s="1130"/>
      <c r="K2658" s="1130"/>
      <c r="L2658" s="1130"/>
      <c r="M2658" s="1130"/>
      <c r="N2658" s="1130"/>
      <c r="O2658" s="1130"/>
      <c r="P2658" s="1130"/>
      <c r="Q2658" s="1130"/>
      <c r="R2658" s="1130"/>
    </row>
    <row r="2659" spans="1:18">
      <c r="A2659" s="1130"/>
      <c r="B2659" s="1130"/>
      <c r="C2659" s="1130"/>
      <c r="D2659" s="1130"/>
      <c r="E2659" s="1130"/>
      <c r="F2659" s="1130"/>
      <c r="G2659" s="1130"/>
      <c r="H2659" s="1130"/>
      <c r="I2659" s="1130"/>
      <c r="J2659" s="1130"/>
      <c r="K2659" s="1130"/>
      <c r="L2659" s="1130"/>
      <c r="M2659" s="1130"/>
      <c r="N2659" s="1130"/>
      <c r="O2659" s="1130"/>
      <c r="P2659" s="1130"/>
      <c r="Q2659" s="1130"/>
      <c r="R2659" s="1130"/>
    </row>
    <row r="2660" spans="1:18">
      <c r="A2660" s="1130"/>
      <c r="B2660" s="1130"/>
      <c r="C2660" s="1130"/>
      <c r="D2660" s="1130"/>
      <c r="E2660" s="1130"/>
      <c r="F2660" s="1130"/>
      <c r="G2660" s="1130"/>
      <c r="H2660" s="1130"/>
      <c r="I2660" s="1130"/>
      <c r="J2660" s="1130"/>
      <c r="K2660" s="1130"/>
      <c r="L2660" s="1130"/>
      <c r="M2660" s="1130"/>
      <c r="N2660" s="1130"/>
      <c r="O2660" s="1130"/>
      <c r="P2660" s="1130"/>
      <c r="Q2660" s="1130"/>
      <c r="R2660" s="1130"/>
    </row>
    <row r="2661" spans="1:18">
      <c r="A2661" s="1130"/>
      <c r="B2661" s="1130"/>
      <c r="C2661" s="1130"/>
      <c r="D2661" s="1130"/>
      <c r="E2661" s="1130"/>
      <c r="F2661" s="1130"/>
      <c r="G2661" s="1130"/>
      <c r="H2661" s="1130"/>
      <c r="I2661" s="1130"/>
      <c r="J2661" s="1130"/>
      <c r="K2661" s="1130"/>
      <c r="L2661" s="1130"/>
      <c r="M2661" s="1130"/>
      <c r="N2661" s="1130"/>
      <c r="O2661" s="1130"/>
      <c r="P2661" s="1130"/>
      <c r="Q2661" s="1130"/>
      <c r="R2661" s="1130"/>
    </row>
    <row r="2662" spans="1:18">
      <c r="A2662" s="1130"/>
      <c r="B2662" s="1130"/>
      <c r="C2662" s="1130"/>
      <c r="D2662" s="1130"/>
      <c r="E2662" s="1130"/>
      <c r="F2662" s="1130"/>
      <c r="G2662" s="1130"/>
      <c r="H2662" s="1130"/>
      <c r="I2662" s="1130"/>
      <c r="J2662" s="1130"/>
      <c r="K2662" s="1130"/>
      <c r="L2662" s="1130"/>
      <c r="M2662" s="1130"/>
      <c r="N2662" s="1130"/>
      <c r="O2662" s="1130"/>
      <c r="P2662" s="1130"/>
      <c r="Q2662" s="1130"/>
      <c r="R2662" s="1130"/>
    </row>
    <row r="2663" spans="1:18">
      <c r="A2663" s="1130"/>
      <c r="B2663" s="1130"/>
      <c r="C2663" s="1130"/>
      <c r="D2663" s="1130"/>
      <c r="E2663" s="1130"/>
      <c r="F2663" s="1130"/>
      <c r="G2663" s="1130"/>
      <c r="H2663" s="1130"/>
      <c r="I2663" s="1130"/>
      <c r="J2663" s="1130"/>
      <c r="K2663" s="1130"/>
      <c r="L2663" s="1130"/>
      <c r="M2663" s="1130"/>
      <c r="N2663" s="1130"/>
      <c r="O2663" s="1130"/>
      <c r="P2663" s="1130"/>
      <c r="Q2663" s="1130"/>
      <c r="R2663" s="1130"/>
    </row>
    <row r="2664" spans="1:18">
      <c r="A2664" s="1130"/>
      <c r="B2664" s="1130"/>
      <c r="C2664" s="1130"/>
      <c r="D2664" s="1130"/>
      <c r="E2664" s="1130"/>
      <c r="F2664" s="1130"/>
      <c r="G2664" s="1130"/>
      <c r="H2664" s="1130"/>
      <c r="I2664" s="1130"/>
      <c r="J2664" s="1130"/>
      <c r="K2664" s="1130"/>
      <c r="L2664" s="1130"/>
      <c r="M2664" s="1130"/>
      <c r="N2664" s="1130"/>
      <c r="O2664" s="1130"/>
      <c r="P2664" s="1130"/>
      <c r="Q2664" s="1130"/>
      <c r="R2664" s="1130"/>
    </row>
    <row r="2665" spans="1:18">
      <c r="A2665" s="1130"/>
      <c r="B2665" s="1130"/>
      <c r="C2665" s="1130"/>
      <c r="D2665" s="1130"/>
      <c r="E2665" s="1130"/>
      <c r="F2665" s="1130"/>
      <c r="G2665" s="1130"/>
      <c r="H2665" s="1130"/>
      <c r="I2665" s="1130"/>
      <c r="J2665" s="1130"/>
      <c r="K2665" s="1130"/>
      <c r="L2665" s="1130"/>
      <c r="M2665" s="1130"/>
      <c r="N2665" s="1130"/>
      <c r="O2665" s="1130"/>
      <c r="P2665" s="1130"/>
      <c r="Q2665" s="1130"/>
      <c r="R2665" s="1130"/>
    </row>
    <row r="2666" spans="1:18">
      <c r="A2666" s="1130"/>
      <c r="B2666" s="1130"/>
      <c r="C2666" s="1130"/>
      <c r="D2666" s="1130"/>
      <c r="E2666" s="1130"/>
      <c r="F2666" s="1130"/>
      <c r="G2666" s="1130"/>
      <c r="H2666" s="1130"/>
      <c r="I2666" s="1130"/>
      <c r="J2666" s="1130"/>
      <c r="K2666" s="1130"/>
      <c r="L2666" s="1130"/>
      <c r="M2666" s="1130"/>
      <c r="N2666" s="1130"/>
      <c r="O2666" s="1130"/>
      <c r="P2666" s="1130"/>
      <c r="Q2666" s="1130"/>
      <c r="R2666" s="1130"/>
    </row>
    <row r="2667" spans="1:18">
      <c r="A2667" s="1130"/>
      <c r="B2667" s="1130"/>
      <c r="C2667" s="1130"/>
      <c r="D2667" s="1130"/>
      <c r="E2667" s="1130"/>
      <c r="F2667" s="1130"/>
      <c r="G2667" s="1130"/>
      <c r="H2667" s="1130"/>
      <c r="I2667" s="1130"/>
      <c r="J2667" s="1130"/>
      <c r="K2667" s="1130"/>
      <c r="L2667" s="1130"/>
      <c r="M2667" s="1130"/>
      <c r="N2667" s="1130"/>
      <c r="O2667" s="1130"/>
      <c r="P2667" s="1130"/>
      <c r="Q2667" s="1130"/>
      <c r="R2667" s="1130"/>
    </row>
    <row r="2668" spans="1:18">
      <c r="A2668" s="1130"/>
      <c r="B2668" s="1130"/>
      <c r="C2668" s="1130"/>
      <c r="D2668" s="1130"/>
      <c r="E2668" s="1130"/>
      <c r="F2668" s="1130"/>
      <c r="G2668" s="1130"/>
      <c r="H2668" s="1130"/>
      <c r="I2668" s="1130"/>
      <c r="J2668" s="1130"/>
      <c r="K2668" s="1130"/>
      <c r="L2668" s="1130"/>
      <c r="M2668" s="1130"/>
      <c r="N2668" s="1130"/>
      <c r="O2668" s="1130"/>
      <c r="P2668" s="1130"/>
      <c r="Q2668" s="1130"/>
      <c r="R2668" s="1130"/>
    </row>
    <row r="2669" spans="1:18">
      <c r="A2669" s="1130"/>
      <c r="B2669" s="1130"/>
      <c r="C2669" s="1130"/>
      <c r="D2669" s="1130"/>
      <c r="E2669" s="1130"/>
      <c r="F2669" s="1130"/>
      <c r="G2669" s="1130"/>
      <c r="H2669" s="1130"/>
      <c r="I2669" s="1130"/>
      <c r="J2669" s="1130"/>
      <c r="K2669" s="1130"/>
      <c r="L2669" s="1130"/>
      <c r="M2669" s="1130"/>
      <c r="N2669" s="1130"/>
      <c r="O2669" s="1130"/>
      <c r="P2669" s="1130"/>
      <c r="Q2669" s="1130"/>
      <c r="R2669" s="1130"/>
    </row>
    <row r="2670" spans="1:18">
      <c r="A2670" s="1130"/>
      <c r="B2670" s="1130"/>
      <c r="C2670" s="1130"/>
      <c r="D2670" s="1130"/>
      <c r="E2670" s="1130"/>
      <c r="F2670" s="1130"/>
      <c r="G2670" s="1130"/>
      <c r="H2670" s="1130"/>
      <c r="I2670" s="1130"/>
      <c r="J2670" s="1130"/>
      <c r="K2670" s="1130"/>
      <c r="L2670" s="1130"/>
      <c r="M2670" s="1130"/>
      <c r="N2670" s="1130"/>
      <c r="O2670" s="1130"/>
      <c r="P2670" s="1130"/>
      <c r="Q2670" s="1130"/>
      <c r="R2670" s="1130"/>
    </row>
    <row r="2671" spans="1:18">
      <c r="A2671" s="1130"/>
      <c r="B2671" s="1130"/>
      <c r="C2671" s="1130"/>
      <c r="D2671" s="1130"/>
      <c r="E2671" s="1130"/>
      <c r="F2671" s="1130"/>
      <c r="G2671" s="1130"/>
      <c r="H2671" s="1130"/>
      <c r="I2671" s="1130"/>
      <c r="J2671" s="1130"/>
      <c r="K2671" s="1130"/>
      <c r="L2671" s="1130"/>
      <c r="M2671" s="1130"/>
      <c r="N2671" s="1130"/>
      <c r="O2671" s="1130"/>
      <c r="P2671" s="1130"/>
      <c r="Q2671" s="1130"/>
      <c r="R2671" s="1130"/>
    </row>
    <row r="2672" spans="1:18">
      <c r="A2672" s="1130"/>
      <c r="B2672" s="1130"/>
      <c r="C2672" s="1130"/>
      <c r="D2672" s="1130"/>
      <c r="E2672" s="1130"/>
      <c r="F2672" s="1130"/>
      <c r="G2672" s="1130"/>
      <c r="H2672" s="1130"/>
      <c r="I2672" s="1130"/>
      <c r="J2672" s="1130"/>
      <c r="K2672" s="1130"/>
      <c r="L2672" s="1130"/>
      <c r="M2672" s="1130"/>
      <c r="N2672" s="1130"/>
      <c r="O2672" s="1130"/>
      <c r="P2672" s="1130"/>
      <c r="Q2672" s="1130"/>
      <c r="R2672" s="1130"/>
    </row>
    <row r="2673" spans="1:18">
      <c r="A2673" s="1130"/>
      <c r="B2673" s="1130"/>
      <c r="C2673" s="1130"/>
      <c r="D2673" s="1130"/>
      <c r="E2673" s="1130"/>
      <c r="F2673" s="1130"/>
      <c r="G2673" s="1130"/>
      <c r="H2673" s="1130"/>
      <c r="I2673" s="1130"/>
      <c r="J2673" s="1130"/>
      <c r="K2673" s="1130"/>
      <c r="L2673" s="1130"/>
      <c r="M2673" s="1130"/>
      <c r="N2673" s="1130"/>
      <c r="O2673" s="1130"/>
      <c r="P2673" s="1130"/>
      <c r="Q2673" s="1130"/>
      <c r="R2673" s="1130"/>
    </row>
    <row r="2674" spans="1:18">
      <c r="A2674" s="1130"/>
      <c r="B2674" s="1130"/>
      <c r="C2674" s="1130"/>
      <c r="D2674" s="1130"/>
      <c r="E2674" s="1130"/>
      <c r="F2674" s="1130"/>
      <c r="G2674" s="1130"/>
      <c r="H2674" s="1130"/>
      <c r="I2674" s="1130"/>
      <c r="J2674" s="1130"/>
      <c r="K2674" s="1130"/>
      <c r="L2674" s="1130"/>
      <c r="M2674" s="1130"/>
      <c r="N2674" s="1130"/>
      <c r="O2674" s="1130"/>
      <c r="P2674" s="1130"/>
      <c r="Q2674" s="1130"/>
      <c r="R2674" s="1130"/>
    </row>
    <row r="2675" spans="1:18">
      <c r="A2675" s="1130"/>
      <c r="B2675" s="1130"/>
      <c r="C2675" s="1130"/>
      <c r="D2675" s="1130"/>
      <c r="E2675" s="1130"/>
      <c r="F2675" s="1130"/>
      <c r="G2675" s="1130"/>
      <c r="H2675" s="1130"/>
      <c r="I2675" s="1130"/>
      <c r="J2675" s="1130"/>
      <c r="K2675" s="1130"/>
      <c r="L2675" s="1130"/>
      <c r="M2675" s="1130"/>
      <c r="N2675" s="1130"/>
      <c r="O2675" s="1130"/>
      <c r="P2675" s="1130"/>
      <c r="Q2675" s="1130"/>
      <c r="R2675" s="1130"/>
    </row>
    <row r="2676" spans="1:18">
      <c r="A2676" s="1130"/>
      <c r="B2676" s="1130"/>
      <c r="C2676" s="1130"/>
      <c r="D2676" s="1130"/>
      <c r="E2676" s="1130"/>
      <c r="F2676" s="1130"/>
      <c r="G2676" s="1130"/>
      <c r="H2676" s="1130"/>
      <c r="I2676" s="1130"/>
      <c r="J2676" s="1130"/>
      <c r="K2676" s="1130"/>
      <c r="L2676" s="1130"/>
      <c r="M2676" s="1130"/>
      <c r="N2676" s="1130"/>
      <c r="O2676" s="1130"/>
      <c r="P2676" s="1130"/>
      <c r="Q2676" s="1130"/>
      <c r="R2676" s="1130"/>
    </row>
    <row r="2677" spans="1:18">
      <c r="A2677" s="1130"/>
      <c r="B2677" s="1130"/>
      <c r="C2677" s="1130"/>
      <c r="D2677" s="1130"/>
      <c r="E2677" s="1130"/>
      <c r="F2677" s="1130"/>
      <c r="G2677" s="1130"/>
      <c r="H2677" s="1130"/>
      <c r="I2677" s="1130"/>
      <c r="J2677" s="1130"/>
      <c r="K2677" s="1130"/>
      <c r="L2677" s="1130"/>
      <c r="M2677" s="1130"/>
      <c r="N2677" s="1130"/>
      <c r="O2677" s="1130"/>
      <c r="P2677" s="1130"/>
      <c r="Q2677" s="1130"/>
      <c r="R2677" s="1130"/>
    </row>
    <row r="2678" spans="1:18">
      <c r="A2678" s="1130"/>
      <c r="B2678" s="1130"/>
      <c r="C2678" s="1130"/>
      <c r="D2678" s="1130"/>
      <c r="E2678" s="1130"/>
      <c r="F2678" s="1130"/>
      <c r="G2678" s="1130"/>
      <c r="H2678" s="1130"/>
      <c r="I2678" s="1130"/>
      <c r="J2678" s="1130"/>
      <c r="K2678" s="1130"/>
      <c r="L2678" s="1130"/>
      <c r="M2678" s="1130"/>
      <c r="N2678" s="1130"/>
      <c r="O2678" s="1130"/>
      <c r="P2678" s="1130"/>
      <c r="Q2678" s="1130"/>
      <c r="R2678" s="1130"/>
    </row>
    <row r="2679" spans="1:18">
      <c r="A2679" s="1130"/>
      <c r="B2679" s="1130"/>
      <c r="C2679" s="1130"/>
      <c r="D2679" s="1130"/>
      <c r="E2679" s="1130"/>
      <c r="F2679" s="1130"/>
      <c r="G2679" s="1130"/>
      <c r="H2679" s="1130"/>
      <c r="I2679" s="1130"/>
      <c r="J2679" s="1130"/>
      <c r="K2679" s="1130"/>
      <c r="L2679" s="1130"/>
      <c r="M2679" s="1130"/>
      <c r="N2679" s="1130"/>
      <c r="O2679" s="1130"/>
      <c r="P2679" s="1130"/>
      <c r="Q2679" s="1130"/>
      <c r="R2679" s="1130"/>
    </row>
    <row r="2680" spans="1:18">
      <c r="A2680" s="1130"/>
      <c r="B2680" s="1130"/>
      <c r="C2680" s="1130"/>
      <c r="D2680" s="1130"/>
      <c r="E2680" s="1130"/>
      <c r="F2680" s="1130"/>
      <c r="G2680" s="1130"/>
      <c r="H2680" s="1130"/>
      <c r="I2680" s="1130"/>
      <c r="J2680" s="1130"/>
      <c r="K2680" s="1130"/>
      <c r="L2680" s="1130"/>
      <c r="M2680" s="1130"/>
      <c r="N2680" s="1130"/>
      <c r="O2680" s="1130"/>
      <c r="P2680" s="1130"/>
      <c r="Q2680" s="1130"/>
      <c r="R2680" s="1130"/>
    </row>
    <row r="2681" spans="1:18">
      <c r="A2681" s="1130"/>
      <c r="B2681" s="1130"/>
      <c r="C2681" s="1130"/>
      <c r="D2681" s="1130"/>
      <c r="E2681" s="1130"/>
      <c r="F2681" s="1130"/>
      <c r="G2681" s="1130"/>
      <c r="H2681" s="1130"/>
      <c r="I2681" s="1130"/>
      <c r="J2681" s="1130"/>
      <c r="K2681" s="1130"/>
      <c r="L2681" s="1130"/>
      <c r="M2681" s="1130"/>
      <c r="N2681" s="1130"/>
      <c r="O2681" s="1130"/>
      <c r="P2681" s="1130"/>
      <c r="Q2681" s="1130"/>
      <c r="R2681" s="1130"/>
    </row>
    <row r="2682" spans="1:18">
      <c r="A2682" s="1130"/>
      <c r="B2682" s="1130"/>
      <c r="C2682" s="1130"/>
      <c r="D2682" s="1130"/>
      <c r="E2682" s="1130"/>
      <c r="F2682" s="1130"/>
      <c r="G2682" s="1130"/>
      <c r="H2682" s="1130"/>
      <c r="I2682" s="1130"/>
      <c r="J2682" s="1130"/>
      <c r="K2682" s="1130"/>
      <c r="L2682" s="1130"/>
      <c r="M2682" s="1130"/>
      <c r="N2682" s="1130"/>
      <c r="O2682" s="1130"/>
      <c r="P2682" s="1130"/>
      <c r="Q2682" s="1130"/>
      <c r="R2682" s="1130"/>
    </row>
    <row r="2683" spans="1:18">
      <c r="A2683" s="1130"/>
      <c r="B2683" s="1130"/>
      <c r="C2683" s="1130"/>
      <c r="D2683" s="1130"/>
      <c r="E2683" s="1130"/>
      <c r="F2683" s="1130"/>
      <c r="G2683" s="1130"/>
      <c r="H2683" s="1130"/>
      <c r="I2683" s="1130"/>
      <c r="J2683" s="1130"/>
      <c r="K2683" s="1130"/>
      <c r="L2683" s="1130"/>
      <c r="M2683" s="1130"/>
      <c r="N2683" s="1130"/>
      <c r="O2683" s="1130"/>
      <c r="P2683" s="1130"/>
      <c r="Q2683" s="1130"/>
      <c r="R2683" s="1130"/>
    </row>
    <row r="2684" spans="1:18">
      <c r="A2684" s="1130"/>
      <c r="B2684" s="1130"/>
      <c r="C2684" s="1130"/>
      <c r="D2684" s="1130"/>
      <c r="E2684" s="1130"/>
      <c r="F2684" s="1130"/>
      <c r="G2684" s="1130"/>
      <c r="H2684" s="1130"/>
      <c r="I2684" s="1130"/>
      <c r="J2684" s="1130"/>
      <c r="K2684" s="1130"/>
      <c r="L2684" s="1130"/>
      <c r="M2684" s="1130"/>
      <c r="N2684" s="1130"/>
      <c r="O2684" s="1130"/>
      <c r="P2684" s="1130"/>
      <c r="Q2684" s="1130"/>
      <c r="R2684" s="1130"/>
    </row>
    <row r="2685" spans="1:18">
      <c r="A2685" s="1130"/>
      <c r="B2685" s="1130"/>
      <c r="C2685" s="1130"/>
      <c r="D2685" s="1130"/>
      <c r="E2685" s="1130"/>
      <c r="F2685" s="1130"/>
      <c r="G2685" s="1130"/>
      <c r="H2685" s="1130"/>
      <c r="I2685" s="1130"/>
      <c r="J2685" s="1130"/>
      <c r="K2685" s="1130"/>
      <c r="L2685" s="1130"/>
      <c r="M2685" s="1130"/>
      <c r="N2685" s="1130"/>
      <c r="O2685" s="1130"/>
      <c r="P2685" s="1130"/>
      <c r="Q2685" s="1130"/>
      <c r="R2685" s="1130"/>
    </row>
    <row r="2686" spans="1:18">
      <c r="A2686" s="1130"/>
      <c r="B2686" s="1130"/>
      <c r="C2686" s="1130"/>
      <c r="D2686" s="1130"/>
      <c r="E2686" s="1130"/>
      <c r="F2686" s="1130"/>
      <c r="G2686" s="1130"/>
      <c r="H2686" s="1130"/>
      <c r="I2686" s="1130"/>
      <c r="J2686" s="1130"/>
      <c r="K2686" s="1130"/>
      <c r="L2686" s="1130"/>
      <c r="M2686" s="1130"/>
      <c r="N2686" s="1130"/>
      <c r="O2686" s="1130"/>
      <c r="P2686" s="1130"/>
      <c r="Q2686" s="1130"/>
      <c r="R2686" s="1130"/>
    </row>
    <row r="2687" spans="1:18">
      <c r="A2687" s="1130"/>
      <c r="B2687" s="1130"/>
      <c r="C2687" s="1130"/>
      <c r="D2687" s="1130"/>
      <c r="E2687" s="1130"/>
      <c r="F2687" s="1130"/>
      <c r="G2687" s="1130"/>
      <c r="H2687" s="1130"/>
      <c r="I2687" s="1130"/>
      <c r="J2687" s="1130"/>
      <c r="K2687" s="1130"/>
      <c r="L2687" s="1130"/>
      <c r="M2687" s="1130"/>
      <c r="N2687" s="1130"/>
      <c r="O2687" s="1130"/>
      <c r="P2687" s="1130"/>
      <c r="Q2687" s="1130"/>
      <c r="R2687" s="1130"/>
    </row>
    <row r="2688" spans="1:18">
      <c r="A2688" s="1130"/>
      <c r="B2688" s="1130"/>
      <c r="C2688" s="1130"/>
      <c r="D2688" s="1130"/>
      <c r="E2688" s="1130"/>
      <c r="F2688" s="1130"/>
      <c r="G2688" s="1130"/>
      <c r="H2688" s="1130"/>
      <c r="I2688" s="1130"/>
      <c r="J2688" s="1130"/>
      <c r="K2688" s="1130"/>
      <c r="L2688" s="1130"/>
      <c r="M2688" s="1130"/>
      <c r="N2688" s="1130"/>
      <c r="O2688" s="1130"/>
      <c r="P2688" s="1130"/>
      <c r="Q2688" s="1130"/>
      <c r="R2688" s="1130"/>
    </row>
    <row r="2689" spans="1:18">
      <c r="A2689" s="1130"/>
      <c r="B2689" s="1130"/>
      <c r="C2689" s="1130"/>
      <c r="D2689" s="1130"/>
      <c r="E2689" s="1130"/>
      <c r="F2689" s="1130"/>
      <c r="G2689" s="1130"/>
      <c r="H2689" s="1130"/>
      <c r="I2689" s="1130"/>
      <c r="J2689" s="1130"/>
      <c r="K2689" s="1130"/>
      <c r="L2689" s="1130"/>
      <c r="M2689" s="1130"/>
      <c r="N2689" s="1130"/>
      <c r="O2689" s="1130"/>
      <c r="P2689" s="1130"/>
      <c r="Q2689" s="1130"/>
      <c r="R2689" s="1130"/>
    </row>
    <row r="2690" spans="1:18">
      <c r="A2690" s="1130"/>
      <c r="B2690" s="1130"/>
      <c r="C2690" s="1130"/>
      <c r="D2690" s="1130"/>
      <c r="E2690" s="1130"/>
      <c r="F2690" s="1130"/>
      <c r="G2690" s="1130"/>
      <c r="H2690" s="1130"/>
      <c r="I2690" s="1130"/>
      <c r="J2690" s="1130"/>
      <c r="K2690" s="1130"/>
      <c r="L2690" s="1130"/>
      <c r="M2690" s="1130"/>
      <c r="N2690" s="1130"/>
      <c r="O2690" s="1130"/>
      <c r="P2690" s="1130"/>
      <c r="Q2690" s="1130"/>
      <c r="R2690" s="1130"/>
    </row>
    <row r="2691" spans="1:18">
      <c r="A2691" s="1130"/>
      <c r="B2691" s="1130"/>
      <c r="C2691" s="1130"/>
      <c r="D2691" s="1130"/>
      <c r="E2691" s="1130"/>
      <c r="F2691" s="1130"/>
      <c r="G2691" s="1130"/>
      <c r="H2691" s="1130"/>
      <c r="I2691" s="1130"/>
      <c r="J2691" s="1130"/>
      <c r="K2691" s="1130"/>
      <c r="L2691" s="1130"/>
      <c r="M2691" s="1130"/>
      <c r="N2691" s="1130"/>
      <c r="O2691" s="1130"/>
      <c r="P2691" s="1130"/>
      <c r="Q2691" s="1130"/>
      <c r="R2691" s="1130"/>
    </row>
    <row r="2692" spans="1:18">
      <c r="A2692" s="1130"/>
      <c r="B2692" s="1130"/>
      <c r="C2692" s="1130"/>
      <c r="D2692" s="1130"/>
      <c r="E2692" s="1130"/>
      <c r="F2692" s="1130"/>
      <c r="G2692" s="1130"/>
      <c r="H2692" s="1130"/>
      <c r="I2692" s="1130"/>
      <c r="J2692" s="1130"/>
      <c r="K2692" s="1130"/>
      <c r="L2692" s="1130"/>
      <c r="M2692" s="1130"/>
      <c r="N2692" s="1130"/>
      <c r="O2692" s="1130"/>
      <c r="P2692" s="1130"/>
      <c r="Q2692" s="1130"/>
      <c r="R2692" s="1130"/>
    </row>
    <row r="2693" spans="1:18">
      <c r="A2693" s="1130"/>
      <c r="B2693" s="1130"/>
      <c r="C2693" s="1130"/>
      <c r="D2693" s="1130"/>
      <c r="E2693" s="1130"/>
      <c r="F2693" s="1130"/>
      <c r="G2693" s="1130"/>
      <c r="H2693" s="1130"/>
      <c r="I2693" s="1130"/>
      <c r="J2693" s="1130"/>
      <c r="K2693" s="1130"/>
      <c r="L2693" s="1130"/>
      <c r="M2693" s="1130"/>
      <c r="N2693" s="1130"/>
      <c r="O2693" s="1130"/>
      <c r="P2693" s="1130"/>
      <c r="Q2693" s="1130"/>
      <c r="R2693" s="1130"/>
    </row>
    <row r="2694" spans="1:18">
      <c r="A2694" s="1130"/>
      <c r="B2694" s="1130"/>
      <c r="C2694" s="1130"/>
      <c r="D2694" s="1130"/>
      <c r="E2694" s="1130"/>
      <c r="F2694" s="1130"/>
      <c r="G2694" s="1130"/>
      <c r="H2694" s="1130"/>
      <c r="I2694" s="1130"/>
      <c r="J2694" s="1130"/>
      <c r="K2694" s="1130"/>
      <c r="L2694" s="1130"/>
      <c r="M2694" s="1130"/>
      <c r="N2694" s="1130"/>
      <c r="O2694" s="1130"/>
      <c r="P2694" s="1130"/>
      <c r="Q2694" s="1130"/>
      <c r="R2694" s="1130"/>
    </row>
    <row r="2695" spans="1:18">
      <c r="A2695" s="1130"/>
      <c r="B2695" s="1130"/>
      <c r="C2695" s="1130"/>
      <c r="D2695" s="1130"/>
      <c r="E2695" s="1130"/>
      <c r="F2695" s="1130"/>
      <c r="G2695" s="1130"/>
      <c r="H2695" s="1130"/>
      <c r="I2695" s="1130"/>
      <c r="J2695" s="1130"/>
      <c r="K2695" s="1130"/>
      <c r="L2695" s="1130"/>
      <c r="M2695" s="1130"/>
      <c r="N2695" s="1130"/>
      <c r="O2695" s="1130"/>
      <c r="P2695" s="1130"/>
      <c r="Q2695" s="1130"/>
      <c r="R2695" s="1130"/>
    </row>
    <row r="2696" spans="1:18">
      <c r="A2696" s="1130"/>
      <c r="B2696" s="1130"/>
      <c r="C2696" s="1130"/>
      <c r="D2696" s="1130"/>
      <c r="E2696" s="1130"/>
      <c r="F2696" s="1130"/>
      <c r="G2696" s="1130"/>
      <c r="H2696" s="1130"/>
      <c r="I2696" s="1130"/>
      <c r="J2696" s="1130"/>
      <c r="K2696" s="1130"/>
      <c r="L2696" s="1130"/>
      <c r="M2696" s="1130"/>
      <c r="N2696" s="1130"/>
      <c r="O2696" s="1130"/>
      <c r="P2696" s="1130"/>
      <c r="Q2696" s="1130"/>
      <c r="R2696" s="1130"/>
    </row>
    <row r="2697" spans="1:18">
      <c r="A2697" s="1130"/>
      <c r="B2697" s="1130"/>
      <c r="C2697" s="1130"/>
      <c r="D2697" s="1130"/>
      <c r="E2697" s="1130"/>
      <c r="F2697" s="1130"/>
      <c r="G2697" s="1130"/>
      <c r="H2697" s="1130"/>
      <c r="I2697" s="1130"/>
      <c r="J2697" s="1130"/>
      <c r="K2697" s="1130"/>
      <c r="L2697" s="1130"/>
      <c r="M2697" s="1130"/>
      <c r="N2697" s="1130"/>
      <c r="O2697" s="1130"/>
      <c r="P2697" s="1130"/>
      <c r="Q2697" s="1130"/>
      <c r="R2697" s="1130"/>
    </row>
    <row r="2698" spans="1:18">
      <c r="A2698" s="1130"/>
      <c r="B2698" s="1130"/>
      <c r="C2698" s="1130"/>
      <c r="D2698" s="1130"/>
      <c r="E2698" s="1130"/>
      <c r="F2698" s="1130"/>
      <c r="G2698" s="1130"/>
      <c r="H2698" s="1130"/>
      <c r="I2698" s="1130"/>
      <c r="J2698" s="1130"/>
      <c r="K2698" s="1130"/>
      <c r="L2698" s="1130"/>
      <c r="M2698" s="1130"/>
      <c r="N2698" s="1130"/>
      <c r="O2698" s="1130"/>
      <c r="P2698" s="1130"/>
      <c r="Q2698" s="1130"/>
      <c r="R2698" s="1130"/>
    </row>
    <row r="2699" spans="1:18">
      <c r="A2699" s="1130"/>
      <c r="B2699" s="1130"/>
      <c r="C2699" s="1130"/>
      <c r="D2699" s="1130"/>
      <c r="E2699" s="1130"/>
      <c r="F2699" s="1130"/>
      <c r="G2699" s="1130"/>
      <c r="H2699" s="1130"/>
      <c r="I2699" s="1130"/>
      <c r="J2699" s="1130"/>
      <c r="K2699" s="1130"/>
      <c r="L2699" s="1130"/>
      <c r="M2699" s="1130"/>
      <c r="N2699" s="1130"/>
      <c r="O2699" s="1130"/>
      <c r="P2699" s="1130"/>
      <c r="Q2699" s="1130"/>
      <c r="R2699" s="1130"/>
    </row>
    <row r="2700" spans="1:18">
      <c r="A2700" s="1130"/>
      <c r="B2700" s="1130"/>
      <c r="C2700" s="1130"/>
      <c r="D2700" s="1130"/>
      <c r="E2700" s="1130"/>
      <c r="F2700" s="1130"/>
      <c r="G2700" s="1130"/>
      <c r="H2700" s="1130"/>
      <c r="I2700" s="1130"/>
      <c r="J2700" s="1130"/>
      <c r="K2700" s="1130"/>
      <c r="L2700" s="1130"/>
      <c r="M2700" s="1130"/>
      <c r="N2700" s="1130"/>
      <c r="O2700" s="1130"/>
      <c r="P2700" s="1130"/>
      <c r="Q2700" s="1130"/>
      <c r="R2700" s="1130"/>
    </row>
    <row r="2701" spans="1:18">
      <c r="A2701" s="1130"/>
      <c r="B2701" s="1130"/>
      <c r="C2701" s="1130"/>
      <c r="D2701" s="1130"/>
      <c r="E2701" s="1130"/>
      <c r="F2701" s="1130"/>
      <c r="G2701" s="1130"/>
      <c r="H2701" s="1130"/>
      <c r="I2701" s="1130"/>
      <c r="J2701" s="1130"/>
      <c r="K2701" s="1130"/>
      <c r="L2701" s="1130"/>
      <c r="M2701" s="1130"/>
      <c r="N2701" s="1130"/>
      <c r="O2701" s="1130"/>
      <c r="P2701" s="1130"/>
      <c r="Q2701" s="1130"/>
      <c r="R2701" s="1130"/>
    </row>
    <row r="2702" spans="1:18">
      <c r="A2702" s="1130"/>
      <c r="B2702" s="1130"/>
      <c r="C2702" s="1130"/>
      <c r="D2702" s="1130"/>
      <c r="E2702" s="1130"/>
      <c r="F2702" s="1130"/>
      <c r="G2702" s="1130"/>
      <c r="H2702" s="1130"/>
      <c r="I2702" s="1130"/>
      <c r="J2702" s="1130"/>
      <c r="K2702" s="1130"/>
      <c r="L2702" s="1130"/>
      <c r="M2702" s="1130"/>
      <c r="N2702" s="1130"/>
      <c r="O2702" s="1130"/>
      <c r="P2702" s="1130"/>
      <c r="Q2702" s="1130"/>
      <c r="R2702" s="1130"/>
    </row>
    <row r="2703" spans="1:18">
      <c r="A2703" s="1130"/>
      <c r="B2703" s="1130"/>
      <c r="C2703" s="1130"/>
      <c r="D2703" s="1130"/>
      <c r="E2703" s="1130"/>
      <c r="F2703" s="1130"/>
      <c r="G2703" s="1130"/>
      <c r="H2703" s="1130"/>
      <c r="I2703" s="1130"/>
      <c r="J2703" s="1130"/>
      <c r="K2703" s="1130"/>
      <c r="L2703" s="1130"/>
      <c r="M2703" s="1130"/>
      <c r="N2703" s="1130"/>
      <c r="O2703" s="1130"/>
      <c r="P2703" s="1130"/>
      <c r="Q2703" s="1130"/>
      <c r="R2703" s="1130"/>
    </row>
    <row r="2704" spans="1:18">
      <c r="A2704" s="1130"/>
      <c r="B2704" s="1130"/>
      <c r="C2704" s="1130"/>
      <c r="D2704" s="1130"/>
      <c r="E2704" s="1130"/>
      <c r="F2704" s="1130"/>
      <c r="G2704" s="1130"/>
      <c r="H2704" s="1130"/>
      <c r="I2704" s="1130"/>
      <c r="J2704" s="1130"/>
      <c r="K2704" s="1130"/>
      <c r="L2704" s="1130"/>
      <c r="M2704" s="1130"/>
      <c r="N2704" s="1130"/>
      <c r="O2704" s="1130"/>
      <c r="P2704" s="1130"/>
      <c r="Q2704" s="1130"/>
      <c r="R2704" s="1130"/>
    </row>
    <row r="2705" spans="1:18">
      <c r="A2705" s="1130"/>
      <c r="B2705" s="1130"/>
      <c r="C2705" s="1130"/>
      <c r="D2705" s="1130"/>
      <c r="E2705" s="1130"/>
      <c r="F2705" s="1130"/>
      <c r="G2705" s="1130"/>
      <c r="H2705" s="1130"/>
      <c r="I2705" s="1130"/>
      <c r="J2705" s="1130"/>
      <c r="K2705" s="1130"/>
      <c r="L2705" s="1130"/>
      <c r="M2705" s="1130"/>
      <c r="N2705" s="1130"/>
      <c r="O2705" s="1130"/>
      <c r="P2705" s="1130"/>
      <c r="Q2705" s="1130"/>
      <c r="R2705" s="1130"/>
    </row>
    <row r="2706" spans="1:18">
      <c r="A2706" s="1130"/>
      <c r="B2706" s="1130"/>
      <c r="C2706" s="1130"/>
      <c r="D2706" s="1130"/>
      <c r="E2706" s="1130"/>
      <c r="F2706" s="1130"/>
      <c r="G2706" s="1130"/>
      <c r="H2706" s="1130"/>
      <c r="I2706" s="1130"/>
      <c r="J2706" s="1130"/>
      <c r="K2706" s="1130"/>
      <c r="L2706" s="1130"/>
      <c r="M2706" s="1130"/>
      <c r="N2706" s="1130"/>
      <c r="O2706" s="1130"/>
      <c r="P2706" s="1130"/>
      <c r="Q2706" s="1130"/>
      <c r="R2706" s="1130"/>
    </row>
    <row r="2707" spans="1:18">
      <c r="A2707" s="1130"/>
      <c r="B2707" s="1130"/>
      <c r="C2707" s="1130"/>
      <c r="D2707" s="1130"/>
      <c r="E2707" s="1130"/>
      <c r="F2707" s="1130"/>
      <c r="G2707" s="1130"/>
      <c r="H2707" s="1130"/>
      <c r="I2707" s="1130"/>
      <c r="J2707" s="1130"/>
      <c r="K2707" s="1130"/>
      <c r="L2707" s="1130"/>
      <c r="M2707" s="1130"/>
      <c r="N2707" s="1130"/>
      <c r="O2707" s="1130"/>
      <c r="P2707" s="1130"/>
      <c r="Q2707" s="1130"/>
      <c r="R2707" s="1130"/>
    </row>
    <row r="2708" spans="1:18">
      <c r="A2708" s="1130"/>
      <c r="B2708" s="1130"/>
      <c r="C2708" s="1130"/>
      <c r="D2708" s="1130"/>
      <c r="E2708" s="1130"/>
      <c r="F2708" s="1130"/>
      <c r="G2708" s="1130"/>
      <c r="H2708" s="1130"/>
      <c r="I2708" s="1130"/>
      <c r="J2708" s="1130"/>
      <c r="K2708" s="1130"/>
      <c r="L2708" s="1130"/>
      <c r="M2708" s="1130"/>
      <c r="N2708" s="1130"/>
      <c r="O2708" s="1130"/>
      <c r="P2708" s="1130"/>
      <c r="Q2708" s="1130"/>
      <c r="R2708" s="1130"/>
    </row>
    <row r="2709" spans="1:18">
      <c r="A2709" s="1130"/>
      <c r="B2709" s="1130"/>
      <c r="C2709" s="1130"/>
      <c r="D2709" s="1130"/>
      <c r="E2709" s="1130"/>
      <c r="F2709" s="1130"/>
      <c r="G2709" s="1130"/>
      <c r="H2709" s="1130"/>
      <c r="I2709" s="1130"/>
      <c r="J2709" s="1130"/>
      <c r="K2709" s="1130"/>
      <c r="L2709" s="1130"/>
      <c r="M2709" s="1130"/>
      <c r="N2709" s="1130"/>
      <c r="O2709" s="1130"/>
      <c r="P2709" s="1130"/>
      <c r="Q2709" s="1130"/>
      <c r="R2709" s="1130"/>
    </row>
    <row r="2710" spans="1:18">
      <c r="A2710" s="1130"/>
      <c r="B2710" s="1130"/>
      <c r="C2710" s="1130"/>
      <c r="D2710" s="1130"/>
      <c r="E2710" s="1130"/>
      <c r="F2710" s="1130"/>
      <c r="G2710" s="1130"/>
      <c r="H2710" s="1130"/>
      <c r="I2710" s="1130"/>
      <c r="J2710" s="1130"/>
      <c r="K2710" s="1130"/>
      <c r="L2710" s="1130"/>
      <c r="M2710" s="1130"/>
      <c r="N2710" s="1130"/>
      <c r="O2710" s="1130"/>
      <c r="P2710" s="1130"/>
      <c r="Q2710" s="1130"/>
      <c r="R2710" s="1130"/>
    </row>
    <row r="2711" spans="1:18">
      <c r="A2711" s="1130"/>
      <c r="B2711" s="1130"/>
      <c r="C2711" s="1130"/>
      <c r="D2711" s="1130"/>
      <c r="E2711" s="1130"/>
      <c r="F2711" s="1130"/>
      <c r="G2711" s="1130"/>
      <c r="H2711" s="1130"/>
      <c r="I2711" s="1130"/>
      <c r="J2711" s="1130"/>
      <c r="K2711" s="1130"/>
      <c r="L2711" s="1130"/>
      <c r="M2711" s="1130"/>
      <c r="N2711" s="1130"/>
      <c r="O2711" s="1130"/>
      <c r="P2711" s="1130"/>
      <c r="Q2711" s="1130"/>
      <c r="R2711" s="1130"/>
    </row>
    <row r="2712" spans="1:18">
      <c r="A2712" s="1130"/>
      <c r="B2712" s="1130"/>
      <c r="C2712" s="1130"/>
      <c r="D2712" s="1130"/>
      <c r="E2712" s="1130"/>
      <c r="F2712" s="1130"/>
      <c r="G2712" s="1130"/>
      <c r="H2712" s="1130"/>
      <c r="I2712" s="1130"/>
      <c r="J2712" s="1130"/>
      <c r="K2712" s="1130"/>
      <c r="L2712" s="1130"/>
      <c r="M2712" s="1130"/>
      <c r="N2712" s="1130"/>
      <c r="O2712" s="1130"/>
      <c r="P2712" s="1130"/>
      <c r="Q2712" s="1130"/>
      <c r="R2712" s="1130"/>
    </row>
    <row r="2713" spans="1:18">
      <c r="A2713" s="1130"/>
      <c r="B2713" s="1130"/>
      <c r="C2713" s="1130"/>
      <c r="D2713" s="1130"/>
      <c r="E2713" s="1130"/>
      <c r="F2713" s="1130"/>
      <c r="G2713" s="1130"/>
      <c r="H2713" s="1130"/>
      <c r="I2713" s="1130"/>
      <c r="J2713" s="1130"/>
      <c r="K2713" s="1130"/>
      <c r="L2713" s="1130"/>
      <c r="M2713" s="1130"/>
      <c r="N2713" s="1130"/>
      <c r="O2713" s="1130"/>
      <c r="P2713" s="1130"/>
      <c r="Q2713" s="1130"/>
      <c r="R2713" s="1130"/>
    </row>
    <row r="2714" spans="1:18">
      <c r="A2714" s="1130"/>
      <c r="B2714" s="1130"/>
      <c r="C2714" s="1130"/>
      <c r="D2714" s="1130"/>
      <c r="E2714" s="1130"/>
      <c r="F2714" s="1130"/>
      <c r="G2714" s="1130"/>
      <c r="H2714" s="1130"/>
      <c r="I2714" s="1130"/>
      <c r="J2714" s="1130"/>
      <c r="K2714" s="1130"/>
      <c r="L2714" s="1130"/>
      <c r="M2714" s="1130"/>
      <c r="N2714" s="1130"/>
      <c r="O2714" s="1130"/>
      <c r="P2714" s="1130"/>
      <c r="Q2714" s="1130"/>
      <c r="R2714" s="1130"/>
    </row>
    <row r="2715" spans="1:18">
      <c r="A2715" s="1130"/>
      <c r="B2715" s="1130"/>
      <c r="C2715" s="1130"/>
      <c r="D2715" s="1130"/>
      <c r="E2715" s="1130"/>
      <c r="F2715" s="1130"/>
      <c r="G2715" s="1130"/>
      <c r="H2715" s="1130"/>
      <c r="I2715" s="1130"/>
      <c r="J2715" s="1130"/>
      <c r="K2715" s="1130"/>
      <c r="L2715" s="1130"/>
      <c r="M2715" s="1130"/>
      <c r="N2715" s="1130"/>
      <c r="O2715" s="1130"/>
      <c r="P2715" s="1130"/>
      <c r="Q2715" s="1130"/>
      <c r="R2715" s="1130"/>
    </row>
    <row r="2716" spans="1:18">
      <c r="A2716" s="1130"/>
      <c r="B2716" s="1130"/>
      <c r="C2716" s="1130"/>
      <c r="D2716" s="1130"/>
      <c r="E2716" s="1130"/>
      <c r="F2716" s="1130"/>
      <c r="G2716" s="1130"/>
      <c r="H2716" s="1130"/>
      <c r="I2716" s="1130"/>
      <c r="J2716" s="1130"/>
      <c r="K2716" s="1130"/>
      <c r="L2716" s="1130"/>
      <c r="M2716" s="1130"/>
      <c r="N2716" s="1130"/>
      <c r="O2716" s="1130"/>
      <c r="P2716" s="1130"/>
      <c r="Q2716" s="1130"/>
      <c r="R2716" s="1130"/>
    </row>
    <row r="2717" spans="1:18">
      <c r="A2717" s="1130"/>
      <c r="B2717" s="1130"/>
      <c r="C2717" s="1130"/>
      <c r="D2717" s="1130"/>
      <c r="E2717" s="1130"/>
      <c r="F2717" s="1130"/>
      <c r="G2717" s="1130"/>
      <c r="H2717" s="1130"/>
      <c r="I2717" s="1130"/>
      <c r="J2717" s="1130"/>
      <c r="K2717" s="1130"/>
      <c r="L2717" s="1130"/>
      <c r="M2717" s="1130"/>
      <c r="N2717" s="1130"/>
      <c r="O2717" s="1130"/>
      <c r="P2717" s="1130"/>
      <c r="Q2717" s="1130"/>
      <c r="R2717" s="1130"/>
    </row>
    <row r="2718" spans="1:18">
      <c r="A2718" s="1130"/>
      <c r="B2718" s="1130"/>
      <c r="C2718" s="1130"/>
      <c r="D2718" s="1130"/>
      <c r="E2718" s="1130"/>
      <c r="F2718" s="1130"/>
      <c r="G2718" s="1130"/>
      <c r="H2718" s="1130"/>
      <c r="I2718" s="1130"/>
      <c r="J2718" s="1130"/>
      <c r="K2718" s="1130"/>
      <c r="L2718" s="1130"/>
      <c r="M2718" s="1130"/>
      <c r="N2718" s="1130"/>
      <c r="O2718" s="1130"/>
      <c r="P2718" s="1130"/>
      <c r="Q2718" s="1130"/>
      <c r="R2718" s="1130"/>
    </row>
    <row r="2719" spans="1:18">
      <c r="A2719" s="1130"/>
      <c r="B2719" s="1130"/>
      <c r="C2719" s="1130"/>
      <c r="D2719" s="1130"/>
      <c r="E2719" s="1130"/>
      <c r="F2719" s="1130"/>
      <c r="G2719" s="1130"/>
      <c r="H2719" s="1130"/>
      <c r="I2719" s="1130"/>
      <c r="J2719" s="1130"/>
      <c r="K2719" s="1130"/>
      <c r="L2719" s="1130"/>
      <c r="M2719" s="1130"/>
      <c r="N2719" s="1130"/>
      <c r="O2719" s="1130"/>
      <c r="P2719" s="1130"/>
      <c r="Q2719" s="1130"/>
      <c r="R2719" s="1130"/>
    </row>
    <row r="2720" spans="1:18">
      <c r="A2720" s="1130"/>
      <c r="B2720" s="1130"/>
      <c r="C2720" s="1130"/>
      <c r="D2720" s="1130"/>
      <c r="E2720" s="1130"/>
      <c r="F2720" s="1130"/>
      <c r="G2720" s="1130"/>
      <c r="H2720" s="1130"/>
      <c r="I2720" s="1130"/>
      <c r="J2720" s="1130"/>
      <c r="K2720" s="1130"/>
      <c r="L2720" s="1130"/>
      <c r="M2720" s="1130"/>
      <c r="N2720" s="1130"/>
      <c r="O2720" s="1130"/>
      <c r="P2720" s="1130"/>
      <c r="Q2720" s="1130"/>
      <c r="R2720" s="1130"/>
    </row>
    <row r="2721" spans="1:18">
      <c r="A2721" s="1130"/>
      <c r="B2721" s="1130"/>
      <c r="C2721" s="1130"/>
      <c r="D2721" s="1130"/>
      <c r="E2721" s="1130"/>
      <c r="F2721" s="1130"/>
      <c r="G2721" s="1130"/>
      <c r="H2721" s="1130"/>
      <c r="I2721" s="1130"/>
      <c r="J2721" s="1130"/>
      <c r="K2721" s="1130"/>
      <c r="L2721" s="1130"/>
      <c r="M2721" s="1130"/>
      <c r="N2721" s="1130"/>
      <c r="O2721" s="1130"/>
      <c r="P2721" s="1130"/>
      <c r="Q2721" s="1130"/>
      <c r="R2721" s="1130"/>
    </row>
    <row r="2722" spans="1:18">
      <c r="A2722" s="1130"/>
      <c r="B2722" s="1130"/>
      <c r="C2722" s="1130"/>
      <c r="D2722" s="1130"/>
      <c r="E2722" s="1130"/>
      <c r="F2722" s="1130"/>
      <c r="G2722" s="1130"/>
      <c r="H2722" s="1130"/>
      <c r="I2722" s="1130"/>
      <c r="J2722" s="1130"/>
      <c r="K2722" s="1130"/>
      <c r="L2722" s="1130"/>
      <c r="M2722" s="1130"/>
      <c r="N2722" s="1130"/>
      <c r="O2722" s="1130"/>
      <c r="P2722" s="1130"/>
      <c r="Q2722" s="1130"/>
      <c r="R2722" s="1130"/>
    </row>
    <row r="2723" spans="1:18">
      <c r="A2723" s="1130"/>
      <c r="B2723" s="1130"/>
      <c r="C2723" s="1130"/>
      <c r="D2723" s="1130"/>
      <c r="E2723" s="1130"/>
      <c r="F2723" s="1130"/>
      <c r="G2723" s="1130"/>
      <c r="H2723" s="1130"/>
      <c r="I2723" s="1130"/>
      <c r="J2723" s="1130"/>
      <c r="K2723" s="1130"/>
      <c r="L2723" s="1130"/>
      <c r="M2723" s="1130"/>
      <c r="N2723" s="1130"/>
      <c r="O2723" s="1130"/>
      <c r="P2723" s="1130"/>
      <c r="Q2723" s="1130"/>
      <c r="R2723" s="1130"/>
    </row>
    <row r="2724" spans="1:18">
      <c r="A2724" s="1130"/>
      <c r="B2724" s="1130"/>
      <c r="C2724" s="1130"/>
      <c r="D2724" s="1130"/>
      <c r="E2724" s="1130"/>
      <c r="F2724" s="1130"/>
      <c r="G2724" s="1130"/>
      <c r="H2724" s="1130"/>
      <c r="I2724" s="1130"/>
      <c r="J2724" s="1130"/>
      <c r="K2724" s="1130"/>
      <c r="L2724" s="1130"/>
      <c r="M2724" s="1130"/>
      <c r="N2724" s="1130"/>
      <c r="O2724" s="1130"/>
      <c r="P2724" s="1130"/>
      <c r="Q2724" s="1130"/>
      <c r="R2724" s="1130"/>
    </row>
    <row r="2725" spans="1:18">
      <c r="A2725" s="1130"/>
      <c r="B2725" s="1130"/>
      <c r="C2725" s="1130"/>
      <c r="D2725" s="1130"/>
      <c r="E2725" s="1130"/>
      <c r="F2725" s="1130"/>
      <c r="G2725" s="1130"/>
      <c r="H2725" s="1130"/>
      <c r="I2725" s="1130"/>
      <c r="J2725" s="1130"/>
      <c r="K2725" s="1130"/>
      <c r="L2725" s="1130"/>
      <c r="M2725" s="1130"/>
      <c r="N2725" s="1130"/>
      <c r="O2725" s="1130"/>
      <c r="P2725" s="1130"/>
      <c r="Q2725" s="1130"/>
      <c r="R2725" s="1130"/>
    </row>
    <row r="2726" spans="1:18">
      <c r="A2726" s="1130"/>
      <c r="B2726" s="1130"/>
      <c r="C2726" s="1130"/>
      <c r="D2726" s="1130"/>
      <c r="E2726" s="1130"/>
      <c r="F2726" s="1130"/>
      <c r="G2726" s="1130"/>
      <c r="H2726" s="1130"/>
      <c r="I2726" s="1130"/>
      <c r="J2726" s="1130"/>
      <c r="K2726" s="1130"/>
      <c r="L2726" s="1130"/>
      <c r="M2726" s="1130"/>
      <c r="N2726" s="1130"/>
      <c r="O2726" s="1130"/>
      <c r="P2726" s="1130"/>
      <c r="Q2726" s="1130"/>
      <c r="R2726" s="1130"/>
    </row>
    <row r="2727" spans="1:18">
      <c r="A2727" s="1130"/>
      <c r="B2727" s="1130"/>
      <c r="C2727" s="1130"/>
      <c r="D2727" s="1130"/>
      <c r="E2727" s="1130"/>
      <c r="F2727" s="1130"/>
      <c r="G2727" s="1130"/>
      <c r="H2727" s="1130"/>
      <c r="I2727" s="1130"/>
      <c r="J2727" s="1130"/>
      <c r="K2727" s="1130"/>
      <c r="L2727" s="1130"/>
      <c r="M2727" s="1130"/>
      <c r="N2727" s="1130"/>
      <c r="O2727" s="1130"/>
      <c r="P2727" s="1130"/>
      <c r="Q2727" s="1130"/>
      <c r="R2727" s="1130"/>
    </row>
    <row r="2728" spans="1:18">
      <c r="A2728" s="1130"/>
      <c r="B2728" s="1130"/>
      <c r="C2728" s="1130"/>
      <c r="D2728" s="1130"/>
      <c r="E2728" s="1130"/>
      <c r="F2728" s="1130"/>
      <c r="G2728" s="1130"/>
      <c r="H2728" s="1130"/>
      <c r="I2728" s="1130"/>
      <c r="J2728" s="1130"/>
      <c r="K2728" s="1130"/>
      <c r="L2728" s="1130"/>
      <c r="M2728" s="1130"/>
      <c r="N2728" s="1130"/>
      <c r="O2728" s="1130"/>
      <c r="P2728" s="1130"/>
      <c r="Q2728" s="1130"/>
      <c r="R2728" s="1130"/>
    </row>
    <row r="2729" spans="1:18">
      <c r="A2729" s="1130"/>
      <c r="B2729" s="1130"/>
      <c r="C2729" s="1130"/>
      <c r="D2729" s="1130"/>
      <c r="E2729" s="1130"/>
      <c r="F2729" s="1130"/>
      <c r="G2729" s="1130"/>
      <c r="H2729" s="1130"/>
      <c r="I2729" s="1130"/>
      <c r="J2729" s="1130"/>
      <c r="K2729" s="1130"/>
      <c r="L2729" s="1130"/>
      <c r="M2729" s="1130"/>
      <c r="N2729" s="1130"/>
      <c r="O2729" s="1130"/>
      <c r="P2729" s="1130"/>
      <c r="Q2729" s="1130"/>
      <c r="R2729" s="1130"/>
    </row>
    <row r="2730" spans="1:18">
      <c r="A2730" s="1130"/>
      <c r="B2730" s="1130"/>
      <c r="C2730" s="1130"/>
      <c r="D2730" s="1130"/>
      <c r="E2730" s="1130"/>
      <c r="F2730" s="1130"/>
      <c r="G2730" s="1130"/>
      <c r="H2730" s="1130"/>
      <c r="I2730" s="1130"/>
      <c r="J2730" s="1130"/>
      <c r="K2730" s="1130"/>
      <c r="L2730" s="1130"/>
      <c r="M2730" s="1130"/>
      <c r="N2730" s="1130"/>
      <c r="O2730" s="1130"/>
      <c r="P2730" s="1130"/>
      <c r="Q2730" s="1130"/>
      <c r="R2730" s="1130"/>
    </row>
    <row r="2731" spans="1:18">
      <c r="A2731" s="1130"/>
      <c r="B2731" s="1130"/>
      <c r="C2731" s="1130"/>
      <c r="D2731" s="1130"/>
      <c r="E2731" s="1130"/>
      <c r="F2731" s="1130"/>
      <c r="G2731" s="1130"/>
      <c r="H2731" s="1130"/>
      <c r="I2731" s="1130"/>
      <c r="J2731" s="1130"/>
      <c r="K2731" s="1130"/>
      <c r="L2731" s="1130"/>
      <c r="M2731" s="1130"/>
      <c r="N2731" s="1130"/>
      <c r="O2731" s="1130"/>
      <c r="P2731" s="1130"/>
      <c r="Q2731" s="1130"/>
      <c r="R2731" s="1130"/>
    </row>
    <row r="2732" spans="1:18">
      <c r="A2732" s="1130"/>
      <c r="B2732" s="1130"/>
      <c r="C2732" s="1130"/>
      <c r="D2732" s="1130"/>
      <c r="E2732" s="1130"/>
      <c r="F2732" s="1130"/>
      <c r="G2732" s="1130"/>
      <c r="H2732" s="1130"/>
      <c r="I2732" s="1130"/>
      <c r="J2732" s="1130"/>
      <c r="K2732" s="1130"/>
      <c r="L2732" s="1130"/>
      <c r="M2732" s="1130"/>
      <c r="N2732" s="1130"/>
      <c r="O2732" s="1130"/>
      <c r="P2732" s="1130"/>
      <c r="Q2732" s="1130"/>
      <c r="R2732" s="1130"/>
    </row>
    <row r="2733" spans="1:18">
      <c r="A2733" s="1130"/>
      <c r="B2733" s="1130"/>
      <c r="C2733" s="1130"/>
      <c r="D2733" s="1130"/>
      <c r="E2733" s="1130"/>
      <c r="F2733" s="1130"/>
      <c r="G2733" s="1130"/>
      <c r="H2733" s="1130"/>
      <c r="I2733" s="1130"/>
      <c r="J2733" s="1130"/>
      <c r="K2733" s="1130"/>
      <c r="L2733" s="1130"/>
      <c r="M2733" s="1130"/>
      <c r="N2733" s="1130"/>
      <c r="O2733" s="1130"/>
      <c r="P2733" s="1130"/>
      <c r="Q2733" s="1130"/>
      <c r="R2733" s="1130"/>
    </row>
    <row r="2734" spans="1:18">
      <c r="A2734" s="1130"/>
      <c r="B2734" s="1130"/>
      <c r="C2734" s="1130"/>
      <c r="D2734" s="1130"/>
      <c r="E2734" s="1130"/>
      <c r="F2734" s="1130"/>
      <c r="G2734" s="1130"/>
      <c r="H2734" s="1130"/>
      <c r="I2734" s="1130"/>
      <c r="J2734" s="1130"/>
      <c r="K2734" s="1130"/>
      <c r="L2734" s="1130"/>
      <c r="M2734" s="1130"/>
      <c r="N2734" s="1130"/>
      <c r="O2734" s="1130"/>
      <c r="P2734" s="1130"/>
      <c r="Q2734" s="1130"/>
      <c r="R2734" s="1130"/>
    </row>
    <row r="2735" spans="1:18">
      <c r="A2735" s="1130"/>
      <c r="B2735" s="1130"/>
      <c r="C2735" s="1130"/>
      <c r="D2735" s="1130"/>
      <c r="E2735" s="1130"/>
      <c r="F2735" s="1130"/>
      <c r="G2735" s="1130"/>
      <c r="H2735" s="1130"/>
      <c r="I2735" s="1130"/>
      <c r="J2735" s="1130"/>
      <c r="K2735" s="1130"/>
      <c r="L2735" s="1130"/>
      <c r="M2735" s="1130"/>
      <c r="N2735" s="1130"/>
      <c r="O2735" s="1130"/>
      <c r="P2735" s="1130"/>
      <c r="Q2735" s="1130"/>
      <c r="R2735" s="1130"/>
    </row>
    <row r="2736" spans="1:18">
      <c r="A2736" s="1130"/>
      <c r="B2736" s="1130"/>
      <c r="C2736" s="1130"/>
      <c r="D2736" s="1130"/>
      <c r="E2736" s="1130"/>
      <c r="F2736" s="1130"/>
      <c r="G2736" s="1130"/>
      <c r="H2736" s="1130"/>
      <c r="I2736" s="1130"/>
      <c r="J2736" s="1130"/>
      <c r="K2736" s="1130"/>
      <c r="L2736" s="1130"/>
      <c r="M2736" s="1130"/>
      <c r="N2736" s="1130"/>
      <c r="O2736" s="1130"/>
      <c r="P2736" s="1130"/>
      <c r="Q2736" s="1130"/>
      <c r="R2736" s="1130"/>
    </row>
    <row r="2737" spans="1:18">
      <c r="A2737" s="1130"/>
      <c r="B2737" s="1130"/>
      <c r="C2737" s="1130"/>
      <c r="D2737" s="1130"/>
      <c r="E2737" s="1130"/>
      <c r="F2737" s="1130"/>
      <c r="G2737" s="1130"/>
      <c r="H2737" s="1130"/>
      <c r="I2737" s="1130"/>
      <c r="J2737" s="1130"/>
      <c r="K2737" s="1130"/>
      <c r="L2737" s="1130"/>
      <c r="M2737" s="1130"/>
      <c r="N2737" s="1130"/>
      <c r="O2737" s="1130"/>
      <c r="P2737" s="1130"/>
      <c r="Q2737" s="1130"/>
      <c r="R2737" s="1130"/>
    </row>
    <row r="2738" spans="1:18">
      <c r="A2738" s="1130"/>
      <c r="B2738" s="1130"/>
      <c r="C2738" s="1130"/>
      <c r="D2738" s="1130"/>
      <c r="E2738" s="1130"/>
      <c r="F2738" s="1130"/>
      <c r="G2738" s="1130"/>
      <c r="H2738" s="1130"/>
      <c r="I2738" s="1130"/>
      <c r="J2738" s="1130"/>
      <c r="K2738" s="1130"/>
      <c r="L2738" s="1130"/>
      <c r="M2738" s="1130"/>
      <c r="N2738" s="1130"/>
      <c r="O2738" s="1130"/>
      <c r="P2738" s="1130"/>
      <c r="Q2738" s="1130"/>
      <c r="R2738" s="1130"/>
    </row>
    <row r="2739" spans="1:18">
      <c r="A2739" s="1130"/>
      <c r="B2739" s="1130"/>
      <c r="C2739" s="1130"/>
      <c r="D2739" s="1130"/>
      <c r="E2739" s="1130"/>
      <c r="F2739" s="1130"/>
      <c r="G2739" s="1130"/>
      <c r="H2739" s="1130"/>
      <c r="I2739" s="1130"/>
      <c r="J2739" s="1130"/>
      <c r="K2739" s="1130"/>
      <c r="L2739" s="1130"/>
      <c r="M2739" s="1130"/>
      <c r="N2739" s="1130"/>
      <c r="O2739" s="1130"/>
      <c r="P2739" s="1130"/>
      <c r="Q2739" s="1130"/>
      <c r="R2739" s="1130"/>
    </row>
    <row r="2740" spans="1:18">
      <c r="A2740" s="1130"/>
      <c r="B2740" s="1130"/>
      <c r="C2740" s="1130"/>
      <c r="D2740" s="1130"/>
      <c r="E2740" s="1130"/>
      <c r="F2740" s="1130"/>
      <c r="G2740" s="1130"/>
      <c r="H2740" s="1130"/>
      <c r="I2740" s="1130"/>
      <c r="J2740" s="1130"/>
      <c r="K2740" s="1130"/>
      <c r="L2740" s="1130"/>
      <c r="M2740" s="1130"/>
      <c r="N2740" s="1130"/>
      <c r="O2740" s="1130"/>
      <c r="P2740" s="1130"/>
      <c r="Q2740" s="1130"/>
      <c r="R2740" s="1130"/>
    </row>
    <row r="2741" spans="1:18">
      <c r="A2741" s="1130"/>
      <c r="B2741" s="1130"/>
      <c r="C2741" s="1130"/>
      <c r="D2741" s="1130"/>
      <c r="E2741" s="1130"/>
      <c r="F2741" s="1130"/>
      <c r="G2741" s="1130"/>
      <c r="H2741" s="1130"/>
      <c r="I2741" s="1130"/>
      <c r="J2741" s="1130"/>
      <c r="K2741" s="1130"/>
      <c r="L2741" s="1130"/>
      <c r="M2741" s="1130"/>
      <c r="N2741" s="1130"/>
      <c r="O2741" s="1130"/>
      <c r="P2741" s="1130"/>
      <c r="Q2741" s="1130"/>
      <c r="R2741" s="1130"/>
    </row>
    <row r="2742" spans="1:18">
      <c r="A2742" s="1130"/>
      <c r="B2742" s="1130"/>
      <c r="C2742" s="1130"/>
      <c r="D2742" s="1130"/>
      <c r="E2742" s="1130"/>
      <c r="F2742" s="1130"/>
      <c r="G2742" s="1130"/>
      <c r="H2742" s="1130"/>
      <c r="I2742" s="1130"/>
      <c r="J2742" s="1130"/>
      <c r="K2742" s="1130"/>
      <c r="L2742" s="1130"/>
      <c r="M2742" s="1130"/>
      <c r="N2742" s="1130"/>
      <c r="O2742" s="1130"/>
      <c r="P2742" s="1130"/>
      <c r="Q2742" s="1130"/>
      <c r="R2742" s="1130"/>
    </row>
    <row r="2743" spans="1:18">
      <c r="A2743" s="1130"/>
      <c r="B2743" s="1130"/>
      <c r="C2743" s="1130"/>
      <c r="D2743" s="1130"/>
      <c r="E2743" s="1130"/>
      <c r="F2743" s="1130"/>
      <c r="G2743" s="1130"/>
      <c r="H2743" s="1130"/>
      <c r="I2743" s="1130"/>
      <c r="J2743" s="1130"/>
      <c r="K2743" s="1130"/>
      <c r="L2743" s="1130"/>
      <c r="M2743" s="1130"/>
      <c r="N2743" s="1130"/>
      <c r="O2743" s="1130"/>
      <c r="P2743" s="1130"/>
      <c r="Q2743" s="1130"/>
      <c r="R2743" s="1130"/>
    </row>
    <row r="2744" spans="1:18">
      <c r="A2744" s="1130"/>
      <c r="B2744" s="1130"/>
      <c r="C2744" s="1130"/>
      <c r="D2744" s="1130"/>
      <c r="E2744" s="1130"/>
      <c r="F2744" s="1130"/>
      <c r="G2744" s="1130"/>
      <c r="H2744" s="1130"/>
      <c r="I2744" s="1130"/>
      <c r="J2744" s="1130"/>
      <c r="K2744" s="1130"/>
      <c r="L2744" s="1130"/>
      <c r="M2744" s="1130"/>
      <c r="N2744" s="1130"/>
      <c r="O2744" s="1130"/>
      <c r="P2744" s="1130"/>
      <c r="Q2744" s="1130"/>
      <c r="R2744" s="1130"/>
    </row>
    <row r="2745" spans="1:18">
      <c r="A2745" s="1130"/>
      <c r="B2745" s="1130"/>
      <c r="C2745" s="1130"/>
      <c r="D2745" s="1130"/>
      <c r="E2745" s="1130"/>
      <c r="F2745" s="1130"/>
      <c r="G2745" s="1130"/>
      <c r="H2745" s="1130"/>
      <c r="I2745" s="1130"/>
      <c r="J2745" s="1130"/>
      <c r="K2745" s="1130"/>
      <c r="L2745" s="1130"/>
      <c r="M2745" s="1130"/>
      <c r="N2745" s="1130"/>
      <c r="O2745" s="1130"/>
      <c r="P2745" s="1130"/>
      <c r="Q2745" s="1130"/>
      <c r="R2745" s="1130"/>
    </row>
    <row r="2746" spans="1:18">
      <c r="A2746" s="1130"/>
      <c r="B2746" s="1130"/>
      <c r="C2746" s="1130"/>
      <c r="D2746" s="1130"/>
      <c r="E2746" s="1130"/>
      <c r="F2746" s="1130"/>
      <c r="G2746" s="1130"/>
      <c r="H2746" s="1130"/>
      <c r="I2746" s="1130"/>
      <c r="J2746" s="1130"/>
      <c r="K2746" s="1130"/>
      <c r="L2746" s="1130"/>
      <c r="M2746" s="1130"/>
      <c r="N2746" s="1130"/>
      <c r="O2746" s="1130"/>
      <c r="P2746" s="1130"/>
      <c r="Q2746" s="1130"/>
      <c r="R2746" s="1130"/>
    </row>
    <row r="2747" spans="1:18">
      <c r="A2747" s="1130"/>
      <c r="B2747" s="1130"/>
      <c r="C2747" s="1130"/>
      <c r="D2747" s="1130"/>
      <c r="E2747" s="1130"/>
      <c r="F2747" s="1130"/>
      <c r="G2747" s="1130"/>
      <c r="H2747" s="1130"/>
      <c r="I2747" s="1130"/>
      <c r="J2747" s="1130"/>
      <c r="K2747" s="1130"/>
      <c r="L2747" s="1130"/>
      <c r="M2747" s="1130"/>
      <c r="N2747" s="1130"/>
      <c r="O2747" s="1130"/>
      <c r="P2747" s="1130"/>
      <c r="Q2747" s="1130"/>
      <c r="R2747" s="1130"/>
    </row>
    <row r="2748" spans="1:18">
      <c r="A2748" s="1130"/>
      <c r="B2748" s="1130"/>
      <c r="C2748" s="1130"/>
      <c r="D2748" s="1130"/>
      <c r="E2748" s="1130"/>
      <c r="F2748" s="1130"/>
      <c r="G2748" s="1130"/>
      <c r="H2748" s="1130"/>
      <c r="I2748" s="1130"/>
      <c r="J2748" s="1130"/>
      <c r="K2748" s="1130"/>
      <c r="L2748" s="1130"/>
      <c r="M2748" s="1130"/>
      <c r="N2748" s="1130"/>
      <c r="O2748" s="1130"/>
      <c r="P2748" s="1130"/>
      <c r="Q2748" s="1130"/>
      <c r="R2748" s="1130"/>
    </row>
    <row r="2749" spans="1:18">
      <c r="A2749" s="1130"/>
      <c r="B2749" s="1130"/>
      <c r="C2749" s="1130"/>
      <c r="D2749" s="1130"/>
      <c r="E2749" s="1130"/>
      <c r="F2749" s="1130"/>
      <c r="G2749" s="1130"/>
      <c r="H2749" s="1130"/>
      <c r="I2749" s="1130"/>
      <c r="J2749" s="1130"/>
      <c r="K2749" s="1130"/>
      <c r="L2749" s="1130"/>
      <c r="M2749" s="1130"/>
      <c r="N2749" s="1130"/>
      <c r="O2749" s="1130"/>
      <c r="P2749" s="1130"/>
      <c r="Q2749" s="1130"/>
      <c r="R2749" s="1130"/>
    </row>
    <row r="2750" spans="1:18">
      <c r="A2750" s="1130"/>
      <c r="B2750" s="1130"/>
      <c r="C2750" s="1130"/>
      <c r="D2750" s="1130"/>
      <c r="E2750" s="1130"/>
      <c r="F2750" s="1130"/>
      <c r="G2750" s="1130"/>
      <c r="H2750" s="1130"/>
      <c r="I2750" s="1130"/>
      <c r="J2750" s="1130"/>
      <c r="K2750" s="1130"/>
      <c r="L2750" s="1130"/>
      <c r="M2750" s="1130"/>
      <c r="N2750" s="1130"/>
      <c r="O2750" s="1130"/>
      <c r="P2750" s="1130"/>
      <c r="Q2750" s="1130"/>
      <c r="R2750" s="1130"/>
    </row>
    <row r="2751" spans="1:18">
      <c r="A2751" s="1130"/>
      <c r="B2751" s="1130"/>
      <c r="C2751" s="1130"/>
      <c r="D2751" s="1130"/>
      <c r="E2751" s="1130"/>
      <c r="F2751" s="1130"/>
      <c r="G2751" s="1130"/>
      <c r="H2751" s="1130"/>
      <c r="I2751" s="1130"/>
      <c r="J2751" s="1130"/>
      <c r="K2751" s="1130"/>
      <c r="L2751" s="1130"/>
      <c r="M2751" s="1130"/>
      <c r="N2751" s="1130"/>
      <c r="O2751" s="1130"/>
      <c r="P2751" s="1130"/>
      <c r="Q2751" s="1130"/>
      <c r="R2751" s="1130"/>
    </row>
    <row r="2752" spans="1:18">
      <c r="A2752" s="1130"/>
      <c r="B2752" s="1130"/>
      <c r="C2752" s="1130"/>
      <c r="D2752" s="1130"/>
      <c r="E2752" s="1130"/>
      <c r="F2752" s="1130"/>
      <c r="G2752" s="1130"/>
      <c r="H2752" s="1130"/>
      <c r="I2752" s="1130"/>
      <c r="J2752" s="1130"/>
      <c r="K2752" s="1130"/>
      <c r="L2752" s="1130"/>
      <c r="M2752" s="1130"/>
      <c r="N2752" s="1130"/>
      <c r="O2752" s="1130"/>
      <c r="P2752" s="1130"/>
      <c r="Q2752" s="1130"/>
      <c r="R2752" s="1130"/>
    </row>
    <row r="2753" spans="1:18">
      <c r="A2753" s="1130"/>
      <c r="B2753" s="1130"/>
      <c r="C2753" s="1130"/>
      <c r="D2753" s="1130"/>
      <c r="E2753" s="1130"/>
      <c r="F2753" s="1130"/>
      <c r="G2753" s="1130"/>
      <c r="H2753" s="1130"/>
      <c r="I2753" s="1130"/>
      <c r="J2753" s="1130"/>
      <c r="K2753" s="1130"/>
      <c r="L2753" s="1130"/>
      <c r="M2753" s="1130"/>
      <c r="N2753" s="1130"/>
      <c r="O2753" s="1130"/>
      <c r="P2753" s="1130"/>
      <c r="Q2753" s="1130"/>
      <c r="R2753" s="1130"/>
    </row>
    <row r="2754" spans="1:18">
      <c r="A2754" s="1130"/>
      <c r="B2754" s="1130"/>
      <c r="C2754" s="1130"/>
      <c r="D2754" s="1130"/>
      <c r="E2754" s="1130"/>
      <c r="F2754" s="1130"/>
      <c r="G2754" s="1130"/>
      <c r="H2754" s="1130"/>
      <c r="I2754" s="1130"/>
      <c r="J2754" s="1130"/>
      <c r="K2754" s="1130"/>
      <c r="L2754" s="1130"/>
      <c r="M2754" s="1130"/>
      <c r="N2754" s="1130"/>
      <c r="O2754" s="1130"/>
      <c r="P2754" s="1130"/>
      <c r="Q2754" s="1130"/>
      <c r="R2754" s="1130"/>
    </row>
    <row r="2755" spans="1:18">
      <c r="A2755" s="1130"/>
      <c r="B2755" s="1130"/>
      <c r="C2755" s="1130"/>
      <c r="D2755" s="1130"/>
      <c r="E2755" s="1130"/>
      <c r="F2755" s="1130"/>
      <c r="G2755" s="1130"/>
      <c r="H2755" s="1130"/>
      <c r="I2755" s="1130"/>
      <c r="J2755" s="1130"/>
      <c r="K2755" s="1130"/>
      <c r="L2755" s="1130"/>
      <c r="M2755" s="1130"/>
      <c r="N2755" s="1130"/>
      <c r="O2755" s="1130"/>
      <c r="P2755" s="1130"/>
      <c r="Q2755" s="1130"/>
      <c r="R2755" s="1130"/>
    </row>
    <row r="2756" spans="1:18">
      <c r="A2756" s="1130"/>
      <c r="B2756" s="1130"/>
      <c r="C2756" s="1130"/>
      <c r="D2756" s="1130"/>
      <c r="E2756" s="1130"/>
      <c r="F2756" s="1130"/>
      <c r="G2756" s="1130"/>
      <c r="H2756" s="1130"/>
      <c r="I2756" s="1130"/>
      <c r="J2756" s="1130"/>
      <c r="K2756" s="1130"/>
      <c r="L2756" s="1130"/>
      <c r="M2756" s="1130"/>
      <c r="N2756" s="1130"/>
      <c r="O2756" s="1130"/>
      <c r="P2756" s="1130"/>
      <c r="Q2756" s="1130"/>
      <c r="R2756" s="1130"/>
    </row>
    <row r="2757" spans="1:18">
      <c r="A2757" s="1130"/>
      <c r="B2757" s="1130"/>
      <c r="C2757" s="1130"/>
      <c r="D2757" s="1130"/>
      <c r="E2757" s="1130"/>
      <c r="F2757" s="1130"/>
      <c r="G2757" s="1130"/>
      <c r="H2757" s="1130"/>
      <c r="I2757" s="1130"/>
      <c r="J2757" s="1130"/>
      <c r="K2757" s="1130"/>
      <c r="L2757" s="1130"/>
      <c r="M2757" s="1130"/>
      <c r="N2757" s="1130"/>
      <c r="O2757" s="1130"/>
      <c r="P2757" s="1130"/>
      <c r="Q2757" s="1130"/>
      <c r="R2757" s="1130"/>
    </row>
    <row r="2758" spans="1:18">
      <c r="A2758" s="1130"/>
      <c r="B2758" s="1130"/>
      <c r="C2758" s="1130"/>
      <c r="D2758" s="1130"/>
      <c r="E2758" s="1130"/>
      <c r="F2758" s="1130"/>
      <c r="G2758" s="1130"/>
      <c r="H2758" s="1130"/>
      <c r="I2758" s="1130"/>
      <c r="J2758" s="1130"/>
      <c r="K2758" s="1130"/>
      <c r="L2758" s="1130"/>
      <c r="M2758" s="1130"/>
      <c r="N2758" s="1130"/>
      <c r="O2758" s="1130"/>
      <c r="P2758" s="1130"/>
      <c r="Q2758" s="1130"/>
      <c r="R2758" s="1130"/>
    </row>
    <row r="2759" spans="1:18">
      <c r="A2759" s="1130"/>
      <c r="B2759" s="1130"/>
      <c r="C2759" s="1130"/>
      <c r="D2759" s="1130"/>
      <c r="E2759" s="1130"/>
      <c r="F2759" s="1130"/>
      <c r="G2759" s="1130"/>
      <c r="H2759" s="1130"/>
      <c r="I2759" s="1130"/>
      <c r="J2759" s="1130"/>
      <c r="K2759" s="1130"/>
      <c r="L2759" s="1130"/>
      <c r="M2759" s="1130"/>
      <c r="N2759" s="1130"/>
      <c r="O2759" s="1130"/>
      <c r="P2759" s="1130"/>
      <c r="Q2759" s="1130"/>
      <c r="R2759" s="1130"/>
    </row>
    <row r="2760" spans="1:18">
      <c r="A2760" s="1130"/>
      <c r="B2760" s="1130"/>
      <c r="C2760" s="1130"/>
      <c r="D2760" s="1130"/>
      <c r="E2760" s="1130"/>
      <c r="F2760" s="1130"/>
      <c r="G2760" s="1130"/>
      <c r="H2760" s="1130"/>
      <c r="I2760" s="1130"/>
      <c r="J2760" s="1130"/>
      <c r="K2760" s="1130"/>
      <c r="L2760" s="1130"/>
      <c r="M2760" s="1130"/>
      <c r="N2760" s="1130"/>
      <c r="O2760" s="1130"/>
      <c r="P2760" s="1130"/>
      <c r="Q2760" s="1130"/>
      <c r="R2760" s="1130"/>
    </row>
    <row r="2761" spans="1:18">
      <c r="A2761" s="1130"/>
      <c r="B2761" s="1130"/>
      <c r="C2761" s="1130"/>
      <c r="D2761" s="1130"/>
      <c r="E2761" s="1130"/>
      <c r="F2761" s="1130"/>
      <c r="G2761" s="1130"/>
      <c r="H2761" s="1130"/>
      <c r="I2761" s="1130"/>
      <c r="J2761" s="1130"/>
      <c r="K2761" s="1130"/>
      <c r="L2761" s="1130"/>
      <c r="M2761" s="1130"/>
      <c r="N2761" s="1130"/>
      <c r="O2761" s="1130"/>
      <c r="P2761" s="1130"/>
      <c r="Q2761" s="1130"/>
      <c r="R2761" s="1130"/>
    </row>
    <row r="2762" spans="1:18">
      <c r="A2762" s="1130"/>
      <c r="B2762" s="1130"/>
      <c r="C2762" s="1130"/>
      <c r="D2762" s="1130"/>
      <c r="E2762" s="1130"/>
      <c r="F2762" s="1130"/>
      <c r="G2762" s="1130"/>
      <c r="H2762" s="1130"/>
      <c r="I2762" s="1130"/>
      <c r="J2762" s="1130"/>
      <c r="K2762" s="1130"/>
      <c r="L2762" s="1130"/>
      <c r="M2762" s="1130"/>
      <c r="N2762" s="1130"/>
      <c r="O2762" s="1130"/>
      <c r="P2762" s="1130"/>
      <c r="Q2762" s="1130"/>
      <c r="R2762" s="1130"/>
    </row>
    <row r="2763" spans="1:18">
      <c r="A2763" s="1130"/>
      <c r="B2763" s="1130"/>
      <c r="C2763" s="1130"/>
      <c r="D2763" s="1130"/>
      <c r="E2763" s="1130"/>
      <c r="F2763" s="1130"/>
      <c r="G2763" s="1130"/>
      <c r="H2763" s="1130"/>
      <c r="I2763" s="1130"/>
      <c r="J2763" s="1130"/>
      <c r="K2763" s="1130"/>
      <c r="L2763" s="1130"/>
      <c r="M2763" s="1130"/>
      <c r="N2763" s="1130"/>
      <c r="O2763" s="1130"/>
      <c r="P2763" s="1130"/>
      <c r="Q2763" s="1130"/>
      <c r="R2763" s="1130"/>
    </row>
    <row r="2764" spans="1:18">
      <c r="A2764" s="1130"/>
      <c r="B2764" s="1130"/>
      <c r="C2764" s="1130"/>
      <c r="D2764" s="1130"/>
      <c r="E2764" s="1130"/>
      <c r="F2764" s="1130"/>
      <c r="G2764" s="1130"/>
      <c r="H2764" s="1130"/>
      <c r="I2764" s="1130"/>
      <c r="J2764" s="1130"/>
      <c r="K2764" s="1130"/>
      <c r="L2764" s="1130"/>
      <c r="M2764" s="1130"/>
      <c r="N2764" s="1130"/>
      <c r="O2764" s="1130"/>
      <c r="P2764" s="1130"/>
      <c r="Q2764" s="1130"/>
      <c r="R2764" s="1130"/>
    </row>
    <row r="2765" spans="1:18">
      <c r="A2765" s="1130"/>
      <c r="B2765" s="1130"/>
      <c r="C2765" s="1130"/>
      <c r="D2765" s="1130"/>
      <c r="E2765" s="1130"/>
      <c r="F2765" s="1130"/>
      <c r="G2765" s="1130"/>
      <c r="H2765" s="1130"/>
      <c r="I2765" s="1130"/>
      <c r="J2765" s="1130"/>
      <c r="K2765" s="1130"/>
      <c r="L2765" s="1130"/>
      <c r="M2765" s="1130"/>
      <c r="N2765" s="1130"/>
      <c r="O2765" s="1130"/>
      <c r="P2765" s="1130"/>
      <c r="Q2765" s="1130"/>
      <c r="R2765" s="1130"/>
    </row>
    <row r="2766" spans="1:18">
      <c r="A2766" s="1130"/>
      <c r="B2766" s="1130"/>
      <c r="C2766" s="1130"/>
      <c r="D2766" s="1130"/>
      <c r="E2766" s="1130"/>
      <c r="F2766" s="1130"/>
      <c r="G2766" s="1130"/>
      <c r="H2766" s="1130"/>
      <c r="I2766" s="1130"/>
      <c r="J2766" s="1130"/>
      <c r="K2766" s="1130"/>
      <c r="L2766" s="1130"/>
      <c r="M2766" s="1130"/>
      <c r="N2766" s="1130"/>
      <c r="O2766" s="1130"/>
      <c r="P2766" s="1130"/>
      <c r="Q2766" s="1130"/>
      <c r="R2766" s="1130"/>
    </row>
    <row r="2767" spans="1:18">
      <c r="A2767" s="1130"/>
      <c r="B2767" s="1130"/>
      <c r="C2767" s="1130"/>
      <c r="D2767" s="1130"/>
      <c r="E2767" s="1130"/>
      <c r="F2767" s="1130"/>
      <c r="G2767" s="1130"/>
      <c r="H2767" s="1130"/>
      <c r="I2767" s="1130"/>
      <c r="J2767" s="1130"/>
      <c r="K2767" s="1130"/>
      <c r="L2767" s="1130"/>
      <c r="M2767" s="1130"/>
      <c r="N2767" s="1130"/>
      <c r="O2767" s="1130"/>
      <c r="P2767" s="1130"/>
      <c r="Q2767" s="1130"/>
      <c r="R2767" s="1130"/>
    </row>
    <row r="2768" spans="1:18">
      <c r="A2768" s="1130"/>
      <c r="B2768" s="1130"/>
      <c r="C2768" s="1130"/>
      <c r="D2768" s="1130"/>
      <c r="E2768" s="1130"/>
      <c r="F2768" s="1130"/>
      <c r="G2768" s="1130"/>
      <c r="H2768" s="1130"/>
      <c r="I2768" s="1130"/>
      <c r="J2768" s="1130"/>
      <c r="K2768" s="1130"/>
      <c r="L2768" s="1130"/>
      <c r="M2768" s="1130"/>
      <c r="N2768" s="1130"/>
      <c r="O2768" s="1130"/>
      <c r="P2768" s="1130"/>
      <c r="Q2768" s="1130"/>
      <c r="R2768" s="1130"/>
    </row>
    <row r="2769" spans="1:18">
      <c r="A2769" s="1130"/>
      <c r="B2769" s="1130"/>
      <c r="C2769" s="1130"/>
      <c r="D2769" s="1130"/>
      <c r="E2769" s="1130"/>
      <c r="F2769" s="1130"/>
      <c r="G2769" s="1130"/>
      <c r="H2769" s="1130"/>
      <c r="I2769" s="1130"/>
      <c r="J2769" s="1130"/>
      <c r="K2769" s="1130"/>
      <c r="L2769" s="1130"/>
      <c r="M2769" s="1130"/>
      <c r="N2769" s="1130"/>
      <c r="O2769" s="1130"/>
      <c r="P2769" s="1130"/>
      <c r="Q2769" s="1130"/>
      <c r="R2769" s="1130"/>
    </row>
    <row r="2770" spans="1:18">
      <c r="A2770" s="1130"/>
      <c r="B2770" s="1130"/>
      <c r="C2770" s="1130"/>
      <c r="D2770" s="1130"/>
      <c r="E2770" s="1130"/>
      <c r="F2770" s="1130"/>
      <c r="G2770" s="1130"/>
      <c r="H2770" s="1130"/>
      <c r="I2770" s="1130"/>
      <c r="J2770" s="1130"/>
      <c r="K2770" s="1130"/>
      <c r="L2770" s="1130"/>
      <c r="M2770" s="1130"/>
      <c r="N2770" s="1130"/>
      <c r="O2770" s="1130"/>
      <c r="P2770" s="1130"/>
      <c r="Q2770" s="1130"/>
      <c r="R2770" s="1130"/>
    </row>
    <row r="2771" spans="1:18">
      <c r="A2771" s="1130"/>
      <c r="B2771" s="1130"/>
      <c r="C2771" s="1130"/>
      <c r="D2771" s="1130"/>
      <c r="E2771" s="1130"/>
      <c r="F2771" s="1130"/>
      <c r="G2771" s="1130"/>
      <c r="H2771" s="1130"/>
      <c r="I2771" s="1130"/>
      <c r="J2771" s="1130"/>
      <c r="K2771" s="1130"/>
      <c r="L2771" s="1130"/>
      <c r="M2771" s="1130"/>
      <c r="N2771" s="1130"/>
      <c r="O2771" s="1130"/>
      <c r="P2771" s="1130"/>
      <c r="Q2771" s="1130"/>
      <c r="R2771" s="1130"/>
    </row>
    <row r="2772" spans="1:18">
      <c r="A2772" s="1130"/>
      <c r="B2772" s="1130"/>
      <c r="C2772" s="1130"/>
      <c r="D2772" s="1130"/>
      <c r="E2772" s="1130"/>
      <c r="F2772" s="1130"/>
      <c r="G2772" s="1130"/>
      <c r="H2772" s="1130"/>
      <c r="I2772" s="1130"/>
      <c r="J2772" s="1130"/>
      <c r="K2772" s="1130"/>
      <c r="L2772" s="1130"/>
      <c r="M2772" s="1130"/>
      <c r="N2772" s="1130"/>
      <c r="O2772" s="1130"/>
      <c r="P2772" s="1130"/>
      <c r="Q2772" s="1130"/>
      <c r="R2772" s="1130"/>
    </row>
    <row r="2773" spans="1:18">
      <c r="A2773" s="1130"/>
      <c r="B2773" s="1130"/>
      <c r="C2773" s="1130"/>
      <c r="D2773" s="1130"/>
      <c r="E2773" s="1130"/>
      <c r="F2773" s="1130"/>
      <c r="G2773" s="1130"/>
      <c r="H2773" s="1130"/>
      <c r="I2773" s="1130"/>
      <c r="J2773" s="1130"/>
      <c r="K2773" s="1130"/>
      <c r="L2773" s="1130"/>
      <c r="M2773" s="1130"/>
      <c r="N2773" s="1130"/>
      <c r="O2773" s="1130"/>
      <c r="P2773" s="1130"/>
      <c r="Q2773" s="1130"/>
      <c r="R2773" s="1130"/>
    </row>
    <row r="2774" spans="1:18">
      <c r="A2774" s="1130"/>
      <c r="B2774" s="1130"/>
      <c r="C2774" s="1130"/>
      <c r="D2774" s="1130"/>
      <c r="E2774" s="1130"/>
      <c r="F2774" s="1130"/>
      <c r="G2774" s="1130"/>
      <c r="H2774" s="1130"/>
      <c r="I2774" s="1130"/>
      <c r="J2774" s="1130"/>
      <c r="K2774" s="1130"/>
      <c r="L2774" s="1130"/>
      <c r="M2774" s="1130"/>
      <c r="N2774" s="1130"/>
      <c r="O2774" s="1130"/>
      <c r="P2774" s="1130"/>
      <c r="Q2774" s="1130"/>
      <c r="R2774" s="1130"/>
    </row>
    <row r="2775" spans="1:18">
      <c r="A2775" s="1130"/>
      <c r="B2775" s="1130"/>
      <c r="C2775" s="1130"/>
      <c r="D2775" s="1130"/>
      <c r="E2775" s="1130"/>
      <c r="F2775" s="1130"/>
      <c r="G2775" s="1130"/>
      <c r="H2775" s="1130"/>
      <c r="I2775" s="1130"/>
      <c r="J2775" s="1130"/>
      <c r="K2775" s="1130"/>
      <c r="L2775" s="1130"/>
      <c r="M2775" s="1130"/>
      <c r="N2775" s="1130"/>
      <c r="O2775" s="1130"/>
      <c r="P2775" s="1130"/>
      <c r="Q2775" s="1130"/>
      <c r="R2775" s="1130"/>
    </row>
    <row r="2776" spans="1:18">
      <c r="A2776" s="1130"/>
      <c r="B2776" s="1130"/>
      <c r="C2776" s="1130"/>
      <c r="D2776" s="1130"/>
      <c r="E2776" s="1130"/>
      <c r="F2776" s="1130"/>
      <c r="G2776" s="1130"/>
      <c r="H2776" s="1130"/>
      <c r="I2776" s="1130"/>
      <c r="J2776" s="1130"/>
      <c r="K2776" s="1130"/>
      <c r="L2776" s="1130"/>
      <c r="M2776" s="1130"/>
      <c r="N2776" s="1130"/>
      <c r="O2776" s="1130"/>
      <c r="P2776" s="1130"/>
      <c r="Q2776" s="1130"/>
      <c r="R2776" s="1130"/>
    </row>
    <row r="2777" spans="1:18">
      <c r="A2777" s="1130"/>
      <c r="B2777" s="1130"/>
      <c r="C2777" s="1130"/>
      <c r="D2777" s="1130"/>
      <c r="E2777" s="1130"/>
      <c r="F2777" s="1130"/>
      <c r="G2777" s="1130"/>
      <c r="H2777" s="1130"/>
      <c r="I2777" s="1130"/>
      <c r="J2777" s="1130"/>
      <c r="K2777" s="1130"/>
      <c r="L2777" s="1130"/>
      <c r="M2777" s="1130"/>
      <c r="N2777" s="1130"/>
      <c r="O2777" s="1130"/>
      <c r="P2777" s="1130"/>
      <c r="Q2777" s="1130"/>
      <c r="R2777" s="1130"/>
    </row>
    <row r="2778" spans="1:18">
      <c r="A2778" s="1130"/>
      <c r="B2778" s="1130"/>
      <c r="C2778" s="1130"/>
      <c r="D2778" s="1130"/>
      <c r="E2778" s="1130"/>
      <c r="F2778" s="1130"/>
      <c r="G2778" s="1130"/>
      <c r="H2778" s="1130"/>
      <c r="I2778" s="1130"/>
      <c r="J2778" s="1130"/>
      <c r="K2778" s="1130"/>
      <c r="L2778" s="1130"/>
      <c r="M2778" s="1130"/>
      <c r="N2778" s="1130"/>
      <c r="O2778" s="1130"/>
      <c r="P2778" s="1130"/>
      <c r="Q2778" s="1130"/>
      <c r="R2778" s="1130"/>
    </row>
    <row r="2779" spans="1:18">
      <c r="A2779" s="1130"/>
      <c r="B2779" s="1130"/>
      <c r="C2779" s="1130"/>
      <c r="D2779" s="1130"/>
      <c r="E2779" s="1130"/>
      <c r="F2779" s="1130"/>
      <c r="G2779" s="1130"/>
      <c r="H2779" s="1130"/>
      <c r="I2779" s="1130"/>
      <c r="J2779" s="1130"/>
      <c r="K2779" s="1130"/>
      <c r="L2779" s="1130"/>
      <c r="M2779" s="1130"/>
      <c r="N2779" s="1130"/>
      <c r="O2779" s="1130"/>
      <c r="P2779" s="1130"/>
      <c r="Q2779" s="1130"/>
      <c r="R2779" s="1130"/>
    </row>
    <row r="2780" spans="1:18">
      <c r="A2780" s="1130"/>
      <c r="B2780" s="1130"/>
      <c r="C2780" s="1130"/>
      <c r="D2780" s="1130"/>
      <c r="E2780" s="1130"/>
      <c r="F2780" s="1130"/>
      <c r="G2780" s="1130"/>
      <c r="H2780" s="1130"/>
      <c r="I2780" s="1130"/>
      <c r="J2780" s="1130"/>
      <c r="K2780" s="1130"/>
      <c r="L2780" s="1130"/>
      <c r="M2780" s="1130"/>
      <c r="N2780" s="1130"/>
      <c r="O2780" s="1130"/>
      <c r="P2780" s="1130"/>
      <c r="Q2780" s="1130"/>
      <c r="R2780" s="1130"/>
    </row>
    <row r="2781" spans="1:18">
      <c r="A2781" s="1130"/>
      <c r="B2781" s="1130"/>
      <c r="C2781" s="1130"/>
      <c r="D2781" s="1130"/>
      <c r="E2781" s="1130"/>
      <c r="F2781" s="1130"/>
      <c r="G2781" s="1130"/>
      <c r="H2781" s="1130"/>
      <c r="I2781" s="1130"/>
      <c r="J2781" s="1130"/>
      <c r="K2781" s="1130"/>
      <c r="L2781" s="1130"/>
      <c r="M2781" s="1130"/>
      <c r="N2781" s="1130"/>
      <c r="O2781" s="1130"/>
      <c r="P2781" s="1130"/>
      <c r="Q2781" s="1130"/>
      <c r="R2781" s="1130"/>
    </row>
    <row r="2782" spans="1:18">
      <c r="A2782" s="1130"/>
      <c r="B2782" s="1130"/>
      <c r="C2782" s="1130"/>
      <c r="D2782" s="1130"/>
      <c r="E2782" s="1130"/>
      <c r="F2782" s="1130"/>
      <c r="G2782" s="1130"/>
      <c r="H2782" s="1130"/>
      <c r="I2782" s="1130"/>
      <c r="J2782" s="1130"/>
      <c r="K2782" s="1130"/>
      <c r="L2782" s="1130"/>
      <c r="M2782" s="1130"/>
      <c r="N2782" s="1130"/>
      <c r="O2782" s="1130"/>
      <c r="P2782" s="1130"/>
      <c r="Q2782" s="1130"/>
      <c r="R2782" s="1130"/>
    </row>
    <row r="2783" spans="1:18">
      <c r="A2783" s="1130"/>
      <c r="B2783" s="1130"/>
      <c r="C2783" s="1130"/>
      <c r="D2783" s="1130"/>
      <c r="E2783" s="1130"/>
      <c r="F2783" s="1130"/>
      <c r="G2783" s="1130"/>
      <c r="H2783" s="1130"/>
      <c r="I2783" s="1130"/>
      <c r="J2783" s="1130"/>
      <c r="K2783" s="1130"/>
      <c r="L2783" s="1130"/>
      <c r="M2783" s="1130"/>
      <c r="N2783" s="1130"/>
      <c r="O2783" s="1130"/>
      <c r="P2783" s="1130"/>
      <c r="Q2783" s="1130"/>
      <c r="R2783" s="1130"/>
    </row>
    <row r="2784" spans="1:18">
      <c r="A2784" s="1130"/>
      <c r="B2784" s="1130"/>
      <c r="C2784" s="1130"/>
      <c r="D2784" s="1130"/>
      <c r="E2784" s="1130"/>
      <c r="F2784" s="1130"/>
      <c r="G2784" s="1130"/>
      <c r="H2784" s="1130"/>
      <c r="I2784" s="1130"/>
      <c r="J2784" s="1130"/>
      <c r="K2784" s="1130"/>
      <c r="L2784" s="1130"/>
      <c r="M2784" s="1130"/>
      <c r="N2784" s="1130"/>
      <c r="O2784" s="1130"/>
      <c r="P2784" s="1130"/>
      <c r="Q2784" s="1130"/>
      <c r="R2784" s="1130"/>
    </row>
    <row r="2785" spans="1:18">
      <c r="A2785" s="1130"/>
      <c r="B2785" s="1130"/>
      <c r="C2785" s="1130"/>
      <c r="D2785" s="1130"/>
      <c r="E2785" s="1130"/>
      <c r="F2785" s="1130"/>
      <c r="G2785" s="1130"/>
      <c r="H2785" s="1130"/>
      <c r="I2785" s="1130"/>
      <c r="J2785" s="1130"/>
      <c r="K2785" s="1130"/>
      <c r="L2785" s="1130"/>
      <c r="M2785" s="1130"/>
      <c r="N2785" s="1130"/>
      <c r="O2785" s="1130"/>
      <c r="P2785" s="1130"/>
      <c r="Q2785" s="1130"/>
      <c r="R2785" s="1130"/>
    </row>
    <row r="2786" spans="1:18">
      <c r="A2786" s="1130"/>
      <c r="B2786" s="1130"/>
      <c r="C2786" s="1130"/>
      <c r="D2786" s="1130"/>
      <c r="E2786" s="1130"/>
      <c r="F2786" s="1130"/>
      <c r="G2786" s="1130"/>
      <c r="H2786" s="1130"/>
      <c r="I2786" s="1130"/>
      <c r="J2786" s="1130"/>
      <c r="K2786" s="1130"/>
      <c r="L2786" s="1130"/>
      <c r="M2786" s="1130"/>
      <c r="N2786" s="1130"/>
      <c r="O2786" s="1130"/>
      <c r="P2786" s="1130"/>
      <c r="Q2786" s="1130"/>
      <c r="R2786" s="1130"/>
    </row>
    <row r="2787" spans="1:18">
      <c r="A2787" s="1130"/>
      <c r="B2787" s="1130"/>
      <c r="C2787" s="1130"/>
      <c r="D2787" s="1130"/>
      <c r="E2787" s="1130"/>
      <c r="F2787" s="1130"/>
      <c r="G2787" s="1130"/>
      <c r="H2787" s="1130"/>
      <c r="I2787" s="1130"/>
      <c r="J2787" s="1130"/>
      <c r="K2787" s="1130"/>
      <c r="L2787" s="1130"/>
      <c r="M2787" s="1130"/>
      <c r="N2787" s="1130"/>
      <c r="O2787" s="1130"/>
      <c r="P2787" s="1130"/>
      <c r="Q2787" s="1130"/>
      <c r="R2787" s="1130"/>
    </row>
    <row r="2788" spans="1:18">
      <c r="A2788" s="1130"/>
      <c r="B2788" s="1130"/>
      <c r="C2788" s="1130"/>
      <c r="D2788" s="1130"/>
      <c r="E2788" s="1130"/>
      <c r="F2788" s="1130"/>
      <c r="G2788" s="1130"/>
      <c r="H2788" s="1130"/>
      <c r="I2788" s="1130"/>
      <c r="J2788" s="1130"/>
      <c r="K2788" s="1130"/>
      <c r="L2788" s="1130"/>
      <c r="M2788" s="1130"/>
      <c r="N2788" s="1130"/>
      <c r="O2788" s="1130"/>
      <c r="P2788" s="1130"/>
      <c r="Q2788" s="1130"/>
      <c r="R2788" s="1130"/>
    </row>
    <row r="2789" spans="1:18">
      <c r="A2789" s="1130"/>
      <c r="B2789" s="1130"/>
      <c r="C2789" s="1130"/>
      <c r="D2789" s="1130"/>
      <c r="E2789" s="1130"/>
      <c r="F2789" s="1130"/>
      <c r="G2789" s="1130"/>
      <c r="H2789" s="1130"/>
      <c r="I2789" s="1130"/>
      <c r="J2789" s="1130"/>
      <c r="K2789" s="1130"/>
      <c r="L2789" s="1130"/>
      <c r="M2789" s="1130"/>
      <c r="N2789" s="1130"/>
      <c r="O2789" s="1130"/>
      <c r="P2789" s="1130"/>
      <c r="Q2789" s="1130"/>
      <c r="R2789" s="1130"/>
    </row>
    <row r="2790" spans="1:18">
      <c r="A2790" s="1130"/>
      <c r="B2790" s="1130"/>
      <c r="C2790" s="1130"/>
      <c r="D2790" s="1130"/>
      <c r="E2790" s="1130"/>
      <c r="F2790" s="1130"/>
      <c r="G2790" s="1130"/>
      <c r="H2790" s="1130"/>
      <c r="I2790" s="1130"/>
      <c r="J2790" s="1130"/>
      <c r="K2790" s="1130"/>
      <c r="L2790" s="1130"/>
      <c r="M2790" s="1130"/>
      <c r="N2790" s="1130"/>
      <c r="O2790" s="1130"/>
      <c r="P2790" s="1130"/>
      <c r="Q2790" s="1130"/>
      <c r="R2790" s="1130"/>
    </row>
    <row r="2791" spans="1:18">
      <c r="A2791" s="1130"/>
      <c r="B2791" s="1130"/>
      <c r="C2791" s="1130"/>
      <c r="D2791" s="1130"/>
      <c r="E2791" s="1130"/>
      <c r="F2791" s="1130"/>
      <c r="G2791" s="1130"/>
      <c r="H2791" s="1130"/>
      <c r="I2791" s="1130"/>
      <c r="J2791" s="1130"/>
      <c r="K2791" s="1130"/>
      <c r="L2791" s="1130"/>
      <c r="M2791" s="1130"/>
      <c r="N2791" s="1130"/>
      <c r="O2791" s="1130"/>
      <c r="P2791" s="1130"/>
      <c r="Q2791" s="1130"/>
      <c r="R2791" s="1130"/>
    </row>
    <row r="2792" spans="1:18">
      <c r="A2792" s="1130"/>
      <c r="B2792" s="1130"/>
      <c r="C2792" s="1130"/>
      <c r="D2792" s="1130"/>
      <c r="E2792" s="1130"/>
      <c r="F2792" s="1130"/>
      <c r="G2792" s="1130"/>
      <c r="H2792" s="1130"/>
      <c r="I2792" s="1130"/>
      <c r="J2792" s="1130"/>
      <c r="K2792" s="1130"/>
      <c r="L2792" s="1130"/>
      <c r="M2792" s="1130"/>
      <c r="N2792" s="1130"/>
      <c r="O2792" s="1130"/>
      <c r="P2792" s="1130"/>
      <c r="Q2792" s="1130"/>
      <c r="R2792" s="1130"/>
    </row>
    <row r="2793" spans="1:18">
      <c r="A2793" s="1130"/>
      <c r="B2793" s="1130"/>
      <c r="C2793" s="1130"/>
      <c r="D2793" s="1130"/>
      <c r="E2793" s="1130"/>
      <c r="F2793" s="1130"/>
      <c r="G2793" s="1130"/>
      <c r="H2793" s="1130"/>
      <c r="I2793" s="1130"/>
      <c r="J2793" s="1130"/>
      <c r="K2793" s="1130"/>
      <c r="L2793" s="1130"/>
      <c r="M2793" s="1130"/>
      <c r="N2793" s="1130"/>
      <c r="O2793" s="1130"/>
      <c r="P2793" s="1130"/>
      <c r="Q2793" s="1130"/>
      <c r="R2793" s="1130"/>
    </row>
    <row r="2794" spans="1:18">
      <c r="A2794" s="1130"/>
      <c r="B2794" s="1130"/>
      <c r="C2794" s="1130"/>
      <c r="D2794" s="1130"/>
      <c r="E2794" s="1130"/>
      <c r="F2794" s="1130"/>
      <c r="G2794" s="1130"/>
      <c r="H2794" s="1130"/>
      <c r="I2794" s="1130"/>
      <c r="J2794" s="1130"/>
      <c r="K2794" s="1130"/>
      <c r="L2794" s="1130"/>
      <c r="M2794" s="1130"/>
      <c r="N2794" s="1130"/>
      <c r="O2794" s="1130"/>
      <c r="P2794" s="1130"/>
      <c r="Q2794" s="1130"/>
      <c r="R2794" s="1130"/>
    </row>
    <row r="2795" spans="1:18">
      <c r="A2795" s="1130"/>
      <c r="B2795" s="1130"/>
      <c r="C2795" s="1130"/>
      <c r="D2795" s="1130"/>
      <c r="E2795" s="1130"/>
      <c r="F2795" s="1130"/>
      <c r="G2795" s="1130"/>
      <c r="H2795" s="1130"/>
      <c r="I2795" s="1130"/>
      <c r="J2795" s="1130"/>
      <c r="K2795" s="1130"/>
      <c r="L2795" s="1130"/>
      <c r="M2795" s="1130"/>
      <c r="N2795" s="1130"/>
      <c r="O2795" s="1130"/>
      <c r="P2795" s="1130"/>
      <c r="Q2795" s="1130"/>
      <c r="R2795" s="1130"/>
    </row>
    <row r="2796" spans="1:18">
      <c r="A2796" s="1130"/>
      <c r="B2796" s="1130"/>
      <c r="C2796" s="1130"/>
      <c r="D2796" s="1130"/>
      <c r="E2796" s="1130"/>
      <c r="F2796" s="1130"/>
      <c r="G2796" s="1130"/>
      <c r="H2796" s="1130"/>
      <c r="I2796" s="1130"/>
      <c r="J2796" s="1130"/>
      <c r="K2796" s="1130"/>
      <c r="L2796" s="1130"/>
      <c r="M2796" s="1130"/>
      <c r="N2796" s="1130"/>
      <c r="O2796" s="1130"/>
      <c r="P2796" s="1130"/>
      <c r="Q2796" s="1130"/>
      <c r="R2796" s="1130"/>
    </row>
    <row r="2797" spans="1:18">
      <c r="A2797" s="1130"/>
      <c r="B2797" s="1130"/>
      <c r="C2797" s="1130"/>
      <c r="D2797" s="1130"/>
      <c r="E2797" s="1130"/>
      <c r="F2797" s="1130"/>
      <c r="G2797" s="1130"/>
      <c r="H2797" s="1130"/>
      <c r="I2797" s="1130"/>
      <c r="J2797" s="1130"/>
      <c r="K2797" s="1130"/>
      <c r="L2797" s="1130"/>
      <c r="M2797" s="1130"/>
      <c r="N2797" s="1130"/>
      <c r="O2797" s="1130"/>
      <c r="P2797" s="1130"/>
      <c r="Q2797" s="1130"/>
      <c r="R2797" s="1130"/>
    </row>
    <row r="2798" spans="1:18">
      <c r="A2798" s="1130"/>
      <c r="B2798" s="1130"/>
      <c r="C2798" s="1130"/>
      <c r="D2798" s="1130"/>
      <c r="E2798" s="1130"/>
      <c r="F2798" s="1130"/>
      <c r="G2798" s="1130"/>
      <c r="H2798" s="1130"/>
      <c r="I2798" s="1130"/>
      <c r="J2798" s="1130"/>
      <c r="K2798" s="1130"/>
      <c r="L2798" s="1130"/>
      <c r="M2798" s="1130"/>
      <c r="N2798" s="1130"/>
      <c r="O2798" s="1130"/>
      <c r="P2798" s="1130"/>
      <c r="Q2798" s="1130"/>
      <c r="R2798" s="1130"/>
    </row>
    <row r="2799" spans="1:18">
      <c r="A2799" s="1130"/>
      <c r="B2799" s="1130"/>
      <c r="C2799" s="1130"/>
      <c r="D2799" s="1130"/>
      <c r="E2799" s="1130"/>
      <c r="F2799" s="1130"/>
      <c r="G2799" s="1130"/>
      <c r="H2799" s="1130"/>
      <c r="I2799" s="1130"/>
      <c r="J2799" s="1130"/>
      <c r="K2799" s="1130"/>
      <c r="L2799" s="1130"/>
      <c r="M2799" s="1130"/>
      <c r="N2799" s="1130"/>
      <c r="O2799" s="1130"/>
      <c r="P2799" s="1130"/>
      <c r="Q2799" s="1130"/>
      <c r="R2799" s="1130"/>
    </row>
    <row r="2800" spans="1:18">
      <c r="A2800" s="1130"/>
      <c r="B2800" s="1130"/>
      <c r="C2800" s="1130"/>
      <c r="D2800" s="1130"/>
      <c r="E2800" s="1130"/>
      <c r="F2800" s="1130"/>
      <c r="G2800" s="1130"/>
      <c r="H2800" s="1130"/>
      <c r="I2800" s="1130"/>
      <c r="J2800" s="1130"/>
      <c r="K2800" s="1130"/>
      <c r="L2800" s="1130"/>
      <c r="M2800" s="1130"/>
      <c r="N2800" s="1130"/>
      <c r="O2800" s="1130"/>
      <c r="P2800" s="1130"/>
      <c r="Q2800" s="1130"/>
      <c r="R2800" s="1130"/>
    </row>
    <row r="2801" spans="1:18">
      <c r="A2801" s="1130"/>
      <c r="B2801" s="1130"/>
      <c r="C2801" s="1130"/>
      <c r="D2801" s="1130"/>
      <c r="E2801" s="1130"/>
      <c r="F2801" s="1130"/>
      <c r="G2801" s="1130"/>
      <c r="H2801" s="1130"/>
      <c r="I2801" s="1130"/>
      <c r="J2801" s="1130"/>
      <c r="K2801" s="1130"/>
      <c r="L2801" s="1130"/>
      <c r="M2801" s="1130"/>
      <c r="N2801" s="1130"/>
      <c r="O2801" s="1130"/>
      <c r="P2801" s="1130"/>
      <c r="Q2801" s="1130"/>
      <c r="R2801" s="1130"/>
    </row>
    <row r="2802" spans="1:18">
      <c r="A2802" s="1130"/>
      <c r="B2802" s="1130"/>
      <c r="C2802" s="1130"/>
      <c r="D2802" s="1130"/>
      <c r="E2802" s="1130"/>
      <c r="F2802" s="1130"/>
      <c r="G2802" s="1130"/>
      <c r="H2802" s="1130"/>
      <c r="I2802" s="1130"/>
      <c r="J2802" s="1130"/>
      <c r="K2802" s="1130"/>
      <c r="L2802" s="1130"/>
      <c r="M2802" s="1130"/>
      <c r="N2802" s="1130"/>
      <c r="O2802" s="1130"/>
      <c r="P2802" s="1130"/>
      <c r="Q2802" s="1130"/>
      <c r="R2802" s="1130"/>
    </row>
    <row r="2803" spans="1:18">
      <c r="A2803" s="1130"/>
      <c r="B2803" s="1130"/>
      <c r="C2803" s="1130"/>
      <c r="D2803" s="1130"/>
      <c r="E2803" s="1130"/>
      <c r="F2803" s="1130"/>
      <c r="G2803" s="1130"/>
      <c r="H2803" s="1130"/>
      <c r="I2803" s="1130"/>
      <c r="J2803" s="1130"/>
      <c r="K2803" s="1130"/>
      <c r="L2803" s="1130"/>
      <c r="M2803" s="1130"/>
      <c r="N2803" s="1130"/>
      <c r="O2803" s="1130"/>
      <c r="P2803" s="1130"/>
      <c r="Q2803" s="1130"/>
      <c r="R2803" s="1130"/>
    </row>
    <row r="2804" spans="1:18">
      <c r="A2804" s="1130"/>
      <c r="B2804" s="1130"/>
      <c r="C2804" s="1130"/>
      <c r="D2804" s="1130"/>
      <c r="E2804" s="1130"/>
      <c r="F2804" s="1130"/>
      <c r="G2804" s="1130"/>
      <c r="H2804" s="1130"/>
      <c r="I2804" s="1130"/>
      <c r="J2804" s="1130"/>
      <c r="K2804" s="1130"/>
      <c r="L2804" s="1130"/>
      <c r="M2804" s="1130"/>
      <c r="N2804" s="1130"/>
      <c r="O2804" s="1130"/>
      <c r="P2804" s="1130"/>
      <c r="Q2804" s="1130"/>
      <c r="R2804" s="1130"/>
    </row>
    <row r="2805" spans="1:18">
      <c r="A2805" s="1130"/>
      <c r="B2805" s="1130"/>
      <c r="C2805" s="1130"/>
      <c r="D2805" s="1130"/>
      <c r="E2805" s="1130"/>
      <c r="F2805" s="1130"/>
      <c r="G2805" s="1130"/>
      <c r="H2805" s="1130"/>
      <c r="I2805" s="1130"/>
      <c r="J2805" s="1130"/>
      <c r="K2805" s="1130"/>
      <c r="L2805" s="1130"/>
      <c r="M2805" s="1130"/>
      <c r="N2805" s="1130"/>
      <c r="O2805" s="1130"/>
      <c r="P2805" s="1130"/>
      <c r="Q2805" s="1130"/>
      <c r="R2805" s="1130"/>
    </row>
    <row r="2806" spans="1:18">
      <c r="A2806" s="1130"/>
      <c r="B2806" s="1130"/>
      <c r="C2806" s="1130"/>
      <c r="D2806" s="1130"/>
      <c r="E2806" s="1130"/>
      <c r="F2806" s="1130"/>
      <c r="G2806" s="1130"/>
      <c r="H2806" s="1130"/>
      <c r="I2806" s="1130"/>
      <c r="J2806" s="1130"/>
      <c r="K2806" s="1130"/>
      <c r="L2806" s="1130"/>
      <c r="M2806" s="1130"/>
      <c r="N2806" s="1130"/>
      <c r="O2806" s="1130"/>
      <c r="P2806" s="1130"/>
      <c r="Q2806" s="1130"/>
      <c r="R2806" s="1130"/>
    </row>
    <row r="2807" spans="1:18">
      <c r="A2807" s="1130"/>
      <c r="B2807" s="1130"/>
      <c r="C2807" s="1130"/>
      <c r="D2807" s="1130"/>
      <c r="E2807" s="1130"/>
      <c r="F2807" s="1130"/>
      <c r="G2807" s="1130"/>
      <c r="H2807" s="1130"/>
      <c r="I2807" s="1130"/>
      <c r="J2807" s="1130"/>
      <c r="K2807" s="1130"/>
      <c r="L2807" s="1130"/>
      <c r="M2807" s="1130"/>
      <c r="N2807" s="1130"/>
      <c r="O2807" s="1130"/>
      <c r="P2807" s="1130"/>
      <c r="Q2807" s="1130"/>
      <c r="R2807" s="1130"/>
    </row>
    <row r="2808" spans="1:18">
      <c r="A2808" s="1130"/>
      <c r="B2808" s="1130"/>
      <c r="C2808" s="1130"/>
      <c r="D2808" s="1130"/>
      <c r="E2808" s="1130"/>
      <c r="F2808" s="1130"/>
      <c r="G2808" s="1130"/>
      <c r="H2808" s="1130"/>
      <c r="I2808" s="1130"/>
      <c r="J2808" s="1130"/>
      <c r="K2808" s="1130"/>
      <c r="L2808" s="1130"/>
      <c r="M2808" s="1130"/>
      <c r="N2808" s="1130"/>
      <c r="O2808" s="1130"/>
      <c r="P2808" s="1130"/>
      <c r="Q2808" s="1130"/>
      <c r="R2808" s="1130"/>
    </row>
    <row r="2809" spans="1:18">
      <c r="A2809" s="1130"/>
      <c r="B2809" s="1130"/>
      <c r="C2809" s="1130"/>
      <c r="D2809" s="1130"/>
      <c r="E2809" s="1130"/>
      <c r="F2809" s="1130"/>
      <c r="G2809" s="1130"/>
      <c r="H2809" s="1130"/>
      <c r="I2809" s="1130"/>
      <c r="J2809" s="1130"/>
      <c r="K2809" s="1130"/>
      <c r="L2809" s="1130"/>
      <c r="M2809" s="1130"/>
      <c r="N2809" s="1130"/>
      <c r="O2809" s="1130"/>
      <c r="P2809" s="1130"/>
      <c r="Q2809" s="1130"/>
      <c r="R2809" s="1130"/>
    </row>
    <row r="2810" spans="1:18">
      <c r="A2810" s="1130"/>
      <c r="B2810" s="1130"/>
      <c r="C2810" s="1130"/>
      <c r="D2810" s="1130"/>
      <c r="E2810" s="1130"/>
      <c r="F2810" s="1130"/>
      <c r="G2810" s="1130"/>
      <c r="H2810" s="1130"/>
      <c r="I2810" s="1130"/>
      <c r="J2810" s="1130"/>
      <c r="K2810" s="1130"/>
      <c r="L2810" s="1130"/>
      <c r="M2810" s="1130"/>
      <c r="N2810" s="1130"/>
      <c r="O2810" s="1130"/>
      <c r="P2810" s="1130"/>
      <c r="Q2810" s="1130"/>
      <c r="R2810" s="1130"/>
    </row>
    <row r="2811" spans="1:18">
      <c r="A2811" s="1130"/>
      <c r="B2811" s="1130"/>
      <c r="C2811" s="1130"/>
      <c r="D2811" s="1130"/>
      <c r="E2811" s="1130"/>
      <c r="F2811" s="1130"/>
      <c r="G2811" s="1130"/>
      <c r="H2811" s="1130"/>
      <c r="I2811" s="1130"/>
      <c r="J2811" s="1130"/>
      <c r="K2811" s="1130"/>
      <c r="L2811" s="1130"/>
      <c r="M2811" s="1130"/>
      <c r="N2811" s="1130"/>
      <c r="O2811" s="1130"/>
      <c r="P2811" s="1130"/>
      <c r="Q2811" s="1130"/>
      <c r="R2811" s="1130"/>
    </row>
    <row r="2812" spans="1:18">
      <c r="A2812" s="1130"/>
      <c r="B2812" s="1130"/>
      <c r="C2812" s="1130"/>
      <c r="D2812" s="1130"/>
      <c r="E2812" s="1130"/>
      <c r="F2812" s="1130"/>
      <c r="G2812" s="1130"/>
      <c r="H2812" s="1130"/>
      <c r="I2812" s="1130"/>
      <c r="J2812" s="1130"/>
      <c r="K2812" s="1130"/>
      <c r="L2812" s="1130"/>
      <c r="M2812" s="1130"/>
      <c r="N2812" s="1130"/>
      <c r="O2812" s="1130"/>
      <c r="P2812" s="1130"/>
      <c r="Q2812" s="1130"/>
      <c r="R2812" s="1130"/>
    </row>
    <row r="2813" spans="1:18">
      <c r="A2813" s="1130"/>
      <c r="B2813" s="1130"/>
      <c r="C2813" s="1130"/>
      <c r="D2813" s="1130"/>
      <c r="E2813" s="1130"/>
      <c r="F2813" s="1130"/>
      <c r="G2813" s="1130"/>
      <c r="H2813" s="1130"/>
      <c r="I2813" s="1130"/>
      <c r="J2813" s="1130"/>
      <c r="K2813" s="1130"/>
      <c r="L2813" s="1130"/>
      <c r="M2813" s="1130"/>
      <c r="N2813" s="1130"/>
      <c r="O2813" s="1130"/>
      <c r="P2813" s="1130"/>
      <c r="Q2813" s="1130"/>
      <c r="R2813" s="1130"/>
    </row>
    <row r="2814" spans="1:18">
      <c r="A2814" s="1130"/>
      <c r="B2814" s="1130"/>
      <c r="C2814" s="1130"/>
      <c r="D2814" s="1130"/>
      <c r="E2814" s="1130"/>
      <c r="F2814" s="1130"/>
      <c r="G2814" s="1130"/>
      <c r="H2814" s="1130"/>
      <c r="I2814" s="1130"/>
      <c r="J2814" s="1130"/>
      <c r="K2814" s="1130"/>
      <c r="L2814" s="1130"/>
      <c r="M2814" s="1130"/>
      <c r="N2814" s="1130"/>
      <c r="O2814" s="1130"/>
      <c r="P2814" s="1130"/>
      <c r="Q2814" s="1130"/>
      <c r="R2814" s="1130"/>
    </row>
    <row r="2815" spans="1:18">
      <c r="A2815" s="1130"/>
      <c r="B2815" s="1130"/>
      <c r="C2815" s="1130"/>
      <c r="D2815" s="1130"/>
      <c r="E2815" s="1130"/>
      <c r="F2815" s="1130"/>
      <c r="G2815" s="1130"/>
      <c r="H2815" s="1130"/>
      <c r="I2815" s="1130"/>
      <c r="J2815" s="1130"/>
      <c r="K2815" s="1130"/>
      <c r="L2815" s="1130"/>
      <c r="M2815" s="1130"/>
      <c r="N2815" s="1130"/>
      <c r="O2815" s="1130"/>
      <c r="P2815" s="1130"/>
      <c r="Q2815" s="1130"/>
      <c r="R2815" s="1130"/>
    </row>
    <row r="2816" spans="1:18">
      <c r="A2816" s="1130"/>
      <c r="B2816" s="1130"/>
      <c r="C2816" s="1130"/>
      <c r="D2816" s="1130"/>
      <c r="E2816" s="1130"/>
      <c r="F2816" s="1130"/>
      <c r="G2816" s="1130"/>
      <c r="H2816" s="1130"/>
      <c r="I2816" s="1130"/>
      <c r="J2816" s="1130"/>
      <c r="K2816" s="1130"/>
      <c r="L2816" s="1130"/>
      <c r="M2816" s="1130"/>
      <c r="N2816" s="1130"/>
      <c r="O2816" s="1130"/>
      <c r="P2816" s="1130"/>
      <c r="Q2816" s="1130"/>
      <c r="R2816" s="1130"/>
    </row>
    <row r="2817" spans="1:18">
      <c r="A2817" s="1130"/>
      <c r="B2817" s="1130"/>
      <c r="C2817" s="1130"/>
      <c r="D2817" s="1130"/>
      <c r="E2817" s="1130"/>
      <c r="F2817" s="1130"/>
      <c r="G2817" s="1130"/>
      <c r="H2817" s="1130"/>
      <c r="I2817" s="1130"/>
      <c r="J2817" s="1130"/>
      <c r="K2817" s="1130"/>
      <c r="L2817" s="1130"/>
      <c r="M2817" s="1130"/>
      <c r="N2817" s="1130"/>
      <c r="O2817" s="1130"/>
      <c r="P2817" s="1130"/>
      <c r="Q2817" s="1130"/>
      <c r="R2817" s="1130"/>
    </row>
    <row r="2818" spans="1:18">
      <c r="A2818" s="1130"/>
      <c r="B2818" s="1130"/>
      <c r="C2818" s="1130"/>
      <c r="D2818" s="1130"/>
      <c r="E2818" s="1130"/>
      <c r="F2818" s="1130"/>
      <c r="G2818" s="1130"/>
      <c r="H2818" s="1130"/>
      <c r="I2818" s="1130"/>
      <c r="J2818" s="1130"/>
      <c r="K2818" s="1130"/>
      <c r="L2818" s="1130"/>
      <c r="M2818" s="1130"/>
      <c r="N2818" s="1130"/>
      <c r="O2818" s="1130"/>
      <c r="P2818" s="1130"/>
      <c r="Q2818" s="1130"/>
      <c r="R2818" s="1130"/>
    </row>
    <row r="2819" spans="1:18">
      <c r="A2819" s="1130"/>
      <c r="B2819" s="1130"/>
      <c r="C2819" s="1130"/>
      <c r="D2819" s="1130"/>
      <c r="E2819" s="1130"/>
      <c r="F2819" s="1130"/>
      <c r="G2819" s="1130"/>
      <c r="H2819" s="1130"/>
      <c r="I2819" s="1130"/>
      <c r="J2819" s="1130"/>
      <c r="K2819" s="1130"/>
      <c r="L2819" s="1130"/>
      <c r="M2819" s="1130"/>
      <c r="N2819" s="1130"/>
      <c r="O2819" s="1130"/>
      <c r="P2819" s="1130"/>
      <c r="Q2819" s="1130"/>
      <c r="R2819" s="1130"/>
    </row>
    <row r="2820" spans="1:18">
      <c r="A2820" s="1130"/>
      <c r="B2820" s="1130"/>
      <c r="C2820" s="1130"/>
      <c r="D2820" s="1130"/>
      <c r="E2820" s="1130"/>
      <c r="F2820" s="1130"/>
      <c r="G2820" s="1130"/>
      <c r="H2820" s="1130"/>
      <c r="I2820" s="1130"/>
      <c r="J2820" s="1130"/>
      <c r="K2820" s="1130"/>
      <c r="L2820" s="1130"/>
      <c r="M2820" s="1130"/>
      <c r="N2820" s="1130"/>
      <c r="O2820" s="1130"/>
      <c r="P2820" s="1130"/>
      <c r="Q2820" s="1130"/>
      <c r="R2820" s="1130"/>
    </row>
    <row r="2821" spans="1:18">
      <c r="A2821" s="1130"/>
      <c r="B2821" s="1130"/>
      <c r="C2821" s="1130"/>
      <c r="D2821" s="1130"/>
      <c r="E2821" s="1130"/>
      <c r="F2821" s="1130"/>
      <c r="G2821" s="1130"/>
      <c r="H2821" s="1130"/>
      <c r="I2821" s="1130"/>
      <c r="J2821" s="1130"/>
      <c r="K2821" s="1130"/>
      <c r="L2821" s="1130"/>
      <c r="M2821" s="1130"/>
      <c r="N2821" s="1130"/>
      <c r="O2821" s="1130"/>
      <c r="P2821" s="1130"/>
      <c r="Q2821" s="1130"/>
      <c r="R2821" s="1130"/>
    </row>
    <row r="2822" spans="1:18">
      <c r="A2822" s="1130"/>
      <c r="B2822" s="1130"/>
      <c r="C2822" s="1130"/>
      <c r="D2822" s="1130"/>
      <c r="E2822" s="1130"/>
      <c r="F2822" s="1130"/>
      <c r="G2822" s="1130"/>
      <c r="H2822" s="1130"/>
      <c r="I2822" s="1130"/>
      <c r="J2822" s="1130"/>
      <c r="K2822" s="1130"/>
      <c r="L2822" s="1130"/>
      <c r="M2822" s="1130"/>
      <c r="N2822" s="1130"/>
      <c r="O2822" s="1130"/>
      <c r="P2822" s="1130"/>
      <c r="Q2822" s="1130"/>
      <c r="R2822" s="1130"/>
    </row>
    <row r="2823" spans="1:18">
      <c r="A2823" s="1130"/>
      <c r="B2823" s="1130"/>
      <c r="C2823" s="1130"/>
      <c r="D2823" s="1130"/>
      <c r="E2823" s="1130"/>
      <c r="F2823" s="1130"/>
      <c r="G2823" s="1130"/>
      <c r="H2823" s="1130"/>
      <c r="I2823" s="1130"/>
      <c r="J2823" s="1130"/>
      <c r="K2823" s="1130"/>
      <c r="L2823" s="1130"/>
      <c r="M2823" s="1130"/>
      <c r="N2823" s="1130"/>
      <c r="O2823" s="1130"/>
      <c r="P2823" s="1130"/>
      <c r="Q2823" s="1130"/>
      <c r="R2823" s="1130"/>
    </row>
    <row r="2824" spans="1:18">
      <c r="A2824" s="1130"/>
      <c r="B2824" s="1130"/>
      <c r="C2824" s="1130"/>
      <c r="D2824" s="1130"/>
      <c r="E2824" s="1130"/>
      <c r="F2824" s="1130"/>
      <c r="G2824" s="1130"/>
      <c r="H2824" s="1130"/>
      <c r="I2824" s="1130"/>
      <c r="J2824" s="1130"/>
      <c r="K2824" s="1130"/>
      <c r="L2824" s="1130"/>
      <c r="M2824" s="1130"/>
      <c r="N2824" s="1130"/>
      <c r="O2824" s="1130"/>
      <c r="P2824" s="1130"/>
      <c r="Q2824" s="1130"/>
      <c r="R2824" s="1130"/>
    </row>
    <row r="2825" spans="1:18">
      <c r="A2825" s="1130"/>
      <c r="B2825" s="1130"/>
      <c r="C2825" s="1130"/>
      <c r="D2825" s="1130"/>
      <c r="E2825" s="1130"/>
      <c r="F2825" s="1130"/>
      <c r="G2825" s="1130"/>
      <c r="H2825" s="1130"/>
      <c r="I2825" s="1130"/>
      <c r="J2825" s="1130"/>
      <c r="K2825" s="1130"/>
      <c r="L2825" s="1130"/>
      <c r="M2825" s="1130"/>
      <c r="N2825" s="1130"/>
      <c r="O2825" s="1130"/>
      <c r="P2825" s="1130"/>
      <c r="Q2825" s="1130"/>
      <c r="R2825" s="1130"/>
    </row>
    <row r="2826" spans="1:18">
      <c r="A2826" s="1130"/>
      <c r="B2826" s="1130"/>
      <c r="C2826" s="1130"/>
      <c r="D2826" s="1130"/>
      <c r="E2826" s="1130"/>
      <c r="F2826" s="1130"/>
      <c r="G2826" s="1130"/>
      <c r="H2826" s="1130"/>
      <c r="I2826" s="1130"/>
      <c r="J2826" s="1130"/>
      <c r="K2826" s="1130"/>
      <c r="L2826" s="1130"/>
      <c r="M2826" s="1130"/>
      <c r="N2826" s="1130"/>
      <c r="O2826" s="1130"/>
      <c r="P2826" s="1130"/>
      <c r="Q2826" s="1130"/>
      <c r="R2826" s="1130"/>
    </row>
    <row r="2827" spans="1:18">
      <c r="A2827" s="1130"/>
      <c r="B2827" s="1130"/>
      <c r="C2827" s="1130"/>
      <c r="D2827" s="1130"/>
      <c r="E2827" s="1130"/>
      <c r="F2827" s="1130"/>
      <c r="G2827" s="1130"/>
      <c r="H2827" s="1130"/>
      <c r="I2827" s="1130"/>
      <c r="J2827" s="1130"/>
      <c r="K2827" s="1130"/>
      <c r="L2827" s="1130"/>
      <c r="M2827" s="1130"/>
      <c r="N2827" s="1130"/>
      <c r="O2827" s="1130"/>
      <c r="P2827" s="1130"/>
      <c r="Q2827" s="1130"/>
      <c r="R2827" s="1130"/>
    </row>
    <row r="2828" spans="1:18">
      <c r="A2828" s="1130"/>
      <c r="B2828" s="1130"/>
      <c r="C2828" s="1130"/>
      <c r="D2828" s="1130"/>
      <c r="E2828" s="1130"/>
      <c r="F2828" s="1130"/>
      <c r="G2828" s="1130"/>
      <c r="H2828" s="1130"/>
      <c r="I2828" s="1130"/>
      <c r="J2828" s="1130"/>
      <c r="K2828" s="1130"/>
      <c r="L2828" s="1130"/>
      <c r="M2828" s="1130"/>
      <c r="N2828" s="1130"/>
      <c r="O2828" s="1130"/>
      <c r="P2828" s="1130"/>
      <c r="Q2828" s="1130"/>
      <c r="R2828" s="1130"/>
    </row>
    <row r="2829" spans="1:18">
      <c r="A2829" s="1130"/>
      <c r="B2829" s="1130"/>
      <c r="C2829" s="1130"/>
      <c r="D2829" s="1130"/>
      <c r="E2829" s="1130"/>
      <c r="F2829" s="1130"/>
      <c r="G2829" s="1130"/>
      <c r="H2829" s="1130"/>
      <c r="I2829" s="1130"/>
      <c r="J2829" s="1130"/>
      <c r="K2829" s="1130"/>
      <c r="L2829" s="1130"/>
      <c r="M2829" s="1130"/>
      <c r="N2829" s="1130"/>
      <c r="O2829" s="1130"/>
      <c r="P2829" s="1130"/>
      <c r="Q2829" s="1130"/>
      <c r="R2829" s="1130"/>
    </row>
    <row r="2830" spans="1:18">
      <c r="A2830" s="1130"/>
      <c r="B2830" s="1130"/>
      <c r="C2830" s="1130"/>
      <c r="D2830" s="1130"/>
      <c r="E2830" s="1130"/>
      <c r="F2830" s="1130"/>
      <c r="G2830" s="1130"/>
      <c r="H2830" s="1130"/>
      <c r="I2830" s="1130"/>
      <c r="J2830" s="1130"/>
      <c r="K2830" s="1130"/>
      <c r="L2830" s="1130"/>
      <c r="M2830" s="1130"/>
      <c r="N2830" s="1130"/>
      <c r="O2830" s="1130"/>
      <c r="P2830" s="1130"/>
      <c r="Q2830" s="1130"/>
      <c r="R2830" s="1130"/>
    </row>
    <row r="2831" spans="1:18">
      <c r="A2831" s="1130"/>
      <c r="B2831" s="1130"/>
      <c r="C2831" s="1130"/>
      <c r="D2831" s="1130"/>
      <c r="E2831" s="1130"/>
      <c r="F2831" s="1130"/>
      <c r="G2831" s="1130"/>
      <c r="H2831" s="1130"/>
      <c r="I2831" s="1130"/>
      <c r="J2831" s="1130"/>
      <c r="K2831" s="1130"/>
      <c r="L2831" s="1130"/>
      <c r="M2831" s="1130"/>
      <c r="N2831" s="1130"/>
      <c r="O2831" s="1130"/>
      <c r="P2831" s="1130"/>
      <c r="Q2831" s="1130"/>
      <c r="R2831" s="1130"/>
    </row>
    <row r="2832" spans="1:18">
      <c r="A2832" s="1130"/>
      <c r="B2832" s="1130"/>
      <c r="C2832" s="1130"/>
      <c r="D2832" s="1130"/>
      <c r="E2832" s="1130"/>
      <c r="F2832" s="1130"/>
      <c r="G2832" s="1130"/>
      <c r="H2832" s="1130"/>
      <c r="I2832" s="1130"/>
      <c r="J2832" s="1130"/>
      <c r="K2832" s="1130"/>
      <c r="L2832" s="1130"/>
      <c r="M2832" s="1130"/>
      <c r="N2832" s="1130"/>
      <c r="O2832" s="1130"/>
      <c r="P2832" s="1130"/>
      <c r="Q2832" s="1130"/>
      <c r="R2832" s="1130"/>
    </row>
    <row r="2833" spans="1:18">
      <c r="A2833" s="1130"/>
      <c r="B2833" s="1130"/>
      <c r="C2833" s="1130"/>
      <c r="D2833" s="1130"/>
      <c r="E2833" s="1130"/>
      <c r="F2833" s="1130"/>
      <c r="G2833" s="1130"/>
      <c r="H2833" s="1130"/>
      <c r="I2833" s="1130"/>
      <c r="J2833" s="1130"/>
      <c r="K2833" s="1130"/>
      <c r="L2833" s="1130"/>
      <c r="M2833" s="1130"/>
      <c r="N2833" s="1130"/>
      <c r="O2833" s="1130"/>
      <c r="P2833" s="1130"/>
      <c r="Q2833" s="1130"/>
      <c r="R2833" s="1130"/>
    </row>
    <row r="2834" spans="1:18">
      <c r="A2834" s="1130"/>
      <c r="B2834" s="1130"/>
      <c r="C2834" s="1130"/>
      <c r="D2834" s="1130"/>
      <c r="E2834" s="1130"/>
      <c r="F2834" s="1130"/>
      <c r="G2834" s="1130"/>
      <c r="H2834" s="1130"/>
      <c r="I2834" s="1130"/>
      <c r="J2834" s="1130"/>
      <c r="K2834" s="1130"/>
      <c r="L2834" s="1130"/>
      <c r="M2834" s="1130"/>
      <c r="N2834" s="1130"/>
      <c r="O2834" s="1130"/>
      <c r="P2834" s="1130"/>
      <c r="Q2834" s="1130"/>
      <c r="R2834" s="1130"/>
    </row>
    <row r="2835" spans="1:18">
      <c r="A2835" s="1130"/>
      <c r="B2835" s="1130"/>
      <c r="C2835" s="1130"/>
      <c r="D2835" s="1130"/>
      <c r="E2835" s="1130"/>
      <c r="F2835" s="1130"/>
      <c r="G2835" s="1130"/>
      <c r="H2835" s="1130"/>
      <c r="I2835" s="1130"/>
      <c r="J2835" s="1130"/>
      <c r="K2835" s="1130"/>
      <c r="L2835" s="1130"/>
      <c r="M2835" s="1130"/>
      <c r="N2835" s="1130"/>
      <c r="O2835" s="1130"/>
      <c r="P2835" s="1130"/>
      <c r="Q2835" s="1130"/>
      <c r="R2835" s="1130"/>
    </row>
    <row r="2836" spans="1:18">
      <c r="A2836" s="1130"/>
      <c r="B2836" s="1130"/>
      <c r="C2836" s="1130"/>
      <c r="D2836" s="1130"/>
      <c r="E2836" s="1130"/>
      <c r="F2836" s="1130"/>
      <c r="G2836" s="1130"/>
      <c r="H2836" s="1130"/>
      <c r="I2836" s="1130"/>
      <c r="J2836" s="1130"/>
      <c r="K2836" s="1130"/>
      <c r="L2836" s="1130"/>
      <c r="M2836" s="1130"/>
      <c r="N2836" s="1130"/>
      <c r="O2836" s="1130"/>
      <c r="P2836" s="1130"/>
      <c r="Q2836" s="1130"/>
      <c r="R2836" s="1130"/>
    </row>
    <row r="2837" spans="1:18">
      <c r="A2837" s="1130"/>
      <c r="B2837" s="1130"/>
      <c r="C2837" s="1130"/>
      <c r="D2837" s="1130"/>
      <c r="E2837" s="1130"/>
      <c r="F2837" s="1130"/>
      <c r="G2837" s="1130"/>
      <c r="H2837" s="1130"/>
      <c r="I2837" s="1130"/>
      <c r="J2837" s="1130"/>
      <c r="K2837" s="1130"/>
      <c r="L2837" s="1130"/>
      <c r="M2837" s="1130"/>
      <c r="N2837" s="1130"/>
      <c r="O2837" s="1130"/>
      <c r="P2837" s="1130"/>
      <c r="Q2837" s="1130"/>
      <c r="R2837" s="1130"/>
    </row>
    <row r="2838" spans="1:18">
      <c r="A2838" s="1130"/>
      <c r="B2838" s="1130"/>
      <c r="C2838" s="1130"/>
      <c r="D2838" s="1130"/>
      <c r="E2838" s="1130"/>
      <c r="F2838" s="1130"/>
      <c r="G2838" s="1130"/>
      <c r="H2838" s="1130"/>
      <c r="I2838" s="1130"/>
      <c r="J2838" s="1130"/>
      <c r="K2838" s="1130"/>
      <c r="L2838" s="1130"/>
      <c r="M2838" s="1130"/>
      <c r="N2838" s="1130"/>
      <c r="O2838" s="1130"/>
      <c r="P2838" s="1130"/>
      <c r="Q2838" s="1130"/>
      <c r="R2838" s="1130"/>
    </row>
    <row r="2839" spans="1:18">
      <c r="A2839" s="1130"/>
      <c r="B2839" s="1130"/>
      <c r="C2839" s="1130"/>
      <c r="D2839" s="1130"/>
      <c r="E2839" s="1130"/>
      <c r="F2839" s="1130"/>
      <c r="G2839" s="1130"/>
      <c r="H2839" s="1130"/>
      <c r="I2839" s="1130"/>
      <c r="J2839" s="1130"/>
      <c r="K2839" s="1130"/>
      <c r="L2839" s="1130"/>
      <c r="M2839" s="1130"/>
      <c r="N2839" s="1130"/>
      <c r="O2839" s="1130"/>
      <c r="P2839" s="1130"/>
      <c r="Q2839" s="1130"/>
      <c r="R2839" s="1130"/>
    </row>
    <row r="2840" spans="1:18">
      <c r="A2840" s="1130"/>
      <c r="B2840" s="1130"/>
      <c r="C2840" s="1130"/>
      <c r="D2840" s="1130"/>
      <c r="E2840" s="1130"/>
      <c r="F2840" s="1130"/>
      <c r="G2840" s="1130"/>
      <c r="H2840" s="1130"/>
      <c r="I2840" s="1130"/>
      <c r="J2840" s="1130"/>
      <c r="K2840" s="1130"/>
      <c r="L2840" s="1130"/>
      <c r="M2840" s="1130"/>
      <c r="N2840" s="1130"/>
      <c r="O2840" s="1130"/>
      <c r="P2840" s="1130"/>
      <c r="Q2840" s="1130"/>
      <c r="R2840" s="1130"/>
    </row>
    <row r="2841" spans="1:18">
      <c r="A2841" s="1130"/>
      <c r="B2841" s="1130"/>
      <c r="C2841" s="1130"/>
      <c r="D2841" s="1130"/>
      <c r="E2841" s="1130"/>
      <c r="F2841" s="1130"/>
      <c r="G2841" s="1130"/>
      <c r="H2841" s="1130"/>
      <c r="I2841" s="1130"/>
      <c r="J2841" s="1130"/>
      <c r="K2841" s="1130"/>
      <c r="L2841" s="1130"/>
      <c r="M2841" s="1130"/>
      <c r="N2841" s="1130"/>
      <c r="O2841" s="1130"/>
      <c r="P2841" s="1130"/>
      <c r="Q2841" s="1130"/>
      <c r="R2841" s="1130"/>
    </row>
    <row r="2842" spans="1:18">
      <c r="A2842" s="1130"/>
      <c r="B2842" s="1130"/>
      <c r="C2842" s="1130"/>
      <c r="D2842" s="1130"/>
      <c r="E2842" s="1130"/>
      <c r="F2842" s="1130"/>
      <c r="G2842" s="1130"/>
      <c r="H2842" s="1130"/>
      <c r="I2842" s="1130"/>
      <c r="J2842" s="1130"/>
      <c r="K2842" s="1130"/>
      <c r="L2842" s="1130"/>
      <c r="M2842" s="1130"/>
      <c r="N2842" s="1130"/>
      <c r="O2842" s="1130"/>
      <c r="P2842" s="1130"/>
      <c r="Q2842" s="1130"/>
      <c r="R2842" s="1130"/>
    </row>
    <row r="2843" spans="1:18">
      <c r="A2843" s="1130"/>
      <c r="B2843" s="1130"/>
      <c r="C2843" s="1130"/>
      <c r="D2843" s="1130"/>
      <c r="E2843" s="1130"/>
      <c r="F2843" s="1130"/>
      <c r="G2843" s="1130"/>
      <c r="H2843" s="1130"/>
      <c r="I2843" s="1130"/>
      <c r="J2843" s="1130"/>
      <c r="K2843" s="1130"/>
      <c r="L2843" s="1130"/>
      <c r="M2843" s="1130"/>
      <c r="N2843" s="1130"/>
      <c r="O2843" s="1130"/>
      <c r="P2843" s="1130"/>
      <c r="Q2843" s="1130"/>
      <c r="R2843" s="1130"/>
    </row>
    <row r="2844" spans="1:18">
      <c r="A2844" s="1130"/>
      <c r="B2844" s="1130"/>
      <c r="C2844" s="1130"/>
      <c r="D2844" s="1130"/>
      <c r="E2844" s="1130"/>
      <c r="F2844" s="1130"/>
      <c r="G2844" s="1130"/>
      <c r="H2844" s="1130"/>
      <c r="I2844" s="1130"/>
      <c r="J2844" s="1130"/>
      <c r="K2844" s="1130"/>
      <c r="L2844" s="1130"/>
      <c r="M2844" s="1130"/>
      <c r="N2844" s="1130"/>
      <c r="O2844" s="1130"/>
      <c r="P2844" s="1130"/>
      <c r="Q2844" s="1130"/>
      <c r="R2844" s="1130"/>
    </row>
    <row r="2845" spans="1:18">
      <c r="A2845" s="1130"/>
      <c r="B2845" s="1130"/>
      <c r="C2845" s="1130"/>
      <c r="D2845" s="1130"/>
      <c r="E2845" s="1130"/>
      <c r="F2845" s="1130"/>
      <c r="G2845" s="1130"/>
      <c r="H2845" s="1130"/>
      <c r="I2845" s="1130"/>
      <c r="J2845" s="1130"/>
      <c r="K2845" s="1130"/>
      <c r="L2845" s="1130"/>
      <c r="M2845" s="1130"/>
      <c r="N2845" s="1130"/>
      <c r="O2845" s="1130"/>
      <c r="P2845" s="1130"/>
      <c r="Q2845" s="1130"/>
      <c r="R2845" s="1130"/>
    </row>
    <row r="2846" spans="1:18">
      <c r="A2846" s="1130"/>
      <c r="B2846" s="1130"/>
      <c r="C2846" s="1130"/>
      <c r="D2846" s="1130"/>
      <c r="E2846" s="1130"/>
      <c r="F2846" s="1130"/>
      <c r="G2846" s="1130"/>
      <c r="H2846" s="1130"/>
      <c r="I2846" s="1130"/>
      <c r="J2846" s="1130"/>
      <c r="K2846" s="1130"/>
      <c r="L2846" s="1130"/>
      <c r="M2846" s="1130"/>
      <c r="N2846" s="1130"/>
      <c r="O2846" s="1130"/>
      <c r="P2846" s="1130"/>
      <c r="Q2846" s="1130"/>
      <c r="R2846" s="1130"/>
    </row>
    <row r="2847" spans="1:18">
      <c r="A2847" s="1130"/>
      <c r="B2847" s="1130"/>
      <c r="C2847" s="1130"/>
      <c r="D2847" s="1130"/>
      <c r="E2847" s="1130"/>
      <c r="F2847" s="1130"/>
      <c r="G2847" s="1130"/>
      <c r="H2847" s="1130"/>
      <c r="I2847" s="1130"/>
      <c r="J2847" s="1130"/>
      <c r="K2847" s="1130"/>
      <c r="L2847" s="1130"/>
      <c r="M2847" s="1130"/>
      <c r="N2847" s="1130"/>
      <c r="O2847" s="1130"/>
      <c r="P2847" s="1130"/>
      <c r="Q2847" s="1130"/>
      <c r="R2847" s="1130"/>
    </row>
    <row r="2848" spans="1:18">
      <c r="A2848" s="1130"/>
      <c r="B2848" s="1130"/>
      <c r="C2848" s="1130"/>
      <c r="D2848" s="1130"/>
      <c r="E2848" s="1130"/>
      <c r="F2848" s="1130"/>
      <c r="G2848" s="1130"/>
      <c r="H2848" s="1130"/>
      <c r="I2848" s="1130"/>
      <c r="J2848" s="1130"/>
      <c r="K2848" s="1130"/>
      <c r="L2848" s="1130"/>
      <c r="M2848" s="1130"/>
      <c r="N2848" s="1130"/>
      <c r="O2848" s="1130"/>
      <c r="P2848" s="1130"/>
      <c r="Q2848" s="1130"/>
      <c r="R2848" s="1130"/>
    </row>
    <row r="2849" spans="1:18">
      <c r="A2849" s="1130"/>
      <c r="B2849" s="1130"/>
      <c r="C2849" s="1130"/>
      <c r="D2849" s="1130"/>
      <c r="E2849" s="1130"/>
      <c r="F2849" s="1130"/>
      <c r="G2849" s="1130"/>
      <c r="H2849" s="1130"/>
      <c r="I2849" s="1130"/>
      <c r="J2849" s="1130"/>
      <c r="K2849" s="1130"/>
      <c r="L2849" s="1130"/>
      <c r="M2849" s="1130"/>
      <c r="N2849" s="1130"/>
      <c r="O2849" s="1130"/>
      <c r="P2849" s="1130"/>
      <c r="Q2849" s="1130"/>
      <c r="R2849" s="1130"/>
    </row>
    <row r="2850" spans="1:18">
      <c r="A2850" s="1130"/>
      <c r="B2850" s="1130"/>
      <c r="C2850" s="1130"/>
      <c r="D2850" s="1130"/>
      <c r="E2850" s="1130"/>
      <c r="F2850" s="1130"/>
      <c r="G2850" s="1130"/>
      <c r="H2850" s="1130"/>
      <c r="I2850" s="1130"/>
      <c r="J2850" s="1130"/>
      <c r="K2850" s="1130"/>
      <c r="L2850" s="1130"/>
      <c r="M2850" s="1130"/>
      <c r="N2850" s="1130"/>
      <c r="O2850" s="1130"/>
      <c r="P2850" s="1130"/>
      <c r="Q2850" s="1130"/>
      <c r="R2850" s="1130"/>
    </row>
    <row r="2851" spans="1:18">
      <c r="A2851" s="1130"/>
      <c r="B2851" s="1130"/>
      <c r="C2851" s="1130"/>
      <c r="D2851" s="1130"/>
      <c r="E2851" s="1130"/>
      <c r="F2851" s="1130"/>
      <c r="G2851" s="1130"/>
      <c r="H2851" s="1130"/>
      <c r="I2851" s="1130"/>
      <c r="J2851" s="1130"/>
      <c r="K2851" s="1130"/>
      <c r="L2851" s="1130"/>
      <c r="M2851" s="1130"/>
      <c r="N2851" s="1130"/>
      <c r="O2851" s="1130"/>
      <c r="P2851" s="1130"/>
      <c r="Q2851" s="1130"/>
      <c r="R2851" s="1130"/>
    </row>
    <row r="2852" spans="1:18">
      <c r="A2852" s="1130"/>
      <c r="B2852" s="1130"/>
      <c r="C2852" s="1130"/>
      <c r="D2852" s="1130"/>
      <c r="E2852" s="1130"/>
      <c r="F2852" s="1130"/>
      <c r="G2852" s="1130"/>
      <c r="H2852" s="1130"/>
      <c r="I2852" s="1130"/>
      <c r="J2852" s="1130"/>
      <c r="K2852" s="1130"/>
      <c r="L2852" s="1130"/>
      <c r="M2852" s="1130"/>
      <c r="N2852" s="1130"/>
      <c r="O2852" s="1130"/>
      <c r="P2852" s="1130"/>
      <c r="Q2852" s="1130"/>
      <c r="R2852" s="1130"/>
    </row>
    <row r="2853" spans="1:18">
      <c r="A2853" s="1130"/>
      <c r="B2853" s="1130"/>
      <c r="C2853" s="1130"/>
      <c r="D2853" s="1130"/>
      <c r="E2853" s="1130"/>
      <c r="F2853" s="1130"/>
      <c r="G2853" s="1130"/>
      <c r="H2853" s="1130"/>
      <c r="I2853" s="1130"/>
      <c r="J2853" s="1130"/>
      <c r="K2853" s="1130"/>
      <c r="L2853" s="1130"/>
      <c r="M2853" s="1130"/>
      <c r="N2853" s="1130"/>
      <c r="O2853" s="1130"/>
      <c r="P2853" s="1130"/>
      <c r="Q2853" s="1130"/>
      <c r="R2853" s="1130"/>
    </row>
    <row r="2854" spans="1:18">
      <c r="A2854" s="1130"/>
      <c r="B2854" s="1130"/>
      <c r="C2854" s="1130"/>
      <c r="D2854" s="1130"/>
      <c r="E2854" s="1130"/>
      <c r="F2854" s="1130"/>
      <c r="G2854" s="1130"/>
      <c r="H2854" s="1130"/>
      <c r="I2854" s="1130"/>
      <c r="J2854" s="1130"/>
      <c r="K2854" s="1130"/>
      <c r="L2854" s="1130"/>
      <c r="M2854" s="1130"/>
      <c r="N2854" s="1130"/>
      <c r="O2854" s="1130"/>
      <c r="P2854" s="1130"/>
      <c r="Q2854" s="1130"/>
      <c r="R2854" s="1130"/>
    </row>
    <row r="2855" spans="1:18">
      <c r="A2855" s="1130"/>
      <c r="B2855" s="1130"/>
      <c r="C2855" s="1130"/>
      <c r="D2855" s="1130"/>
      <c r="E2855" s="1130"/>
      <c r="F2855" s="1130"/>
      <c r="G2855" s="1130"/>
      <c r="H2855" s="1130"/>
      <c r="I2855" s="1130"/>
      <c r="J2855" s="1130"/>
      <c r="K2855" s="1130"/>
      <c r="L2855" s="1130"/>
      <c r="M2855" s="1130"/>
      <c r="N2855" s="1130"/>
      <c r="O2855" s="1130"/>
      <c r="P2855" s="1130"/>
      <c r="Q2855" s="1130"/>
      <c r="R2855" s="1130"/>
    </row>
    <row r="2856" spans="1:18">
      <c r="A2856" s="1130"/>
      <c r="B2856" s="1130"/>
      <c r="C2856" s="1130"/>
      <c r="D2856" s="1130"/>
      <c r="E2856" s="1130"/>
      <c r="F2856" s="1130"/>
      <c r="G2856" s="1130"/>
      <c r="H2856" s="1130"/>
      <c r="I2856" s="1130"/>
      <c r="J2856" s="1130"/>
      <c r="K2856" s="1130"/>
      <c r="L2856" s="1130"/>
      <c r="M2856" s="1130"/>
      <c r="N2856" s="1130"/>
      <c r="O2856" s="1130"/>
      <c r="P2856" s="1130"/>
      <c r="Q2856" s="1130"/>
      <c r="R2856" s="1130"/>
    </row>
    <row r="2857" spans="1:18">
      <c r="A2857" s="1130"/>
      <c r="B2857" s="1130"/>
      <c r="C2857" s="1130"/>
      <c r="D2857" s="1130"/>
      <c r="E2857" s="1130"/>
      <c r="F2857" s="1130"/>
      <c r="G2857" s="1130"/>
      <c r="H2857" s="1130"/>
      <c r="I2857" s="1130"/>
      <c r="J2857" s="1130"/>
      <c r="K2857" s="1130"/>
      <c r="L2857" s="1130"/>
      <c r="M2857" s="1130"/>
      <c r="N2857" s="1130"/>
      <c r="O2857" s="1130"/>
      <c r="P2857" s="1130"/>
      <c r="Q2857" s="1130"/>
      <c r="R2857" s="1130"/>
    </row>
    <row r="2858" spans="1:18">
      <c r="A2858" s="1130"/>
      <c r="B2858" s="1130"/>
      <c r="C2858" s="1130"/>
      <c r="D2858" s="1130"/>
      <c r="E2858" s="1130"/>
      <c r="F2858" s="1130"/>
      <c r="G2858" s="1130"/>
      <c r="H2858" s="1130"/>
      <c r="I2858" s="1130"/>
      <c r="J2858" s="1130"/>
      <c r="K2858" s="1130"/>
      <c r="L2858" s="1130"/>
      <c r="M2858" s="1130"/>
      <c r="N2858" s="1130"/>
      <c r="O2858" s="1130"/>
      <c r="P2858" s="1130"/>
      <c r="Q2858" s="1130"/>
      <c r="R2858" s="1130"/>
    </row>
    <row r="2859" spans="1:18">
      <c r="A2859" s="1130"/>
      <c r="B2859" s="1130"/>
      <c r="C2859" s="1130"/>
      <c r="D2859" s="1130"/>
      <c r="E2859" s="1130"/>
      <c r="F2859" s="1130"/>
      <c r="G2859" s="1130"/>
      <c r="H2859" s="1130"/>
      <c r="I2859" s="1130"/>
      <c r="J2859" s="1130"/>
      <c r="K2859" s="1130"/>
      <c r="L2859" s="1130"/>
      <c r="M2859" s="1130"/>
      <c r="N2859" s="1130"/>
      <c r="O2859" s="1130"/>
      <c r="P2859" s="1130"/>
      <c r="Q2859" s="1130"/>
      <c r="R2859" s="1130"/>
    </row>
    <row r="2860" spans="1:18">
      <c r="A2860" s="1130"/>
      <c r="B2860" s="1130"/>
      <c r="C2860" s="1130"/>
      <c r="D2860" s="1130"/>
      <c r="E2860" s="1130"/>
      <c r="F2860" s="1130"/>
      <c r="G2860" s="1130"/>
      <c r="H2860" s="1130"/>
      <c r="I2860" s="1130"/>
      <c r="J2860" s="1130"/>
      <c r="K2860" s="1130"/>
      <c r="L2860" s="1130"/>
      <c r="M2860" s="1130"/>
      <c r="N2860" s="1130"/>
      <c r="O2860" s="1130"/>
      <c r="P2860" s="1130"/>
      <c r="Q2860" s="1130"/>
      <c r="R2860" s="1130"/>
    </row>
    <row r="2861" spans="1:18">
      <c r="A2861" s="1130"/>
      <c r="B2861" s="1130"/>
      <c r="C2861" s="1130"/>
      <c r="D2861" s="1130"/>
      <c r="E2861" s="1130"/>
      <c r="F2861" s="1130"/>
      <c r="G2861" s="1130"/>
      <c r="H2861" s="1130"/>
      <c r="I2861" s="1130"/>
      <c r="J2861" s="1130"/>
      <c r="K2861" s="1130"/>
      <c r="L2861" s="1130"/>
      <c r="M2861" s="1130"/>
      <c r="N2861" s="1130"/>
      <c r="O2861" s="1130"/>
      <c r="P2861" s="1130"/>
      <c r="Q2861" s="1130"/>
      <c r="R2861" s="1130"/>
    </row>
    <row r="2862" spans="1:18">
      <c r="A2862" s="1130"/>
      <c r="B2862" s="1130"/>
      <c r="C2862" s="1130"/>
      <c r="D2862" s="1130"/>
      <c r="E2862" s="1130"/>
      <c r="F2862" s="1130"/>
      <c r="G2862" s="1130"/>
      <c r="H2862" s="1130"/>
      <c r="I2862" s="1130"/>
      <c r="J2862" s="1130"/>
      <c r="K2862" s="1130"/>
      <c r="L2862" s="1130"/>
      <c r="M2862" s="1130"/>
      <c r="N2862" s="1130"/>
      <c r="O2862" s="1130"/>
      <c r="P2862" s="1130"/>
      <c r="Q2862" s="1130"/>
      <c r="R2862" s="1130"/>
    </row>
    <row r="2863" spans="1:18">
      <c r="A2863" s="1130"/>
      <c r="B2863" s="1130"/>
      <c r="C2863" s="1130"/>
      <c r="D2863" s="1130"/>
      <c r="E2863" s="1130"/>
      <c r="F2863" s="1130"/>
      <c r="G2863" s="1130"/>
      <c r="H2863" s="1130"/>
      <c r="I2863" s="1130"/>
      <c r="J2863" s="1130"/>
      <c r="K2863" s="1130"/>
      <c r="L2863" s="1130"/>
      <c r="M2863" s="1130"/>
      <c r="N2863" s="1130"/>
      <c r="O2863" s="1130"/>
      <c r="P2863" s="1130"/>
      <c r="Q2863" s="1130"/>
      <c r="R2863" s="1130"/>
    </row>
    <row r="2864" spans="1:18">
      <c r="A2864" s="1130"/>
      <c r="B2864" s="1130"/>
      <c r="C2864" s="1130"/>
      <c r="D2864" s="1130"/>
      <c r="E2864" s="1130"/>
      <c r="F2864" s="1130"/>
      <c r="G2864" s="1130"/>
      <c r="H2864" s="1130"/>
      <c r="I2864" s="1130"/>
      <c r="J2864" s="1130"/>
      <c r="K2864" s="1130"/>
      <c r="L2864" s="1130"/>
      <c r="M2864" s="1130"/>
      <c r="N2864" s="1130"/>
      <c r="O2864" s="1130"/>
      <c r="P2864" s="1130"/>
      <c r="Q2864" s="1130"/>
      <c r="R2864" s="1130"/>
    </row>
    <row r="2865" spans="1:18">
      <c r="A2865" s="1130"/>
      <c r="B2865" s="1130"/>
      <c r="C2865" s="1130"/>
      <c r="D2865" s="1130"/>
      <c r="E2865" s="1130"/>
      <c r="F2865" s="1130"/>
      <c r="G2865" s="1130"/>
      <c r="H2865" s="1130"/>
      <c r="I2865" s="1130"/>
      <c r="J2865" s="1130"/>
      <c r="K2865" s="1130"/>
      <c r="L2865" s="1130"/>
      <c r="M2865" s="1130"/>
      <c r="N2865" s="1130"/>
      <c r="O2865" s="1130"/>
      <c r="P2865" s="1130"/>
      <c r="Q2865" s="1130"/>
      <c r="R2865" s="1130"/>
    </row>
    <row r="2866" spans="1:18">
      <c r="A2866" s="1130"/>
      <c r="B2866" s="1130"/>
      <c r="C2866" s="1130"/>
      <c r="D2866" s="1130"/>
      <c r="E2866" s="1130"/>
      <c r="F2866" s="1130"/>
      <c r="G2866" s="1130"/>
      <c r="H2866" s="1130"/>
      <c r="I2866" s="1130"/>
      <c r="J2866" s="1130"/>
      <c r="K2866" s="1130"/>
      <c r="L2866" s="1130"/>
      <c r="M2866" s="1130"/>
      <c r="N2866" s="1130"/>
      <c r="O2866" s="1130"/>
      <c r="P2866" s="1130"/>
      <c r="Q2866" s="1130"/>
      <c r="R2866" s="1130"/>
    </row>
    <row r="2867" spans="1:18">
      <c r="A2867" s="1130"/>
      <c r="B2867" s="1130"/>
      <c r="C2867" s="1130"/>
      <c r="D2867" s="1130"/>
      <c r="E2867" s="1130"/>
      <c r="F2867" s="1130"/>
      <c r="G2867" s="1130"/>
      <c r="H2867" s="1130"/>
      <c r="I2867" s="1130"/>
      <c r="J2867" s="1130"/>
      <c r="K2867" s="1130"/>
      <c r="L2867" s="1130"/>
      <c r="M2867" s="1130"/>
      <c r="N2867" s="1130"/>
      <c r="O2867" s="1130"/>
      <c r="P2867" s="1130"/>
      <c r="Q2867" s="1130"/>
      <c r="R2867" s="1130"/>
    </row>
    <row r="2868" spans="1:18">
      <c r="A2868" s="1130"/>
      <c r="B2868" s="1130"/>
      <c r="C2868" s="1130"/>
      <c r="D2868" s="1130"/>
      <c r="E2868" s="1130"/>
      <c r="F2868" s="1130"/>
      <c r="G2868" s="1130"/>
      <c r="H2868" s="1130"/>
      <c r="I2868" s="1130"/>
      <c r="J2868" s="1130"/>
      <c r="K2868" s="1130"/>
      <c r="L2868" s="1130"/>
      <c r="M2868" s="1130"/>
      <c r="N2868" s="1130"/>
      <c r="O2868" s="1130"/>
      <c r="P2868" s="1130"/>
      <c r="Q2868" s="1130"/>
      <c r="R2868" s="1130"/>
    </row>
    <row r="2869" spans="1:18">
      <c r="A2869" s="1130"/>
      <c r="B2869" s="1130"/>
      <c r="C2869" s="1130"/>
      <c r="D2869" s="1130"/>
      <c r="E2869" s="1130"/>
      <c r="F2869" s="1130"/>
      <c r="G2869" s="1130"/>
      <c r="H2869" s="1130"/>
      <c r="I2869" s="1130"/>
      <c r="J2869" s="1130"/>
      <c r="K2869" s="1130"/>
      <c r="L2869" s="1130"/>
      <c r="M2869" s="1130"/>
      <c r="N2869" s="1130"/>
      <c r="O2869" s="1130"/>
      <c r="P2869" s="1130"/>
      <c r="Q2869" s="1130"/>
      <c r="R2869" s="1130"/>
    </row>
    <row r="2870" spans="1:18">
      <c r="A2870" s="1130"/>
      <c r="B2870" s="1130"/>
      <c r="C2870" s="1130"/>
      <c r="D2870" s="1130"/>
      <c r="E2870" s="1130"/>
      <c r="F2870" s="1130"/>
      <c r="G2870" s="1130"/>
      <c r="H2870" s="1130"/>
      <c r="I2870" s="1130"/>
      <c r="J2870" s="1130"/>
      <c r="K2870" s="1130"/>
      <c r="L2870" s="1130"/>
      <c r="M2870" s="1130"/>
      <c r="N2870" s="1130"/>
      <c r="O2870" s="1130"/>
      <c r="P2870" s="1130"/>
      <c r="Q2870" s="1130"/>
      <c r="R2870" s="1130"/>
    </row>
    <row r="2871" spans="1:18">
      <c r="A2871" s="1130"/>
      <c r="B2871" s="1130"/>
      <c r="C2871" s="1130"/>
      <c r="D2871" s="1130"/>
      <c r="E2871" s="1130"/>
      <c r="F2871" s="1130"/>
      <c r="G2871" s="1130"/>
      <c r="H2871" s="1130"/>
      <c r="I2871" s="1130"/>
      <c r="J2871" s="1130"/>
      <c r="K2871" s="1130"/>
      <c r="L2871" s="1130"/>
      <c r="M2871" s="1130"/>
      <c r="N2871" s="1130"/>
      <c r="O2871" s="1130"/>
      <c r="P2871" s="1130"/>
      <c r="Q2871" s="1130"/>
      <c r="R2871" s="1130"/>
    </row>
    <row r="2872" spans="1:18">
      <c r="A2872" s="1130"/>
      <c r="B2872" s="1130"/>
      <c r="C2872" s="1130"/>
      <c r="D2872" s="1130"/>
      <c r="E2872" s="1130"/>
      <c r="F2872" s="1130"/>
      <c r="G2872" s="1130"/>
      <c r="H2872" s="1130"/>
      <c r="I2872" s="1130"/>
      <c r="J2872" s="1130"/>
      <c r="K2872" s="1130"/>
      <c r="L2872" s="1130"/>
      <c r="M2872" s="1130"/>
      <c r="N2872" s="1130"/>
      <c r="O2872" s="1130"/>
      <c r="P2872" s="1130"/>
      <c r="Q2872" s="1130"/>
      <c r="R2872" s="1130"/>
    </row>
    <row r="2873" spans="1:18">
      <c r="A2873" s="1130"/>
      <c r="B2873" s="1130"/>
      <c r="C2873" s="1130"/>
      <c r="D2873" s="1130"/>
      <c r="E2873" s="1130"/>
      <c r="F2873" s="1130"/>
      <c r="G2873" s="1130"/>
      <c r="H2873" s="1130"/>
      <c r="I2873" s="1130"/>
      <c r="J2873" s="1130"/>
      <c r="K2873" s="1130"/>
      <c r="L2873" s="1130"/>
      <c r="M2873" s="1130"/>
      <c r="N2873" s="1130"/>
      <c r="O2873" s="1130"/>
      <c r="P2873" s="1130"/>
      <c r="Q2873" s="1130"/>
      <c r="R2873" s="1130"/>
    </row>
    <row r="2874" spans="1:18">
      <c r="A2874" s="1130"/>
      <c r="B2874" s="1130"/>
      <c r="C2874" s="1130"/>
      <c r="D2874" s="1130"/>
      <c r="E2874" s="1130"/>
      <c r="F2874" s="1130"/>
      <c r="G2874" s="1130"/>
      <c r="H2874" s="1130"/>
      <c r="I2874" s="1130"/>
      <c r="J2874" s="1130"/>
      <c r="K2874" s="1130"/>
      <c r="L2874" s="1130"/>
      <c r="M2874" s="1130"/>
      <c r="N2874" s="1130"/>
      <c r="O2874" s="1130"/>
      <c r="P2874" s="1130"/>
      <c r="Q2874" s="1130"/>
      <c r="R2874" s="1130"/>
    </row>
    <row r="2875" spans="1:18">
      <c r="A2875" s="1130"/>
      <c r="B2875" s="1130"/>
      <c r="C2875" s="1130"/>
      <c r="D2875" s="1130"/>
      <c r="E2875" s="1130"/>
      <c r="F2875" s="1130"/>
      <c r="G2875" s="1130"/>
      <c r="H2875" s="1130"/>
      <c r="I2875" s="1130"/>
      <c r="J2875" s="1130"/>
      <c r="K2875" s="1130"/>
      <c r="L2875" s="1130"/>
      <c r="M2875" s="1130"/>
      <c r="N2875" s="1130"/>
      <c r="O2875" s="1130"/>
      <c r="P2875" s="1130"/>
      <c r="Q2875" s="1130"/>
      <c r="R2875" s="1130"/>
    </row>
    <row r="2876" spans="1:18">
      <c r="A2876" s="1130"/>
      <c r="B2876" s="1130"/>
      <c r="C2876" s="1130"/>
      <c r="D2876" s="1130"/>
      <c r="E2876" s="1130"/>
      <c r="F2876" s="1130"/>
      <c r="G2876" s="1130"/>
      <c r="H2876" s="1130"/>
      <c r="I2876" s="1130"/>
      <c r="J2876" s="1130"/>
      <c r="K2876" s="1130"/>
      <c r="L2876" s="1130"/>
      <c r="M2876" s="1130"/>
      <c r="N2876" s="1130"/>
      <c r="O2876" s="1130"/>
      <c r="P2876" s="1130"/>
      <c r="Q2876" s="1130"/>
      <c r="R2876" s="1130"/>
    </row>
    <row r="2877" spans="1:18">
      <c r="A2877" s="1130"/>
      <c r="B2877" s="1130"/>
      <c r="C2877" s="1130"/>
      <c r="D2877" s="1130"/>
      <c r="E2877" s="1130"/>
      <c r="F2877" s="1130"/>
      <c r="G2877" s="1130"/>
      <c r="H2877" s="1130"/>
      <c r="I2877" s="1130"/>
      <c r="J2877" s="1130"/>
      <c r="K2877" s="1130"/>
      <c r="L2877" s="1130"/>
      <c r="M2877" s="1130"/>
      <c r="N2877" s="1130"/>
      <c r="O2877" s="1130"/>
      <c r="P2877" s="1130"/>
      <c r="Q2877" s="1130"/>
      <c r="R2877" s="1130"/>
    </row>
    <row r="2878" spans="1:18">
      <c r="A2878" s="1130"/>
      <c r="B2878" s="1130"/>
      <c r="C2878" s="1130"/>
      <c r="D2878" s="1130"/>
      <c r="E2878" s="1130"/>
      <c r="F2878" s="1130"/>
      <c r="G2878" s="1130"/>
      <c r="H2878" s="1130"/>
      <c r="I2878" s="1130"/>
      <c r="J2878" s="1130"/>
      <c r="K2878" s="1130"/>
      <c r="L2878" s="1130"/>
      <c r="M2878" s="1130"/>
      <c r="N2878" s="1130"/>
      <c r="O2878" s="1130"/>
      <c r="P2878" s="1130"/>
      <c r="Q2878" s="1130"/>
      <c r="R2878" s="1130"/>
    </row>
    <row r="2879" spans="1:18">
      <c r="A2879" s="1130"/>
      <c r="B2879" s="1130"/>
      <c r="C2879" s="1130"/>
      <c r="D2879" s="1130"/>
      <c r="E2879" s="1130"/>
      <c r="F2879" s="1130"/>
      <c r="G2879" s="1130"/>
      <c r="H2879" s="1130"/>
      <c r="I2879" s="1130"/>
      <c r="J2879" s="1130"/>
      <c r="K2879" s="1130"/>
      <c r="L2879" s="1130"/>
      <c r="M2879" s="1130"/>
      <c r="N2879" s="1130"/>
      <c r="O2879" s="1130"/>
      <c r="P2879" s="1130"/>
      <c r="Q2879" s="1130"/>
      <c r="R2879" s="1130"/>
    </row>
    <row r="2880" spans="1:18">
      <c r="A2880" s="1130"/>
      <c r="B2880" s="1130"/>
      <c r="C2880" s="1130"/>
      <c r="D2880" s="1130"/>
      <c r="E2880" s="1130"/>
      <c r="F2880" s="1130"/>
      <c r="G2880" s="1130"/>
      <c r="H2880" s="1130"/>
      <c r="I2880" s="1130"/>
      <c r="J2880" s="1130"/>
      <c r="K2880" s="1130"/>
      <c r="L2880" s="1130"/>
      <c r="M2880" s="1130"/>
      <c r="N2880" s="1130"/>
      <c r="O2880" s="1130"/>
      <c r="P2880" s="1130"/>
      <c r="Q2880" s="1130"/>
      <c r="R2880" s="1130"/>
    </row>
    <row r="2881" spans="1:18">
      <c r="A2881" s="1130"/>
      <c r="B2881" s="1130"/>
      <c r="C2881" s="1130"/>
      <c r="D2881" s="1130"/>
      <c r="E2881" s="1130"/>
      <c r="F2881" s="1130"/>
      <c r="G2881" s="1130"/>
      <c r="H2881" s="1130"/>
      <c r="I2881" s="1130"/>
      <c r="J2881" s="1130"/>
      <c r="K2881" s="1130"/>
      <c r="L2881" s="1130"/>
      <c r="M2881" s="1130"/>
      <c r="N2881" s="1130"/>
      <c r="O2881" s="1130"/>
      <c r="P2881" s="1130"/>
      <c r="Q2881" s="1130"/>
      <c r="R2881" s="1130"/>
    </row>
    <row r="2882" spans="1:18">
      <c r="A2882" s="1130"/>
      <c r="B2882" s="1130"/>
      <c r="C2882" s="1130"/>
      <c r="D2882" s="1130"/>
      <c r="E2882" s="1130"/>
      <c r="F2882" s="1130"/>
      <c r="G2882" s="1130"/>
      <c r="H2882" s="1130"/>
      <c r="I2882" s="1130"/>
      <c r="J2882" s="1130"/>
      <c r="K2882" s="1130"/>
      <c r="L2882" s="1130"/>
      <c r="M2882" s="1130"/>
      <c r="N2882" s="1130"/>
      <c r="O2882" s="1130"/>
      <c r="P2882" s="1130"/>
      <c r="Q2882" s="1130"/>
      <c r="R2882" s="1130"/>
    </row>
    <row r="2883" spans="1:18">
      <c r="A2883" s="1130"/>
      <c r="B2883" s="1130"/>
      <c r="C2883" s="1130"/>
      <c r="D2883" s="1130"/>
      <c r="E2883" s="1130"/>
      <c r="F2883" s="1130"/>
      <c r="G2883" s="1130"/>
      <c r="H2883" s="1130"/>
      <c r="I2883" s="1130"/>
      <c r="J2883" s="1130"/>
      <c r="K2883" s="1130"/>
      <c r="L2883" s="1130"/>
      <c r="M2883" s="1130"/>
      <c r="N2883" s="1130"/>
      <c r="O2883" s="1130"/>
      <c r="P2883" s="1130"/>
      <c r="Q2883" s="1130"/>
      <c r="R2883" s="1130"/>
    </row>
    <row r="2884" spans="1:18">
      <c r="A2884" s="1130"/>
      <c r="B2884" s="1130"/>
      <c r="C2884" s="1130"/>
      <c r="D2884" s="1130"/>
      <c r="E2884" s="1130"/>
      <c r="F2884" s="1130"/>
      <c r="G2884" s="1130"/>
      <c r="H2884" s="1130"/>
      <c r="I2884" s="1130"/>
      <c r="J2884" s="1130"/>
      <c r="K2884" s="1130"/>
      <c r="L2884" s="1130"/>
      <c r="M2884" s="1130"/>
      <c r="N2884" s="1130"/>
      <c r="O2884" s="1130"/>
      <c r="P2884" s="1130"/>
      <c r="Q2884" s="1130"/>
      <c r="R2884" s="1130"/>
    </row>
    <row r="2885" spans="1:18">
      <c r="A2885" s="1130"/>
      <c r="B2885" s="1130"/>
      <c r="C2885" s="1130"/>
      <c r="D2885" s="1130"/>
      <c r="E2885" s="1130"/>
      <c r="F2885" s="1130"/>
      <c r="G2885" s="1130"/>
      <c r="H2885" s="1130"/>
      <c r="I2885" s="1130"/>
      <c r="J2885" s="1130"/>
      <c r="K2885" s="1130"/>
      <c r="L2885" s="1130"/>
      <c r="M2885" s="1130"/>
      <c r="N2885" s="1130"/>
      <c r="O2885" s="1130"/>
      <c r="P2885" s="1130"/>
      <c r="Q2885" s="1130"/>
      <c r="R2885" s="1130"/>
    </row>
    <row r="2886" spans="1:18">
      <c r="A2886" s="1130"/>
      <c r="B2886" s="1130"/>
      <c r="C2886" s="1130"/>
      <c r="D2886" s="1130"/>
      <c r="E2886" s="1130"/>
      <c r="F2886" s="1130"/>
      <c r="G2886" s="1130"/>
      <c r="H2886" s="1130"/>
      <c r="I2886" s="1130"/>
      <c r="J2886" s="1130"/>
      <c r="K2886" s="1130"/>
      <c r="L2886" s="1130"/>
      <c r="M2886" s="1130"/>
      <c r="N2886" s="1130"/>
      <c r="O2886" s="1130"/>
      <c r="P2886" s="1130"/>
      <c r="Q2886" s="1130"/>
      <c r="R2886" s="1130"/>
    </row>
    <row r="2887" spans="1:18">
      <c r="A2887" s="1130"/>
      <c r="B2887" s="1130"/>
      <c r="C2887" s="1130"/>
      <c r="D2887" s="1130"/>
      <c r="E2887" s="1130"/>
      <c r="F2887" s="1130"/>
      <c r="G2887" s="1130"/>
      <c r="H2887" s="1130"/>
      <c r="I2887" s="1130"/>
      <c r="J2887" s="1130"/>
      <c r="K2887" s="1130"/>
      <c r="L2887" s="1130"/>
      <c r="M2887" s="1130"/>
      <c r="N2887" s="1130"/>
      <c r="O2887" s="1130"/>
      <c r="P2887" s="1130"/>
      <c r="Q2887" s="1130"/>
      <c r="R2887" s="1130"/>
    </row>
    <row r="2888" spans="1:18">
      <c r="A2888" s="1130"/>
      <c r="B2888" s="1130"/>
      <c r="C2888" s="1130"/>
      <c r="D2888" s="1130"/>
      <c r="E2888" s="1130"/>
      <c r="F2888" s="1130"/>
      <c r="G2888" s="1130"/>
      <c r="H2888" s="1130"/>
      <c r="I2888" s="1130"/>
      <c r="J2888" s="1130"/>
      <c r="K2888" s="1130"/>
      <c r="L2888" s="1130"/>
      <c r="M2888" s="1130"/>
      <c r="N2888" s="1130"/>
      <c r="O2888" s="1130"/>
      <c r="P2888" s="1130"/>
      <c r="Q2888" s="1130"/>
      <c r="R2888" s="1130"/>
    </row>
    <row r="2889" spans="1:18">
      <c r="A2889" s="1130"/>
      <c r="B2889" s="1130"/>
      <c r="C2889" s="1130"/>
      <c r="D2889" s="1130"/>
      <c r="E2889" s="1130"/>
      <c r="F2889" s="1130"/>
      <c r="G2889" s="1130"/>
      <c r="H2889" s="1130"/>
      <c r="I2889" s="1130"/>
      <c r="J2889" s="1130"/>
      <c r="K2889" s="1130"/>
      <c r="L2889" s="1130"/>
      <c r="M2889" s="1130"/>
      <c r="N2889" s="1130"/>
      <c r="O2889" s="1130"/>
      <c r="P2889" s="1130"/>
      <c r="Q2889" s="1130"/>
      <c r="R2889" s="1130"/>
    </row>
    <row r="2890" spans="1:18">
      <c r="A2890" s="1130"/>
      <c r="B2890" s="1130"/>
      <c r="C2890" s="1130"/>
      <c r="D2890" s="1130"/>
      <c r="E2890" s="1130"/>
      <c r="F2890" s="1130"/>
      <c r="G2890" s="1130"/>
      <c r="H2890" s="1130"/>
      <c r="I2890" s="1130"/>
      <c r="J2890" s="1130"/>
      <c r="K2890" s="1130"/>
      <c r="L2890" s="1130"/>
      <c r="M2890" s="1130"/>
      <c r="N2890" s="1130"/>
      <c r="O2890" s="1130"/>
      <c r="P2890" s="1130"/>
      <c r="Q2890" s="1130"/>
      <c r="R2890" s="1130"/>
    </row>
    <row r="2891" spans="1:18">
      <c r="A2891" s="1130"/>
      <c r="B2891" s="1130"/>
      <c r="C2891" s="1130"/>
      <c r="D2891" s="1130"/>
      <c r="E2891" s="1130"/>
      <c r="F2891" s="1130"/>
      <c r="G2891" s="1130"/>
      <c r="H2891" s="1130"/>
      <c r="I2891" s="1130"/>
      <c r="J2891" s="1130"/>
      <c r="K2891" s="1130"/>
      <c r="L2891" s="1130"/>
      <c r="M2891" s="1130"/>
      <c r="N2891" s="1130"/>
      <c r="O2891" s="1130"/>
      <c r="P2891" s="1130"/>
      <c r="Q2891" s="1130"/>
      <c r="R2891" s="1130"/>
    </row>
    <row r="2892" spans="1:18">
      <c r="A2892" s="1130"/>
      <c r="B2892" s="1130"/>
      <c r="C2892" s="1130"/>
      <c r="D2892" s="1130"/>
      <c r="E2892" s="1130"/>
      <c r="F2892" s="1130"/>
      <c r="G2892" s="1130"/>
      <c r="H2892" s="1130"/>
      <c r="I2892" s="1130"/>
      <c r="J2892" s="1130"/>
      <c r="K2892" s="1130"/>
      <c r="L2892" s="1130"/>
      <c r="M2892" s="1130"/>
      <c r="N2892" s="1130"/>
      <c r="O2892" s="1130"/>
      <c r="P2892" s="1130"/>
      <c r="Q2892" s="1130"/>
      <c r="R2892" s="1130"/>
    </row>
    <row r="2893" spans="1:18">
      <c r="A2893" s="1130"/>
      <c r="B2893" s="1130"/>
      <c r="C2893" s="1130"/>
      <c r="D2893" s="1130"/>
      <c r="E2893" s="1130"/>
      <c r="F2893" s="1130"/>
      <c r="G2893" s="1130"/>
      <c r="H2893" s="1130"/>
      <c r="I2893" s="1130"/>
      <c r="J2893" s="1130"/>
      <c r="K2893" s="1130"/>
      <c r="L2893" s="1130"/>
      <c r="M2893" s="1130"/>
      <c r="N2893" s="1130"/>
      <c r="O2893" s="1130"/>
      <c r="P2893" s="1130"/>
      <c r="Q2893" s="1130"/>
      <c r="R2893" s="1130"/>
    </row>
    <row r="2894" spans="1:18">
      <c r="A2894" s="1130"/>
      <c r="B2894" s="1130"/>
      <c r="C2894" s="1130"/>
      <c r="D2894" s="1130"/>
      <c r="E2894" s="1130"/>
      <c r="F2894" s="1130"/>
      <c r="G2894" s="1130"/>
      <c r="H2894" s="1130"/>
      <c r="I2894" s="1130"/>
      <c r="J2894" s="1130"/>
      <c r="K2894" s="1130"/>
      <c r="L2894" s="1130"/>
      <c r="M2894" s="1130"/>
      <c r="N2894" s="1130"/>
      <c r="O2894" s="1130"/>
      <c r="P2894" s="1130"/>
      <c r="Q2894" s="1130"/>
      <c r="R2894" s="1130"/>
    </row>
    <row r="2895" spans="1:18">
      <c r="A2895" s="1130"/>
      <c r="B2895" s="1130"/>
      <c r="C2895" s="1130"/>
      <c r="D2895" s="1130"/>
      <c r="E2895" s="1130"/>
      <c r="F2895" s="1130"/>
      <c r="G2895" s="1130"/>
      <c r="H2895" s="1130"/>
      <c r="I2895" s="1130"/>
      <c r="J2895" s="1130"/>
      <c r="K2895" s="1130"/>
      <c r="L2895" s="1130"/>
      <c r="M2895" s="1130"/>
      <c r="N2895" s="1130"/>
      <c r="O2895" s="1130"/>
      <c r="P2895" s="1130"/>
      <c r="Q2895" s="1130"/>
      <c r="R2895" s="1130"/>
    </row>
    <row r="2896" spans="1:18">
      <c r="A2896" s="1130"/>
      <c r="B2896" s="1130"/>
      <c r="C2896" s="1130"/>
      <c r="D2896" s="1130"/>
      <c r="E2896" s="1130"/>
      <c r="F2896" s="1130"/>
      <c r="G2896" s="1130"/>
      <c r="H2896" s="1130"/>
      <c r="I2896" s="1130"/>
      <c r="J2896" s="1130"/>
      <c r="K2896" s="1130"/>
      <c r="L2896" s="1130"/>
      <c r="M2896" s="1130"/>
      <c r="N2896" s="1130"/>
      <c r="O2896" s="1130"/>
      <c r="P2896" s="1130"/>
      <c r="Q2896" s="1130"/>
      <c r="R2896" s="1130"/>
    </row>
    <row r="2897" spans="1:18">
      <c r="A2897" s="1130"/>
      <c r="B2897" s="1130"/>
      <c r="C2897" s="1130"/>
      <c r="D2897" s="1130"/>
      <c r="E2897" s="1130"/>
      <c r="F2897" s="1130"/>
      <c r="G2897" s="1130"/>
      <c r="H2897" s="1130"/>
      <c r="I2897" s="1130"/>
      <c r="J2897" s="1130"/>
      <c r="K2897" s="1130"/>
      <c r="L2897" s="1130"/>
      <c r="M2897" s="1130"/>
      <c r="N2897" s="1130"/>
      <c r="O2897" s="1130"/>
      <c r="P2897" s="1130"/>
      <c r="Q2897" s="1130"/>
      <c r="R2897" s="1130"/>
    </row>
    <row r="2898" spans="1:18">
      <c r="A2898" s="1130"/>
      <c r="B2898" s="1130"/>
      <c r="C2898" s="1130"/>
      <c r="D2898" s="1130"/>
      <c r="E2898" s="1130"/>
      <c r="F2898" s="1130"/>
      <c r="G2898" s="1130"/>
      <c r="H2898" s="1130"/>
      <c r="I2898" s="1130"/>
      <c r="J2898" s="1130"/>
      <c r="K2898" s="1130"/>
      <c r="L2898" s="1130"/>
      <c r="M2898" s="1130"/>
      <c r="N2898" s="1130"/>
      <c r="O2898" s="1130"/>
      <c r="P2898" s="1130"/>
      <c r="Q2898" s="1130"/>
      <c r="R2898" s="1130"/>
    </row>
    <row r="2899" spans="1:18">
      <c r="A2899" s="1130"/>
      <c r="B2899" s="1130"/>
      <c r="C2899" s="1130"/>
      <c r="D2899" s="1130"/>
      <c r="E2899" s="1130"/>
      <c r="F2899" s="1130"/>
      <c r="G2899" s="1130"/>
      <c r="H2899" s="1130"/>
      <c r="I2899" s="1130"/>
      <c r="J2899" s="1130"/>
      <c r="K2899" s="1130"/>
      <c r="L2899" s="1130"/>
      <c r="M2899" s="1130"/>
      <c r="N2899" s="1130"/>
      <c r="O2899" s="1130"/>
      <c r="P2899" s="1130"/>
      <c r="Q2899" s="1130"/>
      <c r="R2899" s="1130"/>
    </row>
    <row r="2900" spans="1:18">
      <c r="A2900" s="1130"/>
      <c r="B2900" s="1130"/>
      <c r="C2900" s="1130"/>
      <c r="D2900" s="1130"/>
      <c r="E2900" s="1130"/>
      <c r="F2900" s="1130"/>
      <c r="G2900" s="1130"/>
      <c r="H2900" s="1130"/>
      <c r="I2900" s="1130"/>
      <c r="J2900" s="1130"/>
      <c r="K2900" s="1130"/>
      <c r="L2900" s="1130"/>
      <c r="M2900" s="1130"/>
      <c r="N2900" s="1130"/>
      <c r="O2900" s="1130"/>
      <c r="P2900" s="1130"/>
      <c r="Q2900" s="1130"/>
      <c r="R2900" s="1130"/>
    </row>
    <row r="2901" spans="1:18">
      <c r="A2901" s="1130"/>
      <c r="B2901" s="1130"/>
      <c r="C2901" s="1130"/>
      <c r="D2901" s="1130"/>
      <c r="E2901" s="1130"/>
      <c r="F2901" s="1130"/>
      <c r="G2901" s="1130"/>
      <c r="H2901" s="1130"/>
      <c r="I2901" s="1130"/>
      <c r="J2901" s="1130"/>
      <c r="K2901" s="1130"/>
      <c r="L2901" s="1130"/>
      <c r="M2901" s="1130"/>
      <c r="N2901" s="1130"/>
      <c r="O2901" s="1130"/>
      <c r="P2901" s="1130"/>
      <c r="Q2901" s="1130"/>
      <c r="R2901" s="1130"/>
    </row>
    <row r="2902" spans="1:18">
      <c r="A2902" s="1130"/>
      <c r="B2902" s="1130"/>
      <c r="C2902" s="1130"/>
      <c r="D2902" s="1130"/>
      <c r="E2902" s="1130"/>
      <c r="F2902" s="1130"/>
      <c r="G2902" s="1130"/>
      <c r="H2902" s="1130"/>
      <c r="I2902" s="1130"/>
      <c r="J2902" s="1130"/>
      <c r="K2902" s="1130"/>
      <c r="L2902" s="1130"/>
      <c r="M2902" s="1130"/>
      <c r="N2902" s="1130"/>
      <c r="O2902" s="1130"/>
      <c r="P2902" s="1130"/>
      <c r="Q2902" s="1130"/>
      <c r="R2902" s="1130"/>
    </row>
    <row r="2903" spans="1:18">
      <c r="A2903" s="1130"/>
      <c r="B2903" s="1130"/>
      <c r="C2903" s="1130"/>
      <c r="D2903" s="1130"/>
      <c r="E2903" s="1130"/>
      <c r="F2903" s="1130"/>
      <c r="G2903" s="1130"/>
      <c r="H2903" s="1130"/>
      <c r="I2903" s="1130"/>
      <c r="J2903" s="1130"/>
      <c r="K2903" s="1130"/>
      <c r="L2903" s="1130"/>
      <c r="M2903" s="1130"/>
      <c r="N2903" s="1130"/>
      <c r="O2903" s="1130"/>
      <c r="P2903" s="1130"/>
      <c r="Q2903" s="1130"/>
      <c r="R2903" s="1130"/>
    </row>
    <row r="2904" spans="1:18">
      <c r="A2904" s="1130"/>
      <c r="B2904" s="1130"/>
      <c r="C2904" s="1130"/>
      <c r="D2904" s="1130"/>
      <c r="E2904" s="1130"/>
      <c r="F2904" s="1130"/>
      <c r="G2904" s="1130"/>
      <c r="H2904" s="1130"/>
      <c r="I2904" s="1130"/>
      <c r="J2904" s="1130"/>
      <c r="K2904" s="1130"/>
      <c r="L2904" s="1130"/>
      <c r="M2904" s="1130"/>
      <c r="N2904" s="1130"/>
      <c r="O2904" s="1130"/>
      <c r="P2904" s="1130"/>
      <c r="Q2904" s="1130"/>
      <c r="R2904" s="1130"/>
    </row>
    <row r="2905" spans="1:18">
      <c r="A2905" s="1130"/>
      <c r="B2905" s="1130"/>
      <c r="C2905" s="1130"/>
      <c r="D2905" s="1130"/>
      <c r="E2905" s="1130"/>
      <c r="F2905" s="1130"/>
      <c r="G2905" s="1130"/>
      <c r="H2905" s="1130"/>
      <c r="I2905" s="1130"/>
      <c r="J2905" s="1130"/>
      <c r="K2905" s="1130"/>
      <c r="L2905" s="1130"/>
      <c r="M2905" s="1130"/>
      <c r="N2905" s="1130"/>
      <c r="O2905" s="1130"/>
      <c r="P2905" s="1130"/>
      <c r="Q2905" s="1130"/>
      <c r="R2905" s="1130"/>
    </row>
    <row r="2906" spans="1:18">
      <c r="A2906" s="1130"/>
      <c r="B2906" s="1130"/>
      <c r="C2906" s="1130"/>
      <c r="D2906" s="1130"/>
      <c r="E2906" s="1130"/>
      <c r="F2906" s="1130"/>
      <c r="G2906" s="1130"/>
      <c r="H2906" s="1130"/>
      <c r="I2906" s="1130"/>
      <c r="J2906" s="1130"/>
      <c r="K2906" s="1130"/>
      <c r="L2906" s="1130"/>
      <c r="M2906" s="1130"/>
      <c r="N2906" s="1130"/>
      <c r="O2906" s="1130"/>
      <c r="P2906" s="1130"/>
      <c r="Q2906" s="1130"/>
      <c r="R2906" s="1130"/>
    </row>
    <row r="2907" spans="1:18">
      <c r="A2907" s="1130"/>
      <c r="B2907" s="1130"/>
      <c r="C2907" s="1130"/>
      <c r="D2907" s="1130"/>
      <c r="E2907" s="1130"/>
      <c r="F2907" s="1130"/>
      <c r="G2907" s="1130"/>
      <c r="H2907" s="1130"/>
      <c r="I2907" s="1130"/>
      <c r="J2907" s="1130"/>
      <c r="K2907" s="1130"/>
      <c r="L2907" s="1130"/>
      <c r="M2907" s="1130"/>
      <c r="N2907" s="1130"/>
      <c r="O2907" s="1130"/>
      <c r="P2907" s="1130"/>
      <c r="Q2907" s="1130"/>
      <c r="R2907" s="1130"/>
    </row>
    <row r="2908" spans="1:18">
      <c r="A2908" s="1130"/>
      <c r="B2908" s="1130"/>
      <c r="C2908" s="1130"/>
      <c r="D2908" s="1130"/>
      <c r="E2908" s="1130"/>
      <c r="F2908" s="1130"/>
      <c r="G2908" s="1130"/>
      <c r="H2908" s="1130"/>
      <c r="I2908" s="1130"/>
      <c r="J2908" s="1130"/>
      <c r="K2908" s="1130"/>
      <c r="L2908" s="1130"/>
      <c r="M2908" s="1130"/>
      <c r="N2908" s="1130"/>
      <c r="O2908" s="1130"/>
      <c r="P2908" s="1130"/>
      <c r="Q2908" s="1130"/>
      <c r="R2908" s="1130"/>
    </row>
    <row r="2909" spans="1:18">
      <c r="A2909" s="1130"/>
      <c r="B2909" s="1130"/>
      <c r="C2909" s="1130"/>
      <c r="D2909" s="1130"/>
      <c r="E2909" s="1130"/>
      <c r="F2909" s="1130"/>
      <c r="G2909" s="1130"/>
      <c r="H2909" s="1130"/>
      <c r="I2909" s="1130"/>
      <c r="J2909" s="1130"/>
      <c r="K2909" s="1130"/>
      <c r="L2909" s="1130"/>
      <c r="M2909" s="1130"/>
      <c r="N2909" s="1130"/>
      <c r="O2909" s="1130"/>
      <c r="P2909" s="1130"/>
      <c r="Q2909" s="1130"/>
      <c r="R2909" s="1130"/>
    </row>
    <row r="2910" spans="1:18">
      <c r="A2910" s="1130"/>
      <c r="B2910" s="1130"/>
      <c r="C2910" s="1130"/>
      <c r="D2910" s="1130"/>
      <c r="E2910" s="1130"/>
      <c r="F2910" s="1130"/>
      <c r="G2910" s="1130"/>
      <c r="H2910" s="1130"/>
      <c r="I2910" s="1130"/>
      <c r="J2910" s="1130"/>
      <c r="K2910" s="1130"/>
      <c r="L2910" s="1130"/>
      <c r="M2910" s="1130"/>
      <c r="N2910" s="1130"/>
      <c r="O2910" s="1130"/>
      <c r="P2910" s="1130"/>
      <c r="Q2910" s="1130"/>
      <c r="R2910" s="1130"/>
    </row>
    <row r="2911" spans="1:18">
      <c r="A2911" s="1130"/>
      <c r="B2911" s="1130"/>
      <c r="C2911" s="1130"/>
      <c r="D2911" s="1130"/>
      <c r="E2911" s="1130"/>
      <c r="F2911" s="1130"/>
      <c r="G2911" s="1130"/>
      <c r="H2911" s="1130"/>
      <c r="I2911" s="1130"/>
      <c r="J2911" s="1130"/>
      <c r="K2911" s="1130"/>
      <c r="L2911" s="1130"/>
      <c r="M2911" s="1130"/>
      <c r="N2911" s="1130"/>
      <c r="O2911" s="1130"/>
      <c r="P2911" s="1130"/>
      <c r="Q2911" s="1130"/>
      <c r="R2911" s="1130"/>
    </row>
    <row r="2912" spans="1:18">
      <c r="A2912" s="1130"/>
      <c r="B2912" s="1130"/>
      <c r="C2912" s="1130"/>
      <c r="D2912" s="1130"/>
      <c r="E2912" s="1130"/>
      <c r="F2912" s="1130"/>
      <c r="G2912" s="1130"/>
      <c r="H2912" s="1130"/>
      <c r="I2912" s="1130"/>
      <c r="J2912" s="1130"/>
      <c r="K2912" s="1130"/>
      <c r="L2912" s="1130"/>
      <c r="M2912" s="1130"/>
      <c r="N2912" s="1130"/>
      <c r="O2912" s="1130"/>
      <c r="P2912" s="1130"/>
      <c r="Q2912" s="1130"/>
      <c r="R2912" s="1130"/>
    </row>
    <row r="2913" spans="1:18">
      <c r="A2913" s="1130"/>
      <c r="B2913" s="1130"/>
      <c r="C2913" s="1130"/>
      <c r="D2913" s="1130"/>
      <c r="E2913" s="1130"/>
      <c r="F2913" s="1130"/>
      <c r="G2913" s="1130"/>
      <c r="H2913" s="1130"/>
      <c r="I2913" s="1130"/>
      <c r="J2913" s="1130"/>
      <c r="K2913" s="1130"/>
      <c r="L2913" s="1130"/>
      <c r="M2913" s="1130"/>
      <c r="N2913" s="1130"/>
      <c r="O2913" s="1130"/>
      <c r="P2913" s="1130"/>
      <c r="Q2913" s="1130"/>
      <c r="R2913" s="1130"/>
    </row>
    <row r="2914" spans="1:18">
      <c r="A2914" s="1130"/>
      <c r="B2914" s="1130"/>
      <c r="C2914" s="1130"/>
      <c r="D2914" s="1130"/>
      <c r="E2914" s="1130"/>
      <c r="F2914" s="1130"/>
      <c r="G2914" s="1130"/>
      <c r="H2914" s="1130"/>
      <c r="I2914" s="1130"/>
      <c r="J2914" s="1130"/>
      <c r="K2914" s="1130"/>
      <c r="L2914" s="1130"/>
      <c r="M2914" s="1130"/>
      <c r="N2914" s="1130"/>
      <c r="O2914" s="1130"/>
      <c r="P2914" s="1130"/>
      <c r="Q2914" s="1130"/>
      <c r="R2914" s="1130"/>
    </row>
    <row r="2915" spans="1:18">
      <c r="A2915" s="1130"/>
      <c r="B2915" s="1130"/>
      <c r="C2915" s="1130"/>
      <c r="D2915" s="1130"/>
      <c r="E2915" s="1130"/>
      <c r="F2915" s="1130"/>
      <c r="G2915" s="1130"/>
      <c r="H2915" s="1130"/>
      <c r="I2915" s="1130"/>
      <c r="J2915" s="1130"/>
      <c r="K2915" s="1130"/>
      <c r="L2915" s="1130"/>
      <c r="M2915" s="1130"/>
      <c r="N2915" s="1130"/>
      <c r="O2915" s="1130"/>
      <c r="P2915" s="1130"/>
      <c r="Q2915" s="1130"/>
      <c r="R2915" s="1130"/>
    </row>
    <row r="2916" spans="1:18">
      <c r="A2916" s="1130"/>
      <c r="B2916" s="1130"/>
      <c r="C2916" s="1130"/>
      <c r="D2916" s="1130"/>
      <c r="E2916" s="1130"/>
      <c r="F2916" s="1130"/>
      <c r="G2916" s="1130"/>
      <c r="H2916" s="1130"/>
      <c r="I2916" s="1130"/>
      <c r="J2916" s="1130"/>
      <c r="K2916" s="1130"/>
      <c r="L2916" s="1130"/>
      <c r="M2916" s="1130"/>
      <c r="N2916" s="1130"/>
      <c r="O2916" s="1130"/>
      <c r="P2916" s="1130"/>
      <c r="Q2916" s="1130"/>
      <c r="R2916" s="1130"/>
    </row>
    <row r="2917" spans="1:18">
      <c r="A2917" s="1130"/>
      <c r="B2917" s="1130"/>
      <c r="C2917" s="1130"/>
      <c r="D2917" s="1130"/>
      <c r="E2917" s="1130"/>
      <c r="F2917" s="1130"/>
      <c r="G2917" s="1130"/>
      <c r="H2917" s="1130"/>
      <c r="I2917" s="1130"/>
      <c r="J2917" s="1130"/>
      <c r="K2917" s="1130"/>
      <c r="L2917" s="1130"/>
      <c r="M2917" s="1130"/>
      <c r="N2917" s="1130"/>
      <c r="O2917" s="1130"/>
      <c r="P2917" s="1130"/>
      <c r="Q2917" s="1130"/>
      <c r="R2917" s="1130"/>
    </row>
    <row r="2918" spans="1:18">
      <c r="A2918" s="1130"/>
      <c r="B2918" s="1130"/>
      <c r="C2918" s="1130"/>
      <c r="D2918" s="1130"/>
      <c r="E2918" s="1130"/>
      <c r="F2918" s="1130"/>
      <c r="G2918" s="1130"/>
      <c r="H2918" s="1130"/>
      <c r="I2918" s="1130"/>
      <c r="J2918" s="1130"/>
      <c r="K2918" s="1130"/>
      <c r="L2918" s="1130"/>
      <c r="M2918" s="1130"/>
      <c r="N2918" s="1130"/>
      <c r="O2918" s="1130"/>
      <c r="P2918" s="1130"/>
      <c r="Q2918" s="1130"/>
      <c r="R2918" s="1130"/>
    </row>
    <row r="2919" spans="1:18">
      <c r="A2919" s="1130"/>
      <c r="B2919" s="1130"/>
      <c r="C2919" s="1130"/>
      <c r="D2919" s="1130"/>
      <c r="E2919" s="1130"/>
      <c r="F2919" s="1130"/>
      <c r="G2919" s="1130"/>
      <c r="H2919" s="1130"/>
      <c r="I2919" s="1130"/>
      <c r="J2919" s="1130"/>
      <c r="K2919" s="1130"/>
      <c r="L2919" s="1130"/>
      <c r="M2919" s="1130"/>
      <c r="N2919" s="1130"/>
      <c r="O2919" s="1130"/>
      <c r="P2919" s="1130"/>
      <c r="Q2919" s="1130"/>
      <c r="R2919" s="1130"/>
    </row>
    <row r="2920" spans="1:18">
      <c r="A2920" s="1130"/>
      <c r="B2920" s="1130"/>
      <c r="C2920" s="1130"/>
      <c r="D2920" s="1130"/>
      <c r="E2920" s="1130"/>
      <c r="F2920" s="1130"/>
      <c r="G2920" s="1130"/>
      <c r="H2920" s="1130"/>
      <c r="I2920" s="1130"/>
      <c r="J2920" s="1130"/>
      <c r="K2920" s="1130"/>
      <c r="L2920" s="1130"/>
      <c r="M2920" s="1130"/>
      <c r="N2920" s="1130"/>
      <c r="O2920" s="1130"/>
      <c r="P2920" s="1130"/>
      <c r="Q2920" s="1130"/>
      <c r="R2920" s="1130"/>
    </row>
    <row r="2921" spans="1:18">
      <c r="A2921" s="1130"/>
      <c r="B2921" s="1130"/>
      <c r="C2921" s="1130"/>
      <c r="D2921" s="1130"/>
      <c r="E2921" s="1130"/>
      <c r="F2921" s="1130"/>
      <c r="G2921" s="1130"/>
      <c r="H2921" s="1130"/>
      <c r="I2921" s="1130"/>
      <c r="J2921" s="1130"/>
      <c r="K2921" s="1130"/>
      <c r="L2921" s="1130"/>
      <c r="M2921" s="1130"/>
      <c r="N2921" s="1130"/>
      <c r="O2921" s="1130"/>
      <c r="P2921" s="1130"/>
      <c r="Q2921" s="1130"/>
      <c r="R2921" s="1130"/>
    </row>
    <row r="2922" spans="1:18">
      <c r="A2922" s="1130"/>
      <c r="B2922" s="1130"/>
      <c r="C2922" s="1130"/>
      <c r="D2922" s="1130"/>
      <c r="E2922" s="1130"/>
      <c r="F2922" s="1130"/>
      <c r="G2922" s="1130"/>
      <c r="H2922" s="1130"/>
      <c r="I2922" s="1130"/>
      <c r="J2922" s="1130"/>
      <c r="K2922" s="1130"/>
      <c r="L2922" s="1130"/>
      <c r="M2922" s="1130"/>
      <c r="N2922" s="1130"/>
      <c r="O2922" s="1130"/>
      <c r="P2922" s="1130"/>
      <c r="Q2922" s="1130"/>
      <c r="R2922" s="1130"/>
    </row>
    <row r="2923" spans="1:18">
      <c r="A2923" s="1130"/>
      <c r="B2923" s="1130"/>
      <c r="C2923" s="1130"/>
      <c r="D2923" s="1130"/>
      <c r="E2923" s="1130"/>
      <c r="F2923" s="1130"/>
      <c r="G2923" s="1130"/>
      <c r="H2923" s="1130"/>
      <c r="I2923" s="1130"/>
      <c r="J2923" s="1130"/>
      <c r="K2923" s="1130"/>
      <c r="L2923" s="1130"/>
      <c r="M2923" s="1130"/>
      <c r="N2923" s="1130"/>
      <c r="O2923" s="1130"/>
      <c r="P2923" s="1130"/>
      <c r="Q2923" s="1130"/>
      <c r="R2923" s="1130"/>
    </row>
    <row r="2924" spans="1:18">
      <c r="A2924" s="1130"/>
      <c r="B2924" s="1130"/>
      <c r="C2924" s="1130"/>
      <c r="D2924" s="1130"/>
      <c r="E2924" s="1130"/>
      <c r="F2924" s="1130"/>
      <c r="G2924" s="1130"/>
      <c r="H2924" s="1130"/>
      <c r="I2924" s="1130"/>
      <c r="J2924" s="1130"/>
      <c r="K2924" s="1130"/>
      <c r="L2924" s="1130"/>
      <c r="M2924" s="1130"/>
      <c r="N2924" s="1130"/>
      <c r="O2924" s="1130"/>
      <c r="P2924" s="1130"/>
      <c r="Q2924" s="1130"/>
      <c r="R2924" s="1130"/>
    </row>
    <row r="2925" spans="1:18">
      <c r="A2925" s="1130"/>
      <c r="B2925" s="1130"/>
      <c r="C2925" s="1130"/>
      <c r="D2925" s="1130"/>
      <c r="E2925" s="1130"/>
      <c r="F2925" s="1130"/>
      <c r="G2925" s="1130"/>
      <c r="H2925" s="1130"/>
      <c r="I2925" s="1130"/>
      <c r="J2925" s="1130"/>
      <c r="K2925" s="1130"/>
      <c r="L2925" s="1130"/>
      <c r="M2925" s="1130"/>
      <c r="N2925" s="1130"/>
      <c r="O2925" s="1130"/>
      <c r="P2925" s="1130"/>
      <c r="Q2925" s="1130"/>
      <c r="R2925" s="1130"/>
    </row>
    <row r="2926" spans="1:18">
      <c r="A2926" s="1130"/>
      <c r="B2926" s="1130"/>
      <c r="C2926" s="1130"/>
      <c r="D2926" s="1130"/>
      <c r="E2926" s="1130"/>
      <c r="F2926" s="1130"/>
      <c r="G2926" s="1130"/>
      <c r="H2926" s="1130"/>
      <c r="I2926" s="1130"/>
      <c r="J2926" s="1130"/>
      <c r="K2926" s="1130"/>
      <c r="L2926" s="1130"/>
      <c r="M2926" s="1130"/>
      <c r="N2926" s="1130"/>
      <c r="O2926" s="1130"/>
      <c r="P2926" s="1130"/>
      <c r="Q2926" s="1130"/>
      <c r="R2926" s="1130"/>
    </row>
    <row r="2927" spans="1:18">
      <c r="A2927" s="1130"/>
      <c r="B2927" s="1130"/>
      <c r="C2927" s="1130"/>
      <c r="D2927" s="1130"/>
      <c r="E2927" s="1130"/>
      <c r="F2927" s="1130"/>
      <c r="G2927" s="1130"/>
      <c r="H2927" s="1130"/>
      <c r="I2927" s="1130"/>
      <c r="J2927" s="1130"/>
      <c r="K2927" s="1130"/>
      <c r="L2927" s="1130"/>
      <c r="M2927" s="1130"/>
      <c r="N2927" s="1130"/>
      <c r="O2927" s="1130"/>
      <c r="P2927" s="1130"/>
      <c r="Q2927" s="1130"/>
      <c r="R2927" s="1130"/>
    </row>
    <row r="2928" spans="1:18">
      <c r="A2928" s="1130"/>
      <c r="B2928" s="1130"/>
      <c r="C2928" s="1130"/>
      <c r="D2928" s="1130"/>
      <c r="E2928" s="1130"/>
      <c r="F2928" s="1130"/>
      <c r="G2928" s="1130"/>
      <c r="H2928" s="1130"/>
      <c r="I2928" s="1130"/>
      <c r="J2928" s="1130"/>
      <c r="K2928" s="1130"/>
      <c r="L2928" s="1130"/>
      <c r="M2928" s="1130"/>
      <c r="N2928" s="1130"/>
      <c r="O2928" s="1130"/>
      <c r="P2928" s="1130"/>
      <c r="Q2928" s="1130"/>
      <c r="R2928" s="1130"/>
    </row>
    <row r="2929" spans="1:18">
      <c r="A2929" s="1130"/>
      <c r="B2929" s="1130"/>
      <c r="C2929" s="1130"/>
      <c r="D2929" s="1130"/>
      <c r="E2929" s="1130"/>
      <c r="F2929" s="1130"/>
      <c r="G2929" s="1130"/>
      <c r="H2929" s="1130"/>
      <c r="I2929" s="1130"/>
      <c r="J2929" s="1130"/>
      <c r="K2929" s="1130"/>
      <c r="L2929" s="1130"/>
      <c r="M2929" s="1130"/>
      <c r="N2929" s="1130"/>
      <c r="O2929" s="1130"/>
      <c r="P2929" s="1130"/>
      <c r="Q2929" s="1130"/>
      <c r="R2929" s="1130"/>
    </row>
    <row r="2930" spans="1:18">
      <c r="A2930" s="1130"/>
      <c r="B2930" s="1130"/>
      <c r="C2930" s="1130"/>
      <c r="D2930" s="1130"/>
      <c r="E2930" s="1130"/>
      <c r="F2930" s="1130"/>
      <c r="G2930" s="1130"/>
      <c r="H2930" s="1130"/>
      <c r="I2930" s="1130"/>
      <c r="J2930" s="1130"/>
      <c r="K2930" s="1130"/>
      <c r="L2930" s="1130"/>
      <c r="M2930" s="1130"/>
      <c r="N2930" s="1130"/>
      <c r="O2930" s="1130"/>
      <c r="P2930" s="1130"/>
      <c r="Q2930" s="1130"/>
      <c r="R2930" s="1130"/>
    </row>
    <row r="2931" spans="1:18">
      <c r="A2931" s="1130"/>
      <c r="B2931" s="1130"/>
      <c r="C2931" s="1130"/>
      <c r="D2931" s="1130"/>
      <c r="E2931" s="1130"/>
      <c r="F2931" s="1130"/>
      <c r="G2931" s="1130"/>
      <c r="H2931" s="1130"/>
      <c r="I2931" s="1130"/>
      <c r="J2931" s="1130"/>
      <c r="K2931" s="1130"/>
      <c r="L2931" s="1130"/>
      <c r="M2931" s="1130"/>
      <c r="N2931" s="1130"/>
      <c r="O2931" s="1130"/>
      <c r="P2931" s="1130"/>
      <c r="Q2931" s="1130"/>
      <c r="R2931" s="1130"/>
    </row>
    <row r="2932" spans="1:18">
      <c r="A2932" s="1130"/>
      <c r="B2932" s="1130"/>
      <c r="C2932" s="1130"/>
      <c r="D2932" s="1130"/>
      <c r="E2932" s="1130"/>
      <c r="F2932" s="1130"/>
      <c r="G2932" s="1130"/>
      <c r="H2932" s="1130"/>
      <c r="I2932" s="1130"/>
      <c r="J2932" s="1130"/>
      <c r="K2932" s="1130"/>
      <c r="L2932" s="1130"/>
      <c r="M2932" s="1130"/>
      <c r="N2932" s="1130"/>
      <c r="O2932" s="1130"/>
      <c r="P2932" s="1130"/>
      <c r="Q2932" s="1130"/>
      <c r="R2932" s="1130"/>
    </row>
    <row r="2933" spans="1:18">
      <c r="A2933" s="1130"/>
      <c r="B2933" s="1130"/>
      <c r="C2933" s="1130"/>
      <c r="D2933" s="1130"/>
      <c r="E2933" s="1130"/>
      <c r="F2933" s="1130"/>
      <c r="G2933" s="1130"/>
      <c r="H2933" s="1130"/>
      <c r="I2933" s="1130"/>
      <c r="J2933" s="1130"/>
      <c r="K2933" s="1130"/>
      <c r="L2933" s="1130"/>
      <c r="M2933" s="1130"/>
      <c r="N2933" s="1130"/>
      <c r="O2933" s="1130"/>
      <c r="P2933" s="1130"/>
      <c r="Q2933" s="1130"/>
      <c r="R2933" s="1130"/>
    </row>
    <row r="2934" spans="1:18">
      <c r="A2934" s="1130"/>
      <c r="B2934" s="1130"/>
      <c r="C2934" s="1130"/>
      <c r="D2934" s="1130"/>
      <c r="E2934" s="1130"/>
      <c r="F2934" s="1130"/>
      <c r="G2934" s="1130"/>
      <c r="H2934" s="1130"/>
      <c r="I2934" s="1130"/>
      <c r="J2934" s="1130"/>
      <c r="K2934" s="1130"/>
      <c r="L2934" s="1130"/>
      <c r="M2934" s="1130"/>
      <c r="N2934" s="1130"/>
      <c r="O2934" s="1130"/>
      <c r="P2934" s="1130"/>
      <c r="Q2934" s="1130"/>
      <c r="R2934" s="1130"/>
    </row>
    <row r="2935" spans="1:18">
      <c r="A2935" s="1130"/>
      <c r="B2935" s="1130"/>
      <c r="C2935" s="1130"/>
      <c r="D2935" s="1130"/>
      <c r="E2935" s="1130"/>
      <c r="F2935" s="1130"/>
      <c r="G2935" s="1130"/>
      <c r="H2935" s="1130"/>
      <c r="I2935" s="1130"/>
      <c r="J2935" s="1130"/>
      <c r="K2935" s="1130"/>
      <c r="L2935" s="1130"/>
      <c r="M2935" s="1130"/>
      <c r="N2935" s="1130"/>
      <c r="O2935" s="1130"/>
      <c r="P2935" s="1130"/>
      <c r="Q2935" s="1130"/>
      <c r="R2935" s="1130"/>
    </row>
    <row r="2936" spans="1:18">
      <c r="A2936" s="1130"/>
      <c r="B2936" s="1130"/>
      <c r="C2936" s="1130"/>
      <c r="D2936" s="1130"/>
      <c r="E2936" s="1130"/>
      <c r="F2936" s="1130"/>
      <c r="G2936" s="1130"/>
      <c r="H2936" s="1130"/>
      <c r="I2936" s="1130"/>
      <c r="J2936" s="1130"/>
      <c r="K2936" s="1130"/>
      <c r="L2936" s="1130"/>
      <c r="M2936" s="1130"/>
      <c r="N2936" s="1130"/>
      <c r="O2936" s="1130"/>
      <c r="P2936" s="1130"/>
      <c r="Q2936" s="1130"/>
      <c r="R2936" s="1130"/>
    </row>
    <row r="2937" spans="1:18">
      <c r="A2937" s="1130"/>
      <c r="B2937" s="1130"/>
      <c r="C2937" s="1130"/>
      <c r="D2937" s="1130"/>
      <c r="E2937" s="1130"/>
      <c r="F2937" s="1130"/>
      <c r="G2937" s="1130"/>
      <c r="H2937" s="1130"/>
      <c r="I2937" s="1130"/>
      <c r="J2937" s="1130"/>
      <c r="K2937" s="1130"/>
      <c r="L2937" s="1130"/>
      <c r="M2937" s="1130"/>
      <c r="N2937" s="1130"/>
      <c r="O2937" s="1130"/>
      <c r="P2937" s="1130"/>
      <c r="Q2937" s="1130"/>
      <c r="R2937" s="1130"/>
    </row>
    <row r="2938" spans="1:18">
      <c r="A2938" s="1130"/>
      <c r="B2938" s="1130"/>
      <c r="C2938" s="1130"/>
      <c r="D2938" s="1130"/>
      <c r="E2938" s="1130"/>
      <c r="F2938" s="1130"/>
      <c r="G2938" s="1130"/>
      <c r="H2938" s="1130"/>
      <c r="I2938" s="1130"/>
      <c r="J2938" s="1130"/>
      <c r="K2938" s="1130"/>
      <c r="L2938" s="1130"/>
      <c r="M2938" s="1130"/>
      <c r="N2938" s="1130"/>
      <c r="O2938" s="1130"/>
      <c r="P2938" s="1130"/>
      <c r="Q2938" s="1130"/>
      <c r="R2938" s="1130"/>
    </row>
    <row r="2939" spans="1:18">
      <c r="A2939" s="1130"/>
      <c r="B2939" s="1130"/>
      <c r="C2939" s="1130"/>
      <c r="D2939" s="1130"/>
      <c r="E2939" s="1130"/>
      <c r="F2939" s="1130"/>
      <c r="G2939" s="1130"/>
      <c r="H2939" s="1130"/>
      <c r="I2939" s="1130"/>
      <c r="J2939" s="1130"/>
      <c r="K2939" s="1130"/>
      <c r="L2939" s="1130"/>
      <c r="M2939" s="1130"/>
      <c r="N2939" s="1130"/>
      <c r="O2939" s="1130"/>
      <c r="P2939" s="1130"/>
      <c r="Q2939" s="1130"/>
      <c r="R2939" s="1130"/>
    </row>
    <row r="2940" spans="1:18">
      <c r="A2940" s="1130"/>
      <c r="B2940" s="1130"/>
      <c r="C2940" s="1130"/>
      <c r="D2940" s="1130"/>
      <c r="E2940" s="1130"/>
      <c r="F2940" s="1130"/>
      <c r="G2940" s="1130"/>
      <c r="H2940" s="1130"/>
      <c r="I2940" s="1130"/>
      <c r="J2940" s="1130"/>
      <c r="K2940" s="1130"/>
      <c r="L2940" s="1130"/>
      <c r="M2940" s="1130"/>
      <c r="N2940" s="1130"/>
      <c r="O2940" s="1130"/>
      <c r="P2940" s="1130"/>
      <c r="Q2940" s="1130"/>
      <c r="R2940" s="1130"/>
    </row>
    <row r="2941" spans="1:18">
      <c r="A2941" s="1130"/>
      <c r="B2941" s="1130"/>
      <c r="C2941" s="1130"/>
      <c r="D2941" s="1130"/>
      <c r="E2941" s="1130"/>
      <c r="F2941" s="1130"/>
      <c r="G2941" s="1130"/>
      <c r="H2941" s="1130"/>
      <c r="I2941" s="1130"/>
      <c r="J2941" s="1130"/>
      <c r="K2941" s="1130"/>
      <c r="L2941" s="1130"/>
      <c r="M2941" s="1130"/>
      <c r="N2941" s="1130"/>
      <c r="O2941" s="1130"/>
      <c r="P2941" s="1130"/>
      <c r="Q2941" s="1130"/>
      <c r="R2941" s="1130"/>
    </row>
    <row r="2942" spans="1:18">
      <c r="A2942" s="1130"/>
      <c r="B2942" s="1130"/>
      <c r="C2942" s="1130"/>
      <c r="D2942" s="1130"/>
      <c r="E2942" s="1130"/>
      <c r="F2942" s="1130"/>
      <c r="G2942" s="1130"/>
      <c r="H2942" s="1130"/>
      <c r="I2942" s="1130"/>
      <c r="J2942" s="1130"/>
      <c r="K2942" s="1130"/>
      <c r="L2942" s="1130"/>
      <c r="M2942" s="1130"/>
      <c r="N2942" s="1130"/>
      <c r="O2942" s="1130"/>
      <c r="P2942" s="1130"/>
      <c r="Q2942" s="1130"/>
      <c r="R2942" s="1130"/>
    </row>
    <row r="2943" spans="1:18">
      <c r="A2943" s="1130"/>
      <c r="B2943" s="1130"/>
      <c r="C2943" s="1130"/>
      <c r="D2943" s="1130"/>
      <c r="E2943" s="1130"/>
      <c r="F2943" s="1130"/>
      <c r="G2943" s="1130"/>
      <c r="H2943" s="1130"/>
      <c r="I2943" s="1130"/>
      <c r="J2943" s="1130"/>
      <c r="K2943" s="1130"/>
      <c r="L2943" s="1130"/>
      <c r="M2943" s="1130"/>
      <c r="N2943" s="1130"/>
      <c r="O2943" s="1130"/>
      <c r="P2943" s="1130"/>
      <c r="Q2943" s="1130"/>
      <c r="R2943" s="1130"/>
    </row>
    <row r="2944" spans="1:18">
      <c r="A2944" s="1130"/>
      <c r="B2944" s="1130"/>
      <c r="C2944" s="1130"/>
      <c r="D2944" s="1130"/>
      <c r="E2944" s="1130"/>
      <c r="F2944" s="1130"/>
      <c r="G2944" s="1130"/>
      <c r="H2944" s="1130"/>
      <c r="I2944" s="1130"/>
      <c r="J2944" s="1130"/>
      <c r="K2944" s="1130"/>
      <c r="L2944" s="1130"/>
      <c r="M2944" s="1130"/>
      <c r="N2944" s="1130"/>
      <c r="O2944" s="1130"/>
      <c r="P2944" s="1130"/>
      <c r="Q2944" s="1130"/>
      <c r="R2944" s="1130"/>
    </row>
    <row r="2945" spans="1:18">
      <c r="A2945" s="1130"/>
      <c r="B2945" s="1130"/>
      <c r="C2945" s="1130"/>
      <c r="D2945" s="1130"/>
      <c r="E2945" s="1130"/>
      <c r="F2945" s="1130"/>
      <c r="G2945" s="1130"/>
      <c r="H2945" s="1130"/>
      <c r="I2945" s="1130"/>
      <c r="J2945" s="1130"/>
      <c r="K2945" s="1130"/>
      <c r="L2945" s="1130"/>
      <c r="M2945" s="1130"/>
      <c r="N2945" s="1130"/>
      <c r="O2945" s="1130"/>
      <c r="P2945" s="1130"/>
      <c r="Q2945" s="1130"/>
      <c r="R2945" s="1130"/>
    </row>
    <row r="2946" spans="1:18">
      <c r="A2946" s="1130"/>
      <c r="B2946" s="1130"/>
      <c r="C2946" s="1130"/>
      <c r="D2946" s="1130"/>
      <c r="E2946" s="1130"/>
      <c r="F2946" s="1130"/>
      <c r="G2946" s="1130"/>
      <c r="H2946" s="1130"/>
      <c r="I2946" s="1130"/>
      <c r="J2946" s="1130"/>
      <c r="K2946" s="1130"/>
      <c r="L2946" s="1130"/>
      <c r="M2946" s="1130"/>
      <c r="N2946" s="1130"/>
      <c r="O2946" s="1130"/>
      <c r="P2946" s="1130"/>
      <c r="Q2946" s="1130"/>
      <c r="R2946" s="1130"/>
    </row>
    <row r="2947" spans="1:18">
      <c r="A2947" s="1130"/>
      <c r="B2947" s="1130"/>
      <c r="C2947" s="1130"/>
      <c r="D2947" s="1130"/>
      <c r="E2947" s="1130"/>
      <c r="F2947" s="1130"/>
      <c r="G2947" s="1130"/>
      <c r="H2947" s="1130"/>
      <c r="I2947" s="1130"/>
      <c r="J2947" s="1130"/>
      <c r="K2947" s="1130"/>
      <c r="L2947" s="1130"/>
      <c r="M2947" s="1130"/>
      <c r="N2947" s="1130"/>
      <c r="O2947" s="1130"/>
      <c r="P2947" s="1130"/>
      <c r="Q2947" s="1130"/>
      <c r="R2947" s="1130"/>
    </row>
    <row r="2948" spans="1:18">
      <c r="A2948" s="1130"/>
      <c r="B2948" s="1130"/>
      <c r="C2948" s="1130"/>
      <c r="D2948" s="1130"/>
      <c r="E2948" s="1130"/>
      <c r="F2948" s="1130"/>
      <c r="G2948" s="1130"/>
      <c r="H2948" s="1130"/>
      <c r="I2948" s="1130"/>
      <c r="J2948" s="1130"/>
      <c r="K2948" s="1130"/>
      <c r="L2948" s="1130"/>
      <c r="M2948" s="1130"/>
      <c r="N2948" s="1130"/>
      <c r="O2948" s="1130"/>
      <c r="P2948" s="1130"/>
      <c r="Q2948" s="1130"/>
      <c r="R2948" s="1130"/>
    </row>
    <row r="2949" spans="1:18">
      <c r="A2949" s="1130"/>
      <c r="B2949" s="1130"/>
      <c r="C2949" s="1130"/>
      <c r="D2949" s="1130"/>
      <c r="E2949" s="1130"/>
      <c r="F2949" s="1130"/>
      <c r="G2949" s="1130"/>
      <c r="H2949" s="1130"/>
      <c r="I2949" s="1130"/>
      <c r="J2949" s="1130"/>
      <c r="K2949" s="1130"/>
      <c r="L2949" s="1130"/>
      <c r="M2949" s="1130"/>
      <c r="N2949" s="1130"/>
      <c r="O2949" s="1130"/>
      <c r="P2949" s="1130"/>
      <c r="Q2949" s="1130"/>
      <c r="R2949" s="1130"/>
    </row>
    <row r="2950" spans="1:18">
      <c r="A2950" s="1130"/>
      <c r="B2950" s="1130"/>
      <c r="C2950" s="1130"/>
      <c r="D2950" s="1130"/>
      <c r="E2950" s="1130"/>
      <c r="F2950" s="1130"/>
      <c r="G2950" s="1130"/>
      <c r="H2950" s="1130"/>
      <c r="I2950" s="1130"/>
      <c r="J2950" s="1130"/>
      <c r="K2950" s="1130"/>
      <c r="L2950" s="1130"/>
      <c r="M2950" s="1130"/>
      <c r="N2950" s="1130"/>
      <c r="O2950" s="1130"/>
      <c r="P2950" s="1130"/>
      <c r="Q2950" s="1130"/>
      <c r="R2950" s="1130"/>
    </row>
    <row r="2951" spans="1:18">
      <c r="A2951" s="1130"/>
      <c r="B2951" s="1130"/>
      <c r="C2951" s="1130"/>
      <c r="D2951" s="1130"/>
      <c r="E2951" s="1130"/>
      <c r="F2951" s="1130"/>
      <c r="G2951" s="1130"/>
      <c r="H2951" s="1130"/>
      <c r="I2951" s="1130"/>
      <c r="J2951" s="1130"/>
      <c r="K2951" s="1130"/>
      <c r="L2951" s="1130"/>
      <c r="M2951" s="1130"/>
      <c r="N2951" s="1130"/>
      <c r="O2951" s="1130"/>
      <c r="P2951" s="1130"/>
      <c r="Q2951" s="1130"/>
      <c r="R2951" s="1130"/>
    </row>
    <row r="2952" spans="1:18">
      <c r="A2952" s="1130"/>
      <c r="B2952" s="1130"/>
      <c r="C2952" s="1130"/>
      <c r="D2952" s="1130"/>
      <c r="E2952" s="1130"/>
      <c r="F2952" s="1130"/>
      <c r="G2952" s="1130"/>
      <c r="H2952" s="1130"/>
      <c r="I2952" s="1130"/>
      <c r="J2952" s="1130"/>
      <c r="K2952" s="1130"/>
      <c r="L2952" s="1130"/>
      <c r="M2952" s="1130"/>
      <c r="N2952" s="1130"/>
      <c r="O2952" s="1130"/>
      <c r="P2952" s="1130"/>
      <c r="Q2952" s="1130"/>
      <c r="R2952" s="1130"/>
    </row>
    <row r="2953" spans="1:18">
      <c r="A2953" s="1130"/>
      <c r="B2953" s="1130"/>
      <c r="C2953" s="1130"/>
      <c r="D2953" s="1130"/>
      <c r="E2953" s="1130"/>
      <c r="F2953" s="1130"/>
      <c r="G2953" s="1130"/>
      <c r="H2953" s="1130"/>
      <c r="I2953" s="1130"/>
      <c r="J2953" s="1130"/>
      <c r="K2953" s="1130"/>
      <c r="L2953" s="1130"/>
      <c r="M2953" s="1130"/>
      <c r="N2953" s="1130"/>
      <c r="O2953" s="1130"/>
      <c r="P2953" s="1130"/>
      <c r="Q2953" s="1130"/>
      <c r="R2953" s="1130"/>
    </row>
    <row r="2954" spans="1:18">
      <c r="A2954" s="1130"/>
      <c r="B2954" s="1130"/>
      <c r="C2954" s="1130"/>
      <c r="D2954" s="1130"/>
      <c r="E2954" s="1130"/>
      <c r="F2954" s="1130"/>
      <c r="G2954" s="1130"/>
      <c r="H2954" s="1130"/>
      <c r="I2954" s="1130"/>
      <c r="J2954" s="1130"/>
      <c r="K2954" s="1130"/>
      <c r="L2954" s="1130"/>
      <c r="M2954" s="1130"/>
      <c r="N2954" s="1130"/>
      <c r="O2954" s="1130"/>
      <c r="P2954" s="1130"/>
      <c r="Q2954" s="1130"/>
      <c r="R2954" s="1130"/>
    </row>
    <row r="2955" spans="1:18">
      <c r="A2955" s="1130"/>
      <c r="B2955" s="1130"/>
      <c r="C2955" s="1130"/>
      <c r="D2955" s="1130"/>
      <c r="E2955" s="1130"/>
      <c r="F2955" s="1130"/>
      <c r="G2955" s="1130"/>
      <c r="H2955" s="1130"/>
      <c r="I2955" s="1130"/>
      <c r="J2955" s="1130"/>
      <c r="K2955" s="1130"/>
      <c r="L2955" s="1130"/>
      <c r="M2955" s="1130"/>
      <c r="N2955" s="1130"/>
      <c r="O2955" s="1130"/>
      <c r="P2955" s="1130"/>
      <c r="Q2955" s="1130"/>
      <c r="R2955" s="1130"/>
    </row>
    <row r="2956" spans="1:18">
      <c r="A2956" s="1130"/>
      <c r="B2956" s="1130"/>
      <c r="C2956" s="1130"/>
      <c r="D2956" s="1130"/>
      <c r="E2956" s="1130"/>
      <c r="F2956" s="1130"/>
      <c r="G2956" s="1130"/>
      <c r="H2956" s="1130"/>
      <c r="I2956" s="1130"/>
      <c r="J2956" s="1130"/>
      <c r="K2956" s="1130"/>
      <c r="L2956" s="1130"/>
      <c r="M2956" s="1130"/>
      <c r="N2956" s="1130"/>
      <c r="O2956" s="1130"/>
      <c r="P2956" s="1130"/>
      <c r="Q2956" s="1130"/>
      <c r="R2956" s="1130"/>
    </row>
    <row r="2957" spans="1:18">
      <c r="A2957" s="1130"/>
      <c r="B2957" s="1130"/>
      <c r="C2957" s="1130"/>
      <c r="D2957" s="1130"/>
      <c r="E2957" s="1130"/>
      <c r="F2957" s="1130"/>
      <c r="G2957" s="1130"/>
      <c r="H2957" s="1130"/>
      <c r="I2957" s="1130"/>
      <c r="J2957" s="1130"/>
      <c r="K2957" s="1130"/>
      <c r="L2957" s="1130"/>
      <c r="M2957" s="1130"/>
      <c r="N2957" s="1130"/>
      <c r="O2957" s="1130"/>
      <c r="P2957" s="1130"/>
      <c r="Q2957" s="1130"/>
      <c r="R2957" s="1130"/>
    </row>
    <row r="2958" spans="1:18">
      <c r="A2958" s="1130"/>
      <c r="B2958" s="1130"/>
      <c r="C2958" s="1130"/>
      <c r="D2958" s="1130"/>
      <c r="E2958" s="1130"/>
      <c r="F2958" s="1130"/>
      <c r="G2958" s="1130"/>
      <c r="H2958" s="1130"/>
      <c r="I2958" s="1130"/>
      <c r="J2958" s="1130"/>
      <c r="K2958" s="1130"/>
      <c r="L2958" s="1130"/>
      <c r="M2958" s="1130"/>
      <c r="N2958" s="1130"/>
      <c r="O2958" s="1130"/>
      <c r="P2958" s="1130"/>
      <c r="Q2958" s="1130"/>
      <c r="R2958" s="1130"/>
    </row>
    <row r="2959" spans="1:18">
      <c r="A2959" s="1130"/>
      <c r="B2959" s="1130"/>
      <c r="C2959" s="1130"/>
      <c r="D2959" s="1130"/>
      <c r="E2959" s="1130"/>
      <c r="F2959" s="1130"/>
      <c r="G2959" s="1130"/>
      <c r="H2959" s="1130"/>
      <c r="I2959" s="1130"/>
      <c r="J2959" s="1130"/>
      <c r="K2959" s="1130"/>
      <c r="L2959" s="1130"/>
      <c r="M2959" s="1130"/>
      <c r="N2959" s="1130"/>
      <c r="O2959" s="1130"/>
      <c r="P2959" s="1130"/>
      <c r="Q2959" s="1130"/>
      <c r="R2959" s="1130"/>
    </row>
    <row r="2960" spans="1:18">
      <c r="A2960" s="1130"/>
      <c r="B2960" s="1130"/>
      <c r="C2960" s="1130"/>
      <c r="D2960" s="1130"/>
      <c r="E2960" s="1130"/>
      <c r="F2960" s="1130"/>
      <c r="G2960" s="1130"/>
      <c r="H2960" s="1130"/>
      <c r="I2960" s="1130"/>
      <c r="J2960" s="1130"/>
      <c r="K2960" s="1130"/>
      <c r="L2960" s="1130"/>
      <c r="M2960" s="1130"/>
      <c r="N2960" s="1130"/>
      <c r="O2960" s="1130"/>
      <c r="P2960" s="1130"/>
      <c r="Q2960" s="1130"/>
      <c r="R2960" s="1130"/>
    </row>
    <row r="2961" spans="1:18">
      <c r="A2961" s="1130"/>
      <c r="B2961" s="1130"/>
      <c r="C2961" s="1130"/>
      <c r="D2961" s="1130"/>
      <c r="E2961" s="1130"/>
      <c r="F2961" s="1130"/>
      <c r="G2961" s="1130"/>
      <c r="H2961" s="1130"/>
      <c r="I2961" s="1130"/>
      <c r="J2961" s="1130"/>
      <c r="K2961" s="1130"/>
      <c r="L2961" s="1130"/>
      <c r="M2961" s="1130"/>
      <c r="N2961" s="1130"/>
      <c r="O2961" s="1130"/>
      <c r="P2961" s="1130"/>
      <c r="Q2961" s="1130"/>
      <c r="R2961" s="1130"/>
    </row>
    <row r="2962" spans="1:18">
      <c r="A2962" s="1130"/>
      <c r="B2962" s="1130"/>
      <c r="C2962" s="1130"/>
      <c r="D2962" s="1130"/>
      <c r="E2962" s="1130"/>
      <c r="F2962" s="1130"/>
      <c r="G2962" s="1130"/>
      <c r="H2962" s="1130"/>
      <c r="I2962" s="1130"/>
      <c r="J2962" s="1130"/>
      <c r="K2962" s="1130"/>
      <c r="L2962" s="1130"/>
      <c r="M2962" s="1130"/>
      <c r="N2962" s="1130"/>
      <c r="O2962" s="1130"/>
      <c r="P2962" s="1130"/>
      <c r="Q2962" s="1130"/>
      <c r="R2962" s="1130"/>
    </row>
    <row r="2963" spans="1:18">
      <c r="A2963" s="1130"/>
      <c r="B2963" s="1130"/>
      <c r="C2963" s="1130"/>
      <c r="D2963" s="1130"/>
      <c r="E2963" s="1130"/>
      <c r="F2963" s="1130"/>
      <c r="G2963" s="1130"/>
      <c r="H2963" s="1130"/>
      <c r="I2963" s="1130"/>
      <c r="J2963" s="1130"/>
      <c r="K2963" s="1130"/>
      <c r="L2963" s="1130"/>
      <c r="M2963" s="1130"/>
      <c r="N2963" s="1130"/>
      <c r="O2963" s="1130"/>
      <c r="P2963" s="1130"/>
      <c r="Q2963" s="1130"/>
      <c r="R2963" s="1130"/>
    </row>
    <row r="2964" spans="1:18">
      <c r="A2964" s="1130"/>
      <c r="B2964" s="1130"/>
      <c r="C2964" s="1130"/>
      <c r="D2964" s="1130"/>
      <c r="E2964" s="1130"/>
      <c r="F2964" s="1130"/>
      <c r="G2964" s="1130"/>
      <c r="H2964" s="1130"/>
      <c r="I2964" s="1130"/>
      <c r="J2964" s="1130"/>
      <c r="K2964" s="1130"/>
      <c r="L2964" s="1130"/>
      <c r="M2964" s="1130"/>
      <c r="N2964" s="1130"/>
      <c r="O2964" s="1130"/>
      <c r="P2964" s="1130"/>
      <c r="Q2964" s="1130"/>
      <c r="R2964" s="1130"/>
    </row>
    <row r="2965" spans="1:18">
      <c r="A2965" s="1130"/>
      <c r="B2965" s="1130"/>
      <c r="C2965" s="1130"/>
      <c r="D2965" s="1130"/>
      <c r="E2965" s="1130"/>
      <c r="F2965" s="1130"/>
      <c r="G2965" s="1130"/>
      <c r="H2965" s="1130"/>
      <c r="I2965" s="1130"/>
      <c r="J2965" s="1130"/>
      <c r="K2965" s="1130"/>
      <c r="L2965" s="1130"/>
      <c r="M2965" s="1130"/>
      <c r="N2965" s="1130"/>
      <c r="O2965" s="1130"/>
      <c r="P2965" s="1130"/>
      <c r="Q2965" s="1130"/>
      <c r="R2965" s="1130"/>
    </row>
    <row r="2966" spans="1:18">
      <c r="A2966" s="1130"/>
      <c r="B2966" s="1130"/>
      <c r="C2966" s="1130"/>
      <c r="D2966" s="1130"/>
      <c r="E2966" s="1130"/>
      <c r="F2966" s="1130"/>
      <c r="G2966" s="1130"/>
      <c r="H2966" s="1130"/>
      <c r="I2966" s="1130"/>
      <c r="J2966" s="1130"/>
      <c r="K2966" s="1130"/>
      <c r="L2966" s="1130"/>
      <c r="M2966" s="1130"/>
      <c r="N2966" s="1130"/>
      <c r="O2966" s="1130"/>
      <c r="P2966" s="1130"/>
      <c r="Q2966" s="1130"/>
      <c r="R2966" s="1130"/>
    </row>
    <row r="2967" spans="1:18">
      <c r="A2967" s="1130"/>
      <c r="B2967" s="1130"/>
      <c r="C2967" s="1130"/>
      <c r="D2967" s="1130"/>
      <c r="E2967" s="1130"/>
      <c r="F2967" s="1130"/>
      <c r="G2967" s="1130"/>
      <c r="H2967" s="1130"/>
      <c r="I2967" s="1130"/>
      <c r="J2967" s="1130"/>
      <c r="K2967" s="1130"/>
      <c r="L2967" s="1130"/>
      <c r="M2967" s="1130"/>
      <c r="N2967" s="1130"/>
      <c r="O2967" s="1130"/>
      <c r="P2967" s="1130"/>
      <c r="Q2967" s="1130"/>
      <c r="R2967" s="1130"/>
    </row>
    <row r="2968" spans="1:18">
      <c r="A2968" s="1130"/>
      <c r="B2968" s="1130"/>
      <c r="C2968" s="1130"/>
      <c r="D2968" s="1130"/>
      <c r="E2968" s="1130"/>
      <c r="F2968" s="1130"/>
      <c r="G2968" s="1130"/>
      <c r="H2968" s="1130"/>
      <c r="I2968" s="1130"/>
      <c r="J2968" s="1130"/>
      <c r="K2968" s="1130"/>
      <c r="L2968" s="1130"/>
      <c r="M2968" s="1130"/>
      <c r="N2968" s="1130"/>
      <c r="O2968" s="1130"/>
      <c r="P2968" s="1130"/>
      <c r="Q2968" s="1130"/>
      <c r="R2968" s="1130"/>
    </row>
    <row r="2969" spans="1:18">
      <c r="A2969" s="1130"/>
      <c r="B2969" s="1130"/>
      <c r="C2969" s="1130"/>
      <c r="D2969" s="1130"/>
      <c r="E2969" s="1130"/>
      <c r="F2969" s="1130"/>
      <c r="G2969" s="1130"/>
      <c r="H2969" s="1130"/>
      <c r="I2969" s="1130"/>
      <c r="J2969" s="1130"/>
      <c r="K2969" s="1130"/>
      <c r="L2969" s="1130"/>
      <c r="M2969" s="1130"/>
      <c r="N2969" s="1130"/>
      <c r="O2969" s="1130"/>
      <c r="P2969" s="1130"/>
      <c r="Q2969" s="1130"/>
      <c r="R2969" s="1130"/>
    </row>
    <row r="2970" spans="1:18">
      <c r="A2970" s="1130"/>
      <c r="B2970" s="1130"/>
      <c r="C2970" s="1130"/>
      <c r="D2970" s="1130"/>
      <c r="E2970" s="1130"/>
      <c r="F2970" s="1130"/>
      <c r="G2970" s="1130"/>
      <c r="H2970" s="1130"/>
      <c r="I2970" s="1130"/>
      <c r="J2970" s="1130"/>
      <c r="K2970" s="1130"/>
      <c r="L2970" s="1130"/>
      <c r="M2970" s="1130"/>
      <c r="N2970" s="1130"/>
      <c r="O2970" s="1130"/>
      <c r="P2970" s="1130"/>
      <c r="Q2970" s="1130"/>
      <c r="R2970" s="1130"/>
    </row>
    <row r="2971" spans="1:18">
      <c r="A2971" s="1130"/>
      <c r="B2971" s="1130"/>
      <c r="C2971" s="1130"/>
      <c r="D2971" s="1130"/>
      <c r="E2971" s="1130"/>
      <c r="F2971" s="1130"/>
      <c r="G2971" s="1130"/>
      <c r="H2971" s="1130"/>
      <c r="I2971" s="1130"/>
      <c r="J2971" s="1130"/>
      <c r="K2971" s="1130"/>
      <c r="L2971" s="1130"/>
      <c r="M2971" s="1130"/>
      <c r="N2971" s="1130"/>
      <c r="O2971" s="1130"/>
      <c r="P2971" s="1130"/>
      <c r="Q2971" s="1130"/>
      <c r="R2971" s="1130"/>
    </row>
    <row r="2972" spans="1:18">
      <c r="A2972" s="1130"/>
      <c r="B2972" s="1130"/>
      <c r="C2972" s="1130"/>
      <c r="D2972" s="1130"/>
      <c r="E2972" s="1130"/>
      <c r="F2972" s="1130"/>
      <c r="G2972" s="1130"/>
      <c r="H2972" s="1130"/>
      <c r="I2972" s="1130"/>
      <c r="J2972" s="1130"/>
      <c r="K2972" s="1130"/>
      <c r="L2972" s="1130"/>
      <c r="M2972" s="1130"/>
      <c r="N2972" s="1130"/>
      <c r="O2972" s="1130"/>
      <c r="P2972" s="1130"/>
      <c r="Q2972" s="1130"/>
      <c r="R2972" s="1130"/>
    </row>
    <row r="2973" spans="1:18">
      <c r="A2973" s="1130"/>
      <c r="B2973" s="1130"/>
      <c r="C2973" s="1130"/>
      <c r="D2973" s="1130"/>
      <c r="E2973" s="1130"/>
      <c r="F2973" s="1130"/>
      <c r="G2973" s="1130"/>
      <c r="H2973" s="1130"/>
      <c r="I2973" s="1130"/>
      <c r="J2973" s="1130"/>
      <c r="K2973" s="1130"/>
      <c r="L2973" s="1130"/>
      <c r="M2973" s="1130"/>
      <c r="N2973" s="1130"/>
      <c r="O2973" s="1130"/>
      <c r="P2973" s="1130"/>
      <c r="Q2973" s="1130"/>
      <c r="R2973" s="1130"/>
    </row>
    <row r="2974" spans="1:18">
      <c r="A2974" s="1130"/>
      <c r="B2974" s="1130"/>
      <c r="C2974" s="1130"/>
      <c r="D2974" s="1130"/>
      <c r="E2974" s="1130"/>
      <c r="F2974" s="1130"/>
      <c r="G2974" s="1130"/>
      <c r="H2974" s="1130"/>
      <c r="I2974" s="1130"/>
      <c r="J2974" s="1130"/>
      <c r="K2974" s="1130"/>
      <c r="L2974" s="1130"/>
      <c r="M2974" s="1130"/>
      <c r="N2974" s="1130"/>
      <c r="O2974" s="1130"/>
      <c r="P2974" s="1130"/>
      <c r="Q2974" s="1130"/>
      <c r="R2974" s="1130"/>
    </row>
    <row r="2975" spans="1:18">
      <c r="A2975" s="1130"/>
      <c r="B2975" s="1130"/>
      <c r="C2975" s="1130"/>
      <c r="D2975" s="1130"/>
      <c r="E2975" s="1130"/>
      <c r="F2975" s="1130"/>
      <c r="G2975" s="1130"/>
      <c r="H2975" s="1130"/>
      <c r="I2975" s="1130"/>
      <c r="J2975" s="1130"/>
      <c r="K2975" s="1130"/>
      <c r="L2975" s="1130"/>
      <c r="M2975" s="1130"/>
      <c r="N2975" s="1130"/>
      <c r="O2975" s="1130"/>
      <c r="P2975" s="1130"/>
      <c r="Q2975" s="1130"/>
      <c r="R2975" s="1130"/>
    </row>
    <row r="2976" spans="1:18">
      <c r="A2976" s="1130"/>
      <c r="B2976" s="1130"/>
      <c r="C2976" s="1130"/>
      <c r="D2976" s="1130"/>
      <c r="E2976" s="1130"/>
      <c r="F2976" s="1130"/>
      <c r="G2976" s="1130"/>
      <c r="H2976" s="1130"/>
      <c r="I2976" s="1130"/>
      <c r="J2976" s="1130"/>
      <c r="K2976" s="1130"/>
      <c r="L2976" s="1130"/>
      <c r="M2976" s="1130"/>
      <c r="N2976" s="1130"/>
      <c r="O2976" s="1130"/>
      <c r="P2976" s="1130"/>
      <c r="Q2976" s="1130"/>
      <c r="R2976" s="1130"/>
    </row>
    <row r="2977" spans="1:18">
      <c r="A2977" s="1130"/>
      <c r="B2977" s="1130"/>
      <c r="C2977" s="1130"/>
      <c r="D2977" s="1130"/>
      <c r="E2977" s="1130"/>
      <c r="F2977" s="1130"/>
      <c r="G2977" s="1130"/>
      <c r="H2977" s="1130"/>
      <c r="I2977" s="1130"/>
      <c r="J2977" s="1130"/>
      <c r="K2977" s="1130"/>
      <c r="L2977" s="1130"/>
      <c r="M2977" s="1130"/>
      <c r="N2977" s="1130"/>
      <c r="O2977" s="1130"/>
      <c r="P2977" s="1130"/>
      <c r="Q2977" s="1130"/>
      <c r="R2977" s="1130"/>
    </row>
    <row r="2978" spans="1:18">
      <c r="A2978" s="1130"/>
      <c r="B2978" s="1130"/>
      <c r="C2978" s="1130"/>
      <c r="D2978" s="1130"/>
      <c r="E2978" s="1130"/>
      <c r="F2978" s="1130"/>
      <c r="G2978" s="1130"/>
      <c r="H2978" s="1130"/>
      <c r="I2978" s="1130"/>
      <c r="J2978" s="1130"/>
      <c r="K2978" s="1130"/>
      <c r="L2978" s="1130"/>
      <c r="M2978" s="1130"/>
      <c r="N2978" s="1130"/>
      <c r="O2978" s="1130"/>
      <c r="P2978" s="1130"/>
      <c r="Q2978" s="1130"/>
      <c r="R2978" s="1130"/>
    </row>
    <row r="2979" spans="1:18">
      <c r="A2979" s="1130"/>
      <c r="B2979" s="1130"/>
      <c r="C2979" s="1130"/>
      <c r="D2979" s="1130"/>
      <c r="E2979" s="1130"/>
      <c r="F2979" s="1130"/>
      <c r="G2979" s="1130"/>
      <c r="H2979" s="1130"/>
      <c r="I2979" s="1130"/>
      <c r="J2979" s="1130"/>
      <c r="K2979" s="1130"/>
      <c r="L2979" s="1130"/>
      <c r="M2979" s="1130"/>
      <c r="N2979" s="1130"/>
      <c r="O2979" s="1130"/>
      <c r="P2979" s="1130"/>
      <c r="Q2979" s="1130"/>
      <c r="R2979" s="1130"/>
    </row>
    <row r="2980" spans="1:18">
      <c r="A2980" s="1130"/>
      <c r="B2980" s="1130"/>
      <c r="C2980" s="1130"/>
      <c r="D2980" s="1130"/>
      <c r="E2980" s="1130"/>
      <c r="F2980" s="1130"/>
      <c r="G2980" s="1130"/>
      <c r="H2980" s="1130"/>
      <c r="I2980" s="1130"/>
      <c r="J2980" s="1130"/>
      <c r="K2980" s="1130"/>
      <c r="L2980" s="1130"/>
      <c r="M2980" s="1130"/>
      <c r="N2980" s="1130"/>
      <c r="O2980" s="1130"/>
      <c r="P2980" s="1130"/>
      <c r="Q2980" s="1130"/>
      <c r="R2980" s="1130"/>
    </row>
    <row r="2981" spans="1:18">
      <c r="A2981" s="1130"/>
      <c r="B2981" s="1130"/>
      <c r="C2981" s="1130"/>
      <c r="D2981" s="1130"/>
      <c r="E2981" s="1130"/>
      <c r="F2981" s="1130"/>
      <c r="G2981" s="1130"/>
      <c r="H2981" s="1130"/>
      <c r="I2981" s="1130"/>
      <c r="J2981" s="1130"/>
      <c r="K2981" s="1130"/>
      <c r="L2981" s="1130"/>
      <c r="M2981" s="1130"/>
      <c r="N2981" s="1130"/>
      <c r="O2981" s="1130"/>
      <c r="P2981" s="1130"/>
      <c r="Q2981" s="1130"/>
      <c r="R2981" s="1130"/>
    </row>
    <row r="2982" spans="1:18">
      <c r="A2982" s="1130"/>
      <c r="B2982" s="1130"/>
      <c r="C2982" s="1130"/>
      <c r="D2982" s="1130"/>
      <c r="E2982" s="1130"/>
      <c r="F2982" s="1130"/>
      <c r="G2982" s="1130"/>
      <c r="H2982" s="1130"/>
      <c r="I2982" s="1130"/>
      <c r="J2982" s="1130"/>
      <c r="K2982" s="1130"/>
      <c r="L2982" s="1130"/>
      <c r="M2982" s="1130"/>
      <c r="N2982" s="1130"/>
      <c r="O2982" s="1130"/>
      <c r="P2982" s="1130"/>
      <c r="Q2982" s="1130"/>
      <c r="R2982" s="1130"/>
    </row>
    <row r="2983" spans="1:18">
      <c r="A2983" s="1130"/>
      <c r="B2983" s="1130"/>
      <c r="C2983" s="1130"/>
      <c r="D2983" s="1130"/>
      <c r="E2983" s="1130"/>
      <c r="F2983" s="1130"/>
      <c r="G2983" s="1130"/>
      <c r="H2983" s="1130"/>
      <c r="I2983" s="1130"/>
      <c r="J2983" s="1130"/>
      <c r="K2983" s="1130"/>
      <c r="L2983" s="1130"/>
      <c r="M2983" s="1130"/>
      <c r="N2983" s="1130"/>
      <c r="O2983" s="1130"/>
      <c r="P2983" s="1130"/>
      <c r="Q2983" s="1130"/>
      <c r="R2983" s="1130"/>
    </row>
    <row r="2984" spans="1:18">
      <c r="A2984" s="1130"/>
      <c r="B2984" s="1130"/>
      <c r="C2984" s="1130"/>
      <c r="D2984" s="1130"/>
      <c r="E2984" s="1130"/>
      <c r="F2984" s="1130"/>
      <c r="G2984" s="1130"/>
      <c r="H2984" s="1130"/>
      <c r="I2984" s="1130"/>
      <c r="J2984" s="1130"/>
      <c r="K2984" s="1130"/>
      <c r="L2984" s="1130"/>
      <c r="M2984" s="1130"/>
      <c r="N2984" s="1130"/>
      <c r="O2984" s="1130"/>
      <c r="P2984" s="1130"/>
      <c r="Q2984" s="1130"/>
      <c r="R2984" s="1130"/>
    </row>
    <row r="2985" spans="1:18">
      <c r="A2985" s="1130"/>
      <c r="B2985" s="1130"/>
      <c r="C2985" s="1130"/>
      <c r="D2985" s="1130"/>
      <c r="E2985" s="1130"/>
      <c r="F2985" s="1130"/>
      <c r="G2985" s="1130"/>
      <c r="H2985" s="1130"/>
      <c r="I2985" s="1130"/>
      <c r="J2985" s="1130"/>
      <c r="K2985" s="1130"/>
      <c r="L2985" s="1130"/>
      <c r="M2985" s="1130"/>
      <c r="N2985" s="1130"/>
      <c r="O2985" s="1130"/>
      <c r="P2985" s="1130"/>
      <c r="Q2985" s="1130"/>
      <c r="R2985" s="1130"/>
    </row>
    <row r="2986" spans="1:18">
      <c r="A2986" s="1130"/>
      <c r="B2986" s="1130"/>
      <c r="C2986" s="1130"/>
      <c r="D2986" s="1130"/>
      <c r="E2986" s="1130"/>
      <c r="F2986" s="1130"/>
      <c r="G2986" s="1130"/>
      <c r="H2986" s="1130"/>
      <c r="I2986" s="1130"/>
      <c r="J2986" s="1130"/>
      <c r="K2986" s="1130"/>
      <c r="L2986" s="1130"/>
      <c r="M2986" s="1130"/>
      <c r="N2986" s="1130"/>
      <c r="O2986" s="1130"/>
      <c r="P2986" s="1130"/>
      <c r="Q2986" s="1130"/>
      <c r="R2986" s="1130"/>
    </row>
    <row r="2987" spans="1:18">
      <c r="A2987" s="1130"/>
      <c r="B2987" s="1130"/>
      <c r="C2987" s="1130"/>
      <c r="D2987" s="1130"/>
      <c r="E2987" s="1130"/>
      <c r="F2987" s="1130"/>
      <c r="G2987" s="1130"/>
      <c r="H2987" s="1130"/>
      <c r="I2987" s="1130"/>
      <c r="J2987" s="1130"/>
      <c r="K2987" s="1130"/>
      <c r="L2987" s="1130"/>
      <c r="M2987" s="1130"/>
      <c r="N2987" s="1130"/>
      <c r="O2987" s="1130"/>
      <c r="P2987" s="1130"/>
      <c r="Q2987" s="1130"/>
      <c r="R2987" s="1130"/>
    </row>
    <row r="2988" spans="1:18">
      <c r="A2988" s="1130"/>
      <c r="B2988" s="1130"/>
      <c r="C2988" s="1130"/>
      <c r="D2988" s="1130"/>
      <c r="E2988" s="1130"/>
      <c r="F2988" s="1130"/>
      <c r="G2988" s="1130"/>
      <c r="H2988" s="1130"/>
      <c r="I2988" s="1130"/>
      <c r="J2988" s="1130"/>
      <c r="K2988" s="1130"/>
      <c r="L2988" s="1130"/>
      <c r="M2988" s="1130"/>
      <c r="N2988" s="1130"/>
      <c r="O2988" s="1130"/>
      <c r="P2988" s="1130"/>
      <c r="Q2988" s="1130"/>
      <c r="R2988" s="1130"/>
    </row>
    <row r="2989" spans="1:18">
      <c r="A2989" s="1130"/>
      <c r="B2989" s="1130"/>
      <c r="C2989" s="1130"/>
      <c r="D2989" s="1130"/>
      <c r="E2989" s="1130"/>
      <c r="F2989" s="1130"/>
      <c r="G2989" s="1130"/>
      <c r="H2989" s="1130"/>
      <c r="I2989" s="1130"/>
      <c r="J2989" s="1130"/>
      <c r="K2989" s="1130"/>
      <c r="L2989" s="1130"/>
      <c r="M2989" s="1130"/>
      <c r="N2989" s="1130"/>
      <c r="O2989" s="1130"/>
      <c r="P2989" s="1130"/>
      <c r="Q2989" s="1130"/>
      <c r="R2989" s="1130"/>
    </row>
    <row r="2990" spans="1:18">
      <c r="A2990" s="1130"/>
      <c r="B2990" s="1130"/>
      <c r="C2990" s="1130"/>
      <c r="D2990" s="1130"/>
      <c r="E2990" s="1130"/>
      <c r="F2990" s="1130"/>
      <c r="G2990" s="1130"/>
      <c r="H2990" s="1130"/>
      <c r="I2990" s="1130"/>
      <c r="J2990" s="1130"/>
      <c r="K2990" s="1130"/>
      <c r="L2990" s="1130"/>
      <c r="M2990" s="1130"/>
      <c r="N2990" s="1130"/>
      <c r="O2990" s="1130"/>
      <c r="P2990" s="1130"/>
      <c r="Q2990" s="1130"/>
      <c r="R2990" s="1130"/>
    </row>
    <row r="2991" spans="1:18">
      <c r="A2991" s="1130"/>
      <c r="B2991" s="1130"/>
      <c r="C2991" s="1130"/>
      <c r="D2991" s="1130"/>
      <c r="E2991" s="1130"/>
      <c r="F2991" s="1130"/>
      <c r="G2991" s="1130"/>
      <c r="H2991" s="1130"/>
      <c r="I2991" s="1130"/>
      <c r="J2991" s="1130"/>
      <c r="K2991" s="1130"/>
      <c r="L2991" s="1130"/>
      <c r="M2991" s="1130"/>
      <c r="N2991" s="1130"/>
      <c r="O2991" s="1130"/>
      <c r="P2991" s="1130"/>
      <c r="Q2991" s="1130"/>
      <c r="R2991" s="1130"/>
    </row>
    <row r="2992" spans="1:18">
      <c r="A2992" s="1130"/>
      <c r="B2992" s="1130"/>
      <c r="C2992" s="1130"/>
      <c r="D2992" s="1130"/>
      <c r="E2992" s="1130"/>
      <c r="F2992" s="1130"/>
      <c r="G2992" s="1130"/>
      <c r="H2992" s="1130"/>
      <c r="I2992" s="1130"/>
      <c r="J2992" s="1130"/>
      <c r="K2992" s="1130"/>
      <c r="L2992" s="1130"/>
      <c r="M2992" s="1130"/>
      <c r="N2992" s="1130"/>
      <c r="O2992" s="1130"/>
      <c r="P2992" s="1130"/>
      <c r="Q2992" s="1130"/>
      <c r="R2992" s="1130"/>
    </row>
    <row r="2993" spans="1:18">
      <c r="A2993" s="1130"/>
      <c r="B2993" s="1130"/>
      <c r="C2993" s="1130"/>
      <c r="D2993" s="1130"/>
      <c r="E2993" s="1130"/>
      <c r="F2993" s="1130"/>
      <c r="G2993" s="1130"/>
      <c r="H2993" s="1130"/>
      <c r="I2993" s="1130"/>
      <c r="J2993" s="1130"/>
      <c r="K2993" s="1130"/>
      <c r="L2993" s="1130"/>
      <c r="M2993" s="1130"/>
      <c r="N2993" s="1130"/>
      <c r="O2993" s="1130"/>
      <c r="P2993" s="1130"/>
      <c r="Q2993" s="1130"/>
      <c r="R2993" s="1130"/>
    </row>
    <row r="2994" spans="1:18">
      <c r="A2994" s="1130"/>
      <c r="B2994" s="1130"/>
      <c r="C2994" s="1130"/>
      <c r="D2994" s="1130"/>
      <c r="E2994" s="1130"/>
      <c r="F2994" s="1130"/>
      <c r="G2994" s="1130"/>
      <c r="H2994" s="1130"/>
      <c r="I2994" s="1130"/>
      <c r="J2994" s="1130"/>
      <c r="K2994" s="1130"/>
      <c r="L2994" s="1130"/>
      <c r="M2994" s="1130"/>
      <c r="N2994" s="1130"/>
      <c r="O2994" s="1130"/>
      <c r="P2994" s="1130"/>
      <c r="Q2994" s="1130"/>
      <c r="R2994" s="1130"/>
    </row>
    <row r="2995" spans="1:18">
      <c r="A2995" s="1130"/>
      <c r="B2995" s="1130"/>
      <c r="C2995" s="1130"/>
      <c r="D2995" s="1130"/>
      <c r="E2995" s="1130"/>
      <c r="F2995" s="1130"/>
      <c r="G2995" s="1130"/>
      <c r="H2995" s="1130"/>
      <c r="I2995" s="1130"/>
      <c r="J2995" s="1130"/>
      <c r="K2995" s="1130"/>
      <c r="L2995" s="1130"/>
      <c r="M2995" s="1130"/>
      <c r="N2995" s="1130"/>
      <c r="O2995" s="1130"/>
      <c r="P2995" s="1130"/>
      <c r="Q2995" s="1130"/>
      <c r="R2995" s="1130"/>
    </row>
    <row r="2996" spans="1:18">
      <c r="A2996" s="1130"/>
      <c r="B2996" s="1130"/>
      <c r="C2996" s="1130"/>
      <c r="D2996" s="1130"/>
      <c r="E2996" s="1130"/>
      <c r="F2996" s="1130"/>
      <c r="G2996" s="1130"/>
      <c r="H2996" s="1130"/>
      <c r="I2996" s="1130"/>
      <c r="J2996" s="1130"/>
      <c r="K2996" s="1130"/>
      <c r="L2996" s="1130"/>
      <c r="M2996" s="1130"/>
      <c r="N2996" s="1130"/>
      <c r="O2996" s="1130"/>
      <c r="P2996" s="1130"/>
      <c r="Q2996" s="1130"/>
      <c r="R2996" s="1130"/>
    </row>
    <row r="2997" spans="1:18">
      <c r="A2997" s="1130"/>
      <c r="B2997" s="1130"/>
      <c r="C2997" s="1130"/>
      <c r="D2997" s="1130"/>
      <c r="E2997" s="1130"/>
      <c r="F2997" s="1130"/>
      <c r="G2997" s="1130"/>
      <c r="H2997" s="1130"/>
      <c r="I2997" s="1130"/>
      <c r="J2997" s="1130"/>
      <c r="K2997" s="1130"/>
      <c r="L2997" s="1130"/>
      <c r="M2997" s="1130"/>
      <c r="N2997" s="1130"/>
      <c r="O2997" s="1130"/>
      <c r="P2997" s="1130"/>
      <c r="Q2997" s="1130"/>
      <c r="R2997" s="1130"/>
    </row>
    <row r="2998" spans="1:18">
      <c r="A2998" s="1130"/>
      <c r="B2998" s="1130"/>
      <c r="C2998" s="1130"/>
      <c r="D2998" s="1130"/>
      <c r="E2998" s="1130"/>
      <c r="F2998" s="1130"/>
      <c r="G2998" s="1130"/>
      <c r="H2998" s="1130"/>
      <c r="I2998" s="1130"/>
      <c r="J2998" s="1130"/>
      <c r="K2998" s="1130"/>
      <c r="L2998" s="1130"/>
      <c r="M2998" s="1130"/>
      <c r="N2998" s="1130"/>
      <c r="O2998" s="1130"/>
      <c r="P2998" s="1130"/>
      <c r="Q2998" s="1130"/>
      <c r="R2998" s="1130"/>
    </row>
    <row r="2999" spans="1:18">
      <c r="A2999" s="1130"/>
      <c r="B2999" s="1130"/>
      <c r="C2999" s="1130"/>
      <c r="D2999" s="1130"/>
      <c r="E2999" s="1130"/>
      <c r="F2999" s="1130"/>
      <c r="G2999" s="1130"/>
      <c r="H2999" s="1130"/>
      <c r="I2999" s="1130"/>
      <c r="J2999" s="1130"/>
      <c r="K2999" s="1130"/>
      <c r="L2999" s="1130"/>
      <c r="M2999" s="1130"/>
      <c r="N2999" s="1130"/>
      <c r="O2999" s="1130"/>
      <c r="P2999" s="1130"/>
      <c r="Q2999" s="1130"/>
      <c r="R2999" s="1130"/>
    </row>
    <row r="3000" spans="1:18">
      <c r="A3000" s="1130"/>
      <c r="B3000" s="1130"/>
      <c r="C3000" s="1130"/>
      <c r="D3000" s="1130"/>
      <c r="E3000" s="1130"/>
      <c r="F3000" s="1130"/>
      <c r="G3000" s="1130"/>
      <c r="H3000" s="1130"/>
      <c r="I3000" s="1130"/>
      <c r="J3000" s="1130"/>
      <c r="K3000" s="1130"/>
      <c r="L3000" s="1130"/>
      <c r="M3000" s="1130"/>
      <c r="N3000" s="1130"/>
      <c r="O3000" s="1130"/>
      <c r="P3000" s="1130"/>
      <c r="Q3000" s="1130"/>
      <c r="R3000" s="1130"/>
    </row>
  </sheetData>
  <mergeCells count="42">
    <mergeCell ref="A123:B123"/>
    <mergeCell ref="C123:D123"/>
    <mergeCell ref="E123:F123"/>
    <mergeCell ref="A124:B124"/>
    <mergeCell ref="C124:D124"/>
    <mergeCell ref="E124:F124"/>
    <mergeCell ref="C77:D77"/>
    <mergeCell ref="E77:F77"/>
    <mergeCell ref="C78:D78"/>
    <mergeCell ref="E78:F78"/>
    <mergeCell ref="C79:D79"/>
    <mergeCell ref="E79:F79"/>
    <mergeCell ref="C74:D74"/>
    <mergeCell ref="E74:F74"/>
    <mergeCell ref="C75:D75"/>
    <mergeCell ref="E75:F75"/>
    <mergeCell ref="C76:D76"/>
    <mergeCell ref="E76:F76"/>
    <mergeCell ref="C71:D71"/>
    <mergeCell ref="E71:F71"/>
    <mergeCell ref="C72:D72"/>
    <mergeCell ref="E72:F72"/>
    <mergeCell ref="C73:D73"/>
    <mergeCell ref="E73:F73"/>
    <mergeCell ref="E67:F68"/>
    <mergeCell ref="G67:R67"/>
    <mergeCell ref="C69:D69"/>
    <mergeCell ref="E69:F69"/>
    <mergeCell ref="C70:D70"/>
    <mergeCell ref="E70:F70"/>
    <mergeCell ref="A62:B62"/>
    <mergeCell ref="A63:B63"/>
    <mergeCell ref="A67:A68"/>
    <mergeCell ref="B67:B68"/>
    <mergeCell ref="C67:D68"/>
    <mergeCell ref="A1:R1"/>
    <mergeCell ref="A6:A7"/>
    <mergeCell ref="B6:B7"/>
    <mergeCell ref="C6:D6"/>
    <mergeCell ref="E6:F6"/>
    <mergeCell ref="G6:G7"/>
    <mergeCell ref="H6:R6"/>
  </mergeCells>
  <pageMargins left="0.25" right="0.25" top="0.75" bottom="0.75" header="0.3" footer="0.3"/>
  <pageSetup paperSize="9" scale="4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K31"/>
  <sheetViews>
    <sheetView showGridLines="0" zoomScaleNormal="100" workbookViewId="0">
      <selection activeCell="F42" sqref="F42"/>
    </sheetView>
  </sheetViews>
  <sheetFormatPr defaultRowHeight="15"/>
  <cols>
    <col min="1" max="1" width="6.5703125" customWidth="1"/>
    <col min="2" max="2" width="1.5703125" customWidth="1"/>
    <col min="3" max="3" width="63.140625" customWidth="1"/>
    <col min="4" max="8" width="16.140625" customWidth="1"/>
    <col min="9" max="9" width="1.140625" customWidth="1"/>
    <col min="10" max="10" width="14" customWidth="1"/>
    <col min="11" max="11" width="1.42578125" customWidth="1"/>
  </cols>
  <sheetData>
    <row r="1" spans="1:11" ht="18.600000000000001" customHeight="1"/>
    <row r="2" spans="1:11" ht="18.600000000000001" customHeight="1">
      <c r="A2" s="473"/>
      <c r="C2" s="474"/>
    </row>
    <row r="3" spans="1:11" ht="18.600000000000001" customHeight="1" thickBot="1">
      <c r="C3" s="475"/>
      <c r="D3" s="475"/>
      <c r="E3" s="475"/>
    </row>
    <row r="4" spans="1:11" ht="18.600000000000001" customHeight="1">
      <c r="B4" s="476"/>
      <c r="C4" s="477"/>
      <c r="D4" s="477"/>
      <c r="E4" s="477"/>
      <c r="F4" s="477"/>
      <c r="G4" s="477"/>
      <c r="H4" s="477"/>
      <c r="I4" s="477"/>
      <c r="J4" s="477"/>
      <c r="K4" s="478"/>
    </row>
    <row r="5" spans="1:11" ht="18.600000000000001" customHeight="1">
      <c r="B5" s="479"/>
      <c r="C5" s="480" t="s">
        <v>524</v>
      </c>
      <c r="E5" s="481"/>
      <c r="K5" s="482"/>
    </row>
    <row r="6" spans="1:11" ht="18.600000000000001" customHeight="1">
      <c r="B6" s="479"/>
      <c r="K6" s="482"/>
    </row>
    <row r="7" spans="1:11" ht="18.600000000000001" customHeight="1">
      <c r="B7" s="479"/>
      <c r="C7" s="483" t="s">
        <v>562</v>
      </c>
      <c r="D7" s="484" t="s">
        <v>348</v>
      </c>
      <c r="E7" s="485" t="s">
        <v>525</v>
      </c>
      <c r="F7" s="485"/>
      <c r="G7" s="485"/>
      <c r="H7" s="485"/>
      <c r="I7" s="486"/>
      <c r="J7" s="487" t="s">
        <v>152</v>
      </c>
      <c r="K7" s="482"/>
    </row>
    <row r="8" spans="1:11" ht="18.600000000000001" customHeight="1">
      <c r="B8" s="479"/>
      <c r="C8" s="488" t="str">
        <f>'T1'!A3</f>
        <v>Finland - TCZ</v>
      </c>
      <c r="D8" s="483" t="s">
        <v>349</v>
      </c>
      <c r="E8" s="483" t="s">
        <v>526</v>
      </c>
      <c r="F8" s="483" t="s">
        <v>150</v>
      </c>
      <c r="G8" s="483" t="s">
        <v>151</v>
      </c>
      <c r="H8" s="483" t="s">
        <v>152</v>
      </c>
      <c r="I8" s="486"/>
      <c r="J8" s="489" t="s">
        <v>527</v>
      </c>
      <c r="K8" s="482"/>
    </row>
    <row r="9" spans="1:11" ht="18.600000000000001" customHeight="1">
      <c r="B9" s="479"/>
      <c r="C9" s="490" t="s">
        <v>563</v>
      </c>
      <c r="D9" s="705">
        <v>17313819.870099999</v>
      </c>
      <c r="E9" s="491">
        <f>('T1'!M61)*1000</f>
        <v>30734510.676701382</v>
      </c>
      <c r="F9" s="491">
        <f>'T1'!N61*1000</f>
        <v>17905259.79459516</v>
      </c>
      <c r="G9" s="491">
        <f>'T1'!O61*1000</f>
        <v>18937692.706099086</v>
      </c>
      <c r="H9" s="491">
        <f>'T1'!P61*1000</f>
        <v>20132958.404999997</v>
      </c>
      <c r="I9" s="486"/>
      <c r="J9" s="492">
        <f>(H9/D9)-1</f>
        <v>0.16282591340623176</v>
      </c>
      <c r="K9" s="482"/>
    </row>
    <row r="10" spans="1:11" ht="18.600000000000001" customHeight="1">
      <c r="B10" s="479"/>
      <c r="C10" s="493" t="s">
        <v>564</v>
      </c>
      <c r="D10" s="705">
        <v>16941914.797797401</v>
      </c>
      <c r="E10" s="334">
        <f>'T1'!M66*1000</f>
        <v>29766513.689222202</v>
      </c>
      <c r="F10" s="334">
        <f>'T1'!N66*1000</f>
        <v>16960140.887671199</v>
      </c>
      <c r="G10" s="334">
        <f>'T1'!O66*1000</f>
        <v>17656105.02539951</v>
      </c>
      <c r="H10" s="334">
        <f>'T1'!P66*1000</f>
        <v>18451042.473087247</v>
      </c>
      <c r="I10" s="486"/>
      <c r="J10" s="492">
        <f>(H10/D10)-1</f>
        <v>8.9076570936718946E-2</v>
      </c>
      <c r="K10" s="482"/>
    </row>
    <row r="11" spans="1:11" ht="18.600000000000001" customHeight="1">
      <c r="B11" s="479"/>
      <c r="C11" s="494" t="s">
        <v>565</v>
      </c>
      <c r="D11" s="336">
        <f>D10/$D$20</f>
        <v>16941914.797797401</v>
      </c>
      <c r="E11" s="491">
        <f>E10/$D$20</f>
        <v>29766513.689222202</v>
      </c>
      <c r="F11" s="491">
        <f>F10/$D$20</f>
        <v>16960140.887671199</v>
      </c>
      <c r="G11" s="491">
        <f>G10/$D$20</f>
        <v>17656105.02539951</v>
      </c>
      <c r="H11" s="491">
        <f>H10/$D$20</f>
        <v>18451042.473087247</v>
      </c>
      <c r="I11" s="486"/>
      <c r="J11" s="492">
        <f>(H11/D11)-1</f>
        <v>8.9076570936718946E-2</v>
      </c>
      <c r="K11" s="482"/>
    </row>
    <row r="12" spans="1:11" ht="18.600000000000001" customHeight="1">
      <c r="B12" s="479"/>
      <c r="C12" s="490" t="s">
        <v>153</v>
      </c>
      <c r="D12" s="706"/>
      <c r="E12" s="335">
        <f>+E10/D10-1</f>
        <v>0.75697458312634835</v>
      </c>
      <c r="F12" s="335">
        <f>+F10/E10-1</f>
        <v>-0.43022750111941754</v>
      </c>
      <c r="G12" s="335">
        <f>+G10/F10-1</f>
        <v>4.1035280445944178E-2</v>
      </c>
      <c r="H12" s="335">
        <f>+H10/G10-1</f>
        <v>4.5023375571461965E-2</v>
      </c>
      <c r="I12" s="486"/>
      <c r="J12" s="495"/>
      <c r="K12" s="482"/>
    </row>
    <row r="13" spans="1:11" ht="18.600000000000001" customHeight="1">
      <c r="B13" s="479"/>
      <c r="C13" s="490" t="s">
        <v>566</v>
      </c>
      <c r="D13" s="705">
        <f>+'T1'!J68*1000</f>
        <v>124927.12656999999</v>
      </c>
      <c r="E13" s="491">
        <f>('T1'!M68)*1000</f>
        <v>81088.166873767594</v>
      </c>
      <c r="F13" s="491">
        <f>'T1'!N68*1000</f>
        <v>108000</v>
      </c>
      <c r="G13" s="491">
        <f>'T1'!O68*1000</f>
        <v>121000</v>
      </c>
      <c r="H13" s="491">
        <f>'T1'!P68*1000</f>
        <v>129000</v>
      </c>
      <c r="I13" s="486"/>
      <c r="J13" s="492">
        <f>(H13/D13)-1</f>
        <v>3.2601993993016887E-2</v>
      </c>
      <c r="K13" s="482"/>
    </row>
    <row r="14" spans="1:11" ht="18.600000000000001" customHeight="1">
      <c r="B14" s="479"/>
      <c r="C14" s="490" t="s">
        <v>153</v>
      </c>
      <c r="D14" s="332"/>
      <c r="E14" s="335">
        <f>+E13/D13-1</f>
        <v>-0.35091625734038046</v>
      </c>
      <c r="F14" s="335">
        <f>+F13/E13-1</f>
        <v>0.33188360476969314</v>
      </c>
      <c r="G14" s="335">
        <f>+G13/F13-1</f>
        <v>0.12037037037037046</v>
      </c>
      <c r="H14" s="335">
        <f>+H13/G13-1</f>
        <v>6.6115702479338845E-2</v>
      </c>
      <c r="I14" s="496"/>
      <c r="J14" s="495"/>
      <c r="K14" s="482"/>
    </row>
    <row r="15" spans="1:11" ht="18.600000000000001" customHeight="1">
      <c r="B15" s="479"/>
      <c r="C15" s="497" t="s">
        <v>567</v>
      </c>
      <c r="D15" s="337">
        <f>D10/D13</f>
        <v>135.61437986252244</v>
      </c>
      <c r="E15" s="331">
        <f>IF(E13=0,0,E10/E13)</f>
        <v>367.08825512803412</v>
      </c>
      <c r="F15" s="331">
        <f>IF(F13=0,0,F10/F13)</f>
        <v>157.0383415525111</v>
      </c>
      <c r="G15" s="331">
        <f>IF(G13=0,0,G10/G13)</f>
        <v>145.91822335040916</v>
      </c>
      <c r="H15" s="331">
        <f>IF(H13=0,0,H10/H13)</f>
        <v>143.03133700067633</v>
      </c>
      <c r="I15" s="486"/>
      <c r="J15" s="492">
        <f>(H15/D15)-1</f>
        <v>5.4691524200256358E-2</v>
      </c>
      <c r="K15" s="482"/>
    </row>
    <row r="16" spans="1:11" ht="18.600000000000001" customHeight="1">
      <c r="B16" s="479"/>
      <c r="C16" s="490" t="s">
        <v>568</v>
      </c>
      <c r="D16" s="498">
        <f>D15/$D$20</f>
        <v>135.61437986252244</v>
      </c>
      <c r="E16" s="499">
        <f>E15/$D$20</f>
        <v>367.08825512803412</v>
      </c>
      <c r="F16" s="499">
        <f>F15/$D$20</f>
        <v>157.0383415525111</v>
      </c>
      <c r="G16" s="499">
        <f>G15/$D$20</f>
        <v>145.91822335040916</v>
      </c>
      <c r="H16" s="499">
        <f>H15/$D$20</f>
        <v>143.03133700067633</v>
      </c>
      <c r="I16" s="496"/>
      <c r="J16" s="492">
        <f>(H16/D16)-1</f>
        <v>5.4691524200256358E-2</v>
      </c>
      <c r="K16" s="482"/>
    </row>
    <row r="17" spans="2:11" ht="18.600000000000001" customHeight="1">
      <c r="B17" s="479"/>
      <c r="C17" s="490" t="s">
        <v>153</v>
      </c>
      <c r="D17" s="332"/>
      <c r="E17" s="335">
        <f>+E16/D16-1</f>
        <v>1.7068534730621172</v>
      </c>
      <c r="F17" s="335">
        <f>+F16/E16-1</f>
        <v>-0.57220548639525715</v>
      </c>
      <c r="G17" s="335">
        <f>+G16/F16-1</f>
        <v>-7.0811485221802029E-2</v>
      </c>
      <c r="H17" s="335">
        <f>+H16/G16-1</f>
        <v>-1.9784275626768322E-2</v>
      </c>
      <c r="I17" s="496"/>
      <c r="J17" s="495"/>
      <c r="K17" s="482"/>
    </row>
    <row r="18" spans="2:11" ht="18.600000000000001" customHeight="1">
      <c r="B18" s="479"/>
      <c r="C18" s="500"/>
      <c r="D18" s="501"/>
      <c r="E18" s="502"/>
      <c r="F18" s="502"/>
      <c r="G18" s="502"/>
      <c r="H18" s="502"/>
      <c r="K18" s="482"/>
    </row>
    <row r="19" spans="2:11" ht="18.600000000000001" customHeight="1">
      <c r="B19" s="479"/>
      <c r="C19" s="503" t="s">
        <v>350</v>
      </c>
      <c r="D19" s="504" t="s">
        <v>351</v>
      </c>
      <c r="E19" s="505"/>
      <c r="K19" s="482"/>
    </row>
    <row r="20" spans="2:11" ht="18.600000000000001" customHeight="1">
      <c r="B20" s="479"/>
      <c r="C20" s="506" t="s">
        <v>528</v>
      </c>
      <c r="D20" s="655">
        <v>1</v>
      </c>
      <c r="E20" s="505"/>
      <c r="K20" s="482"/>
    </row>
    <row r="21" spans="2:11" ht="8.1" customHeight="1">
      <c r="B21" s="479"/>
      <c r="C21" s="502"/>
      <c r="D21" s="502"/>
      <c r="K21" s="482"/>
    </row>
    <row r="22" spans="2:11" ht="8.1" customHeight="1">
      <c r="B22" s="479"/>
      <c r="K22" s="482"/>
    </row>
    <row r="23" spans="2:11" ht="18.600000000000001" customHeight="1">
      <c r="B23" s="479"/>
      <c r="C23" s="480" t="s">
        <v>529</v>
      </c>
      <c r="K23" s="482"/>
    </row>
    <row r="24" spans="2:11" ht="18.600000000000001" customHeight="1">
      <c r="B24" s="479"/>
      <c r="K24" s="482"/>
    </row>
    <row r="25" spans="2:11" ht="18.600000000000001" customHeight="1">
      <c r="B25" s="479"/>
      <c r="C25" s="507" t="s">
        <v>562</v>
      </c>
      <c r="D25" s="508" t="s">
        <v>348</v>
      </c>
      <c r="E25" s="508" t="s">
        <v>530</v>
      </c>
      <c r="F25" s="509" t="s">
        <v>531</v>
      </c>
      <c r="K25" s="482"/>
    </row>
    <row r="26" spans="2:11" ht="18.600000000000001" customHeight="1">
      <c r="B26" s="479"/>
      <c r="C26" s="510" t="str">
        <f>'T1'!A3</f>
        <v>Finland - TCZ</v>
      </c>
      <c r="D26" s="511" t="s">
        <v>349</v>
      </c>
      <c r="E26" s="512" t="s">
        <v>532</v>
      </c>
      <c r="F26" s="513" t="s">
        <v>533</v>
      </c>
      <c r="K26" s="482"/>
    </row>
    <row r="27" spans="2:11" ht="18.600000000000001" customHeight="1">
      <c r="B27" s="479"/>
      <c r="C27" s="514" t="s">
        <v>569</v>
      </c>
      <c r="D27" s="336">
        <f>D9</f>
        <v>17313819.870099999</v>
      </c>
      <c r="E27" s="333">
        <f>'T1'!J61*1000</f>
        <v>17405400</v>
      </c>
      <c r="F27" s="515">
        <f>D27-E27</f>
        <v>-91580.129900000989</v>
      </c>
      <c r="H27" s="669"/>
      <c r="I27" s="669"/>
      <c r="J27" s="669"/>
      <c r="K27" s="482"/>
    </row>
    <row r="28" spans="2:11" ht="18.600000000000001" customHeight="1">
      <c r="B28" s="479"/>
      <c r="C28" s="516" t="s">
        <v>570</v>
      </c>
      <c r="D28" s="334">
        <f>D10</f>
        <v>16941914.797797401</v>
      </c>
      <c r="E28" s="333">
        <f>'T1'!J66*1000</f>
        <v>17031424.391769588</v>
      </c>
      <c r="F28" s="515">
        <f>D28-E28</f>
        <v>-89509.593972187489</v>
      </c>
      <c r="K28" s="482"/>
    </row>
    <row r="29" spans="2:11" ht="18.600000000000001" customHeight="1">
      <c r="B29" s="479"/>
      <c r="C29" s="517" t="s">
        <v>565</v>
      </c>
      <c r="D29" s="491">
        <f>D28/$D$20</f>
        <v>16941914.797797401</v>
      </c>
      <c r="E29" s="333">
        <f>E28/$D$20</f>
        <v>17031424.391769588</v>
      </c>
      <c r="F29" s="515">
        <f>D29-E29</f>
        <v>-89509.593972187489</v>
      </c>
      <c r="K29" s="482"/>
    </row>
    <row r="30" spans="2:11" ht="18.600000000000001" customHeight="1">
      <c r="B30" s="479"/>
      <c r="C30" s="518" t="s">
        <v>571</v>
      </c>
      <c r="D30" s="519">
        <f>D13</f>
        <v>124927.12656999999</v>
      </c>
      <c r="E30" s="520">
        <f>'T1'!J68*1000</f>
        <v>124927.12656999999</v>
      </c>
      <c r="F30" s="521">
        <f>D30-E30</f>
        <v>0</v>
      </c>
      <c r="K30" s="482"/>
    </row>
    <row r="31" spans="2:11" ht="18.600000000000001" customHeight="1" thickBot="1">
      <c r="B31" s="522"/>
      <c r="C31" s="523"/>
      <c r="D31" s="523"/>
      <c r="E31" s="523"/>
      <c r="F31" s="523"/>
      <c r="G31" s="523"/>
      <c r="H31" s="523"/>
      <c r="I31" s="523"/>
      <c r="J31" s="523"/>
      <c r="K31" s="524"/>
    </row>
  </sheetData>
  <pageMargins left="0.7" right="0.7" top="0.75" bottom="0.75" header="0.3" footer="0.3"/>
  <pageSetup scale="75" orientation="landscape"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39"/>
  <sheetViews>
    <sheetView zoomScaleNormal="100" zoomScaleSheetLayoutView="85" workbookViewId="0">
      <selection activeCell="G44" sqref="G44"/>
    </sheetView>
  </sheetViews>
  <sheetFormatPr defaultColWidth="9.140625" defaultRowHeight="12"/>
  <cols>
    <col min="1" max="1" width="17.85546875" style="614" customWidth="1"/>
    <col min="2" max="2" width="35" style="614" customWidth="1"/>
    <col min="3" max="12" width="8.140625" style="614" customWidth="1"/>
    <col min="13" max="13" width="3.140625" style="614" customWidth="1"/>
    <col min="14" max="259" width="9.140625" style="614"/>
    <col min="260" max="260" width="1.85546875" style="614" customWidth="1"/>
    <col min="261" max="261" width="17.85546875" style="614" bestFit="1" customWidth="1"/>
    <col min="262" max="262" width="29.85546875" style="614" customWidth="1"/>
    <col min="263" max="264" width="6.42578125" style="614" customWidth="1"/>
    <col min="265" max="267" width="6.42578125" style="614" bestFit="1" customWidth="1"/>
    <col min="268" max="268" width="1.5703125" style="614" customWidth="1"/>
    <col min="269" max="269" width="0" style="614" hidden="1" customWidth="1"/>
    <col min="270" max="515" width="9.140625" style="614"/>
    <col min="516" max="516" width="1.85546875" style="614" customWidth="1"/>
    <col min="517" max="517" width="17.85546875" style="614" bestFit="1" customWidth="1"/>
    <col min="518" max="518" width="29.85546875" style="614" customWidth="1"/>
    <col min="519" max="520" width="6.42578125" style="614" customWidth="1"/>
    <col min="521" max="523" width="6.42578125" style="614" bestFit="1" customWidth="1"/>
    <col min="524" max="524" width="1.5703125" style="614" customWidth="1"/>
    <col min="525" max="525" width="0" style="614" hidden="1" customWidth="1"/>
    <col min="526" max="771" width="9.140625" style="614"/>
    <col min="772" max="772" width="1.85546875" style="614" customWidth="1"/>
    <col min="773" max="773" width="17.85546875" style="614" bestFit="1" customWidth="1"/>
    <col min="774" max="774" width="29.85546875" style="614" customWidth="1"/>
    <col min="775" max="776" width="6.42578125" style="614" customWidth="1"/>
    <col min="777" max="779" width="6.42578125" style="614" bestFit="1" customWidth="1"/>
    <col min="780" max="780" width="1.5703125" style="614" customWidth="1"/>
    <col min="781" max="781" width="0" style="614" hidden="1" customWidth="1"/>
    <col min="782" max="1027" width="9.140625" style="614"/>
    <col min="1028" max="1028" width="1.85546875" style="614" customWidth="1"/>
    <col min="1029" max="1029" width="17.85546875" style="614" bestFit="1" customWidth="1"/>
    <col min="1030" max="1030" width="29.85546875" style="614" customWidth="1"/>
    <col min="1031" max="1032" width="6.42578125" style="614" customWidth="1"/>
    <col min="1033" max="1035" width="6.42578125" style="614" bestFit="1" customWidth="1"/>
    <col min="1036" max="1036" width="1.5703125" style="614" customWidth="1"/>
    <col min="1037" max="1037" width="0" style="614" hidden="1" customWidth="1"/>
    <col min="1038" max="1283" width="9.140625" style="614"/>
    <col min="1284" max="1284" width="1.85546875" style="614" customWidth="1"/>
    <col min="1285" max="1285" width="17.85546875" style="614" bestFit="1" customWidth="1"/>
    <col min="1286" max="1286" width="29.85546875" style="614" customWidth="1"/>
    <col min="1287" max="1288" width="6.42578125" style="614" customWidth="1"/>
    <col min="1289" max="1291" width="6.42578125" style="614" bestFit="1" customWidth="1"/>
    <col min="1292" max="1292" width="1.5703125" style="614" customWidth="1"/>
    <col min="1293" max="1293" width="0" style="614" hidden="1" customWidth="1"/>
    <col min="1294" max="1539" width="9.140625" style="614"/>
    <col min="1540" max="1540" width="1.85546875" style="614" customWidth="1"/>
    <col min="1541" max="1541" width="17.85546875" style="614" bestFit="1" customWidth="1"/>
    <col min="1542" max="1542" width="29.85546875" style="614" customWidth="1"/>
    <col min="1543" max="1544" width="6.42578125" style="614" customWidth="1"/>
    <col min="1545" max="1547" width="6.42578125" style="614" bestFit="1" customWidth="1"/>
    <col min="1548" max="1548" width="1.5703125" style="614" customWidth="1"/>
    <col min="1549" max="1549" width="0" style="614" hidden="1" customWidth="1"/>
    <col min="1550" max="1795" width="9.140625" style="614"/>
    <col min="1796" max="1796" width="1.85546875" style="614" customWidth="1"/>
    <col min="1797" max="1797" width="17.85546875" style="614" bestFit="1" customWidth="1"/>
    <col min="1798" max="1798" width="29.85546875" style="614" customWidth="1"/>
    <col min="1799" max="1800" width="6.42578125" style="614" customWidth="1"/>
    <col min="1801" max="1803" width="6.42578125" style="614" bestFit="1" customWidth="1"/>
    <col min="1804" max="1804" width="1.5703125" style="614" customWidth="1"/>
    <col min="1805" max="1805" width="0" style="614" hidden="1" customWidth="1"/>
    <col min="1806" max="2051" width="9.140625" style="614"/>
    <col min="2052" max="2052" width="1.85546875" style="614" customWidth="1"/>
    <col min="2053" max="2053" width="17.85546875" style="614" bestFit="1" customWidth="1"/>
    <col min="2054" max="2054" width="29.85546875" style="614" customWidth="1"/>
    <col min="2055" max="2056" width="6.42578125" style="614" customWidth="1"/>
    <col min="2057" max="2059" width="6.42578125" style="614" bestFit="1" customWidth="1"/>
    <col min="2060" max="2060" width="1.5703125" style="614" customWidth="1"/>
    <col min="2061" max="2061" width="0" style="614" hidden="1" customWidth="1"/>
    <col min="2062" max="2307" width="9.140625" style="614"/>
    <col min="2308" max="2308" width="1.85546875" style="614" customWidth="1"/>
    <col min="2309" max="2309" width="17.85546875" style="614" bestFit="1" customWidth="1"/>
    <col min="2310" max="2310" width="29.85546875" style="614" customWidth="1"/>
    <col min="2311" max="2312" width="6.42578125" style="614" customWidth="1"/>
    <col min="2313" max="2315" width="6.42578125" style="614" bestFit="1" customWidth="1"/>
    <col min="2316" max="2316" width="1.5703125" style="614" customWidth="1"/>
    <col min="2317" max="2317" width="0" style="614" hidden="1" customWidth="1"/>
    <col min="2318" max="2563" width="9.140625" style="614"/>
    <col min="2564" max="2564" width="1.85546875" style="614" customWidth="1"/>
    <col min="2565" max="2565" width="17.85546875" style="614" bestFit="1" customWidth="1"/>
    <col min="2566" max="2566" width="29.85546875" style="614" customWidth="1"/>
    <col min="2567" max="2568" width="6.42578125" style="614" customWidth="1"/>
    <col min="2569" max="2571" width="6.42578125" style="614" bestFit="1" customWidth="1"/>
    <col min="2572" max="2572" width="1.5703125" style="614" customWidth="1"/>
    <col min="2573" max="2573" width="0" style="614" hidden="1" customWidth="1"/>
    <col min="2574" max="2819" width="9.140625" style="614"/>
    <col min="2820" max="2820" width="1.85546875" style="614" customWidth="1"/>
    <col min="2821" max="2821" width="17.85546875" style="614" bestFit="1" customWidth="1"/>
    <col min="2822" max="2822" width="29.85546875" style="614" customWidth="1"/>
    <col min="2823" max="2824" width="6.42578125" style="614" customWidth="1"/>
    <col min="2825" max="2827" width="6.42578125" style="614" bestFit="1" customWidth="1"/>
    <col min="2828" max="2828" width="1.5703125" style="614" customWidth="1"/>
    <col min="2829" max="2829" width="0" style="614" hidden="1" customWidth="1"/>
    <col min="2830" max="3075" width="9.140625" style="614"/>
    <col min="3076" max="3076" width="1.85546875" style="614" customWidth="1"/>
    <col min="3077" max="3077" width="17.85546875" style="614" bestFit="1" customWidth="1"/>
    <col min="3078" max="3078" width="29.85546875" style="614" customWidth="1"/>
    <col min="3079" max="3080" width="6.42578125" style="614" customWidth="1"/>
    <col min="3081" max="3083" width="6.42578125" style="614" bestFit="1" customWidth="1"/>
    <col min="3084" max="3084" width="1.5703125" style="614" customWidth="1"/>
    <col min="3085" max="3085" width="0" style="614" hidden="1" customWidth="1"/>
    <col min="3086" max="3331" width="9.140625" style="614"/>
    <col min="3332" max="3332" width="1.85546875" style="614" customWidth="1"/>
    <col min="3333" max="3333" width="17.85546875" style="614" bestFit="1" customWidth="1"/>
    <col min="3334" max="3334" width="29.85546875" style="614" customWidth="1"/>
    <col min="3335" max="3336" width="6.42578125" style="614" customWidth="1"/>
    <col min="3337" max="3339" width="6.42578125" style="614" bestFit="1" customWidth="1"/>
    <col min="3340" max="3340" width="1.5703125" style="614" customWidth="1"/>
    <col min="3341" max="3341" width="0" style="614" hidden="1" customWidth="1"/>
    <col min="3342" max="3587" width="9.140625" style="614"/>
    <col min="3588" max="3588" width="1.85546875" style="614" customWidth="1"/>
    <col min="3589" max="3589" width="17.85546875" style="614" bestFit="1" customWidth="1"/>
    <col min="3590" max="3590" width="29.85546875" style="614" customWidth="1"/>
    <col min="3591" max="3592" width="6.42578125" style="614" customWidth="1"/>
    <col min="3593" max="3595" width="6.42578125" style="614" bestFit="1" customWidth="1"/>
    <col min="3596" max="3596" width="1.5703125" style="614" customWidth="1"/>
    <col min="3597" max="3597" width="0" style="614" hidden="1" customWidth="1"/>
    <col min="3598" max="3843" width="9.140625" style="614"/>
    <col min="3844" max="3844" width="1.85546875" style="614" customWidth="1"/>
    <col min="3845" max="3845" width="17.85546875" style="614" bestFit="1" customWidth="1"/>
    <col min="3846" max="3846" width="29.85546875" style="614" customWidth="1"/>
    <col min="3847" max="3848" width="6.42578125" style="614" customWidth="1"/>
    <col min="3849" max="3851" width="6.42578125" style="614" bestFit="1" customWidth="1"/>
    <col min="3852" max="3852" width="1.5703125" style="614" customWidth="1"/>
    <col min="3853" max="3853" width="0" style="614" hidden="1" customWidth="1"/>
    <col min="3854" max="4099" width="9.140625" style="614"/>
    <col min="4100" max="4100" width="1.85546875" style="614" customWidth="1"/>
    <col min="4101" max="4101" width="17.85546875" style="614" bestFit="1" customWidth="1"/>
    <col min="4102" max="4102" width="29.85546875" style="614" customWidth="1"/>
    <col min="4103" max="4104" width="6.42578125" style="614" customWidth="1"/>
    <col min="4105" max="4107" width="6.42578125" style="614" bestFit="1" customWidth="1"/>
    <col min="4108" max="4108" width="1.5703125" style="614" customWidth="1"/>
    <col min="4109" max="4109" width="0" style="614" hidden="1" customWidth="1"/>
    <col min="4110" max="4355" width="9.140625" style="614"/>
    <col min="4356" max="4356" width="1.85546875" style="614" customWidth="1"/>
    <col min="4357" max="4357" width="17.85546875" style="614" bestFit="1" customWidth="1"/>
    <col min="4358" max="4358" width="29.85546875" style="614" customWidth="1"/>
    <col min="4359" max="4360" width="6.42578125" style="614" customWidth="1"/>
    <col min="4361" max="4363" width="6.42578125" style="614" bestFit="1" customWidth="1"/>
    <col min="4364" max="4364" width="1.5703125" style="614" customWidth="1"/>
    <col min="4365" max="4365" width="0" style="614" hidden="1" customWidth="1"/>
    <col min="4366" max="4611" width="9.140625" style="614"/>
    <col min="4612" max="4612" width="1.85546875" style="614" customWidth="1"/>
    <col min="4613" max="4613" width="17.85546875" style="614" bestFit="1" customWidth="1"/>
    <col min="4614" max="4614" width="29.85546875" style="614" customWidth="1"/>
    <col min="4615" max="4616" width="6.42578125" style="614" customWidth="1"/>
    <col min="4617" max="4619" width="6.42578125" style="614" bestFit="1" customWidth="1"/>
    <col min="4620" max="4620" width="1.5703125" style="614" customWidth="1"/>
    <col min="4621" max="4621" width="0" style="614" hidden="1" customWidth="1"/>
    <col min="4622" max="4867" width="9.140625" style="614"/>
    <col min="4868" max="4868" width="1.85546875" style="614" customWidth="1"/>
    <col min="4869" max="4869" width="17.85546875" style="614" bestFit="1" customWidth="1"/>
    <col min="4870" max="4870" width="29.85546875" style="614" customWidth="1"/>
    <col min="4871" max="4872" width="6.42578125" style="614" customWidth="1"/>
    <col min="4873" max="4875" width="6.42578125" style="614" bestFit="1" customWidth="1"/>
    <col min="4876" max="4876" width="1.5703125" style="614" customWidth="1"/>
    <col min="4877" max="4877" width="0" style="614" hidden="1" customWidth="1"/>
    <col min="4878" max="5123" width="9.140625" style="614"/>
    <col min="5124" max="5124" width="1.85546875" style="614" customWidth="1"/>
    <col min="5125" max="5125" width="17.85546875" style="614" bestFit="1" customWidth="1"/>
    <col min="5126" max="5126" width="29.85546875" style="614" customWidth="1"/>
    <col min="5127" max="5128" width="6.42578125" style="614" customWidth="1"/>
    <col min="5129" max="5131" width="6.42578125" style="614" bestFit="1" customWidth="1"/>
    <col min="5132" max="5132" width="1.5703125" style="614" customWidth="1"/>
    <col min="5133" max="5133" width="0" style="614" hidden="1" customWidth="1"/>
    <col min="5134" max="5379" width="9.140625" style="614"/>
    <col min="5380" max="5380" width="1.85546875" style="614" customWidth="1"/>
    <col min="5381" max="5381" width="17.85546875" style="614" bestFit="1" customWidth="1"/>
    <col min="5382" max="5382" width="29.85546875" style="614" customWidth="1"/>
    <col min="5383" max="5384" width="6.42578125" style="614" customWidth="1"/>
    <col min="5385" max="5387" width="6.42578125" style="614" bestFit="1" customWidth="1"/>
    <col min="5388" max="5388" width="1.5703125" style="614" customWidth="1"/>
    <col min="5389" max="5389" width="0" style="614" hidden="1" customWidth="1"/>
    <col min="5390" max="5635" width="9.140625" style="614"/>
    <col min="5636" max="5636" width="1.85546875" style="614" customWidth="1"/>
    <col min="5637" max="5637" width="17.85546875" style="614" bestFit="1" customWidth="1"/>
    <col min="5638" max="5638" width="29.85546875" style="614" customWidth="1"/>
    <col min="5639" max="5640" width="6.42578125" style="614" customWidth="1"/>
    <col min="5641" max="5643" width="6.42578125" style="614" bestFit="1" customWidth="1"/>
    <col min="5644" max="5644" width="1.5703125" style="614" customWidth="1"/>
    <col min="5645" max="5645" width="0" style="614" hidden="1" customWidth="1"/>
    <col min="5646" max="5891" width="9.140625" style="614"/>
    <col min="5892" max="5892" width="1.85546875" style="614" customWidth="1"/>
    <col min="5893" max="5893" width="17.85546875" style="614" bestFit="1" customWidth="1"/>
    <col min="5894" max="5894" width="29.85546875" style="614" customWidth="1"/>
    <col min="5895" max="5896" width="6.42578125" style="614" customWidth="1"/>
    <col min="5897" max="5899" width="6.42578125" style="614" bestFit="1" customWidth="1"/>
    <col min="5900" max="5900" width="1.5703125" style="614" customWidth="1"/>
    <col min="5901" max="5901" width="0" style="614" hidden="1" customWidth="1"/>
    <col min="5902" max="6147" width="9.140625" style="614"/>
    <col min="6148" max="6148" width="1.85546875" style="614" customWidth="1"/>
    <col min="6149" max="6149" width="17.85546875" style="614" bestFit="1" customWidth="1"/>
    <col min="6150" max="6150" width="29.85546875" style="614" customWidth="1"/>
    <col min="6151" max="6152" width="6.42578125" style="614" customWidth="1"/>
    <col min="6153" max="6155" width="6.42578125" style="614" bestFit="1" customWidth="1"/>
    <col min="6156" max="6156" width="1.5703125" style="614" customWidth="1"/>
    <col min="6157" max="6157" width="0" style="614" hidden="1" customWidth="1"/>
    <col min="6158" max="6403" width="9.140625" style="614"/>
    <col min="6404" max="6404" width="1.85546875" style="614" customWidth="1"/>
    <col min="6405" max="6405" width="17.85546875" style="614" bestFit="1" customWidth="1"/>
    <col min="6406" max="6406" width="29.85546875" style="614" customWidth="1"/>
    <col min="6407" max="6408" width="6.42578125" style="614" customWidth="1"/>
    <col min="6409" max="6411" width="6.42578125" style="614" bestFit="1" customWidth="1"/>
    <col min="6412" max="6412" width="1.5703125" style="614" customWidth="1"/>
    <col min="6413" max="6413" width="0" style="614" hidden="1" customWidth="1"/>
    <col min="6414" max="6659" width="9.140625" style="614"/>
    <col min="6660" max="6660" width="1.85546875" style="614" customWidth="1"/>
    <col min="6661" max="6661" width="17.85546875" style="614" bestFit="1" customWidth="1"/>
    <col min="6662" max="6662" width="29.85546875" style="614" customWidth="1"/>
    <col min="6663" max="6664" width="6.42578125" style="614" customWidth="1"/>
    <col min="6665" max="6667" width="6.42578125" style="614" bestFit="1" customWidth="1"/>
    <col min="6668" max="6668" width="1.5703125" style="614" customWidth="1"/>
    <col min="6669" max="6669" width="0" style="614" hidden="1" customWidth="1"/>
    <col min="6670" max="6915" width="9.140625" style="614"/>
    <col min="6916" max="6916" width="1.85546875" style="614" customWidth="1"/>
    <col min="6917" max="6917" width="17.85546875" style="614" bestFit="1" customWidth="1"/>
    <col min="6918" max="6918" width="29.85546875" style="614" customWidth="1"/>
    <col min="6919" max="6920" width="6.42578125" style="614" customWidth="1"/>
    <col min="6921" max="6923" width="6.42578125" style="614" bestFit="1" customWidth="1"/>
    <col min="6924" max="6924" width="1.5703125" style="614" customWidth="1"/>
    <col min="6925" max="6925" width="0" style="614" hidden="1" customWidth="1"/>
    <col min="6926" max="7171" width="9.140625" style="614"/>
    <col min="7172" max="7172" width="1.85546875" style="614" customWidth="1"/>
    <col min="7173" max="7173" width="17.85546875" style="614" bestFit="1" customWidth="1"/>
    <col min="7174" max="7174" width="29.85546875" style="614" customWidth="1"/>
    <col min="7175" max="7176" width="6.42578125" style="614" customWidth="1"/>
    <col min="7177" max="7179" width="6.42578125" style="614" bestFit="1" customWidth="1"/>
    <col min="7180" max="7180" width="1.5703125" style="614" customWidth="1"/>
    <col min="7181" max="7181" width="0" style="614" hidden="1" customWidth="1"/>
    <col min="7182" max="7427" width="9.140625" style="614"/>
    <col min="7428" max="7428" width="1.85546875" style="614" customWidth="1"/>
    <col min="7429" max="7429" width="17.85546875" style="614" bestFit="1" customWidth="1"/>
    <col min="7430" max="7430" width="29.85546875" style="614" customWidth="1"/>
    <col min="7431" max="7432" width="6.42578125" style="614" customWidth="1"/>
    <col min="7433" max="7435" width="6.42578125" style="614" bestFit="1" customWidth="1"/>
    <col min="7436" max="7436" width="1.5703125" style="614" customWidth="1"/>
    <col min="7437" max="7437" width="0" style="614" hidden="1" customWidth="1"/>
    <col min="7438" max="7683" width="9.140625" style="614"/>
    <col min="7684" max="7684" width="1.85546875" style="614" customWidth="1"/>
    <col min="7685" max="7685" width="17.85546875" style="614" bestFit="1" customWidth="1"/>
    <col min="7686" max="7686" width="29.85546875" style="614" customWidth="1"/>
    <col min="7687" max="7688" width="6.42578125" style="614" customWidth="1"/>
    <col min="7689" max="7691" width="6.42578125" style="614" bestFit="1" customWidth="1"/>
    <col min="7692" max="7692" width="1.5703125" style="614" customWidth="1"/>
    <col min="7693" max="7693" width="0" style="614" hidden="1" customWidth="1"/>
    <col min="7694" max="7939" width="9.140625" style="614"/>
    <col min="7940" max="7940" width="1.85546875" style="614" customWidth="1"/>
    <col min="7941" max="7941" width="17.85546875" style="614" bestFit="1" customWidth="1"/>
    <col min="7942" max="7942" width="29.85546875" style="614" customWidth="1"/>
    <col min="7943" max="7944" width="6.42578125" style="614" customWidth="1"/>
    <col min="7945" max="7947" width="6.42578125" style="614" bestFit="1" customWidth="1"/>
    <col min="7948" max="7948" width="1.5703125" style="614" customWidth="1"/>
    <col min="7949" max="7949" width="0" style="614" hidden="1" customWidth="1"/>
    <col min="7950" max="8195" width="9.140625" style="614"/>
    <col min="8196" max="8196" width="1.85546875" style="614" customWidth="1"/>
    <col min="8197" max="8197" width="17.85546875" style="614" bestFit="1" customWidth="1"/>
    <col min="8198" max="8198" width="29.85546875" style="614" customWidth="1"/>
    <col min="8199" max="8200" width="6.42578125" style="614" customWidth="1"/>
    <col min="8201" max="8203" width="6.42578125" style="614" bestFit="1" customWidth="1"/>
    <col min="8204" max="8204" width="1.5703125" style="614" customWidth="1"/>
    <col min="8205" max="8205" width="0" style="614" hidden="1" customWidth="1"/>
    <col min="8206" max="8451" width="9.140625" style="614"/>
    <col min="8452" max="8452" width="1.85546875" style="614" customWidth="1"/>
    <col min="8453" max="8453" width="17.85546875" style="614" bestFit="1" customWidth="1"/>
    <col min="8454" max="8454" width="29.85546875" style="614" customWidth="1"/>
    <col min="8455" max="8456" width="6.42578125" style="614" customWidth="1"/>
    <col min="8457" max="8459" width="6.42578125" style="614" bestFit="1" customWidth="1"/>
    <col min="8460" max="8460" width="1.5703125" style="614" customWidth="1"/>
    <col min="8461" max="8461" width="0" style="614" hidden="1" customWidth="1"/>
    <col min="8462" max="8707" width="9.140625" style="614"/>
    <col min="8708" max="8708" width="1.85546875" style="614" customWidth="1"/>
    <col min="8709" max="8709" width="17.85546875" style="614" bestFit="1" customWidth="1"/>
    <col min="8710" max="8710" width="29.85546875" style="614" customWidth="1"/>
    <col min="8711" max="8712" width="6.42578125" style="614" customWidth="1"/>
    <col min="8713" max="8715" width="6.42578125" style="614" bestFit="1" customWidth="1"/>
    <col min="8716" max="8716" width="1.5703125" style="614" customWidth="1"/>
    <col min="8717" max="8717" width="0" style="614" hidden="1" customWidth="1"/>
    <col min="8718" max="8963" width="9.140625" style="614"/>
    <col min="8964" max="8964" width="1.85546875" style="614" customWidth="1"/>
    <col min="8965" max="8965" width="17.85546875" style="614" bestFit="1" customWidth="1"/>
    <col min="8966" max="8966" width="29.85546875" style="614" customWidth="1"/>
    <col min="8967" max="8968" width="6.42578125" style="614" customWidth="1"/>
    <col min="8969" max="8971" width="6.42578125" style="614" bestFit="1" customWidth="1"/>
    <col min="8972" max="8972" width="1.5703125" style="614" customWidth="1"/>
    <col min="8973" max="8973" width="0" style="614" hidden="1" customWidth="1"/>
    <col min="8974" max="9219" width="9.140625" style="614"/>
    <col min="9220" max="9220" width="1.85546875" style="614" customWidth="1"/>
    <col min="9221" max="9221" width="17.85546875" style="614" bestFit="1" customWidth="1"/>
    <col min="9222" max="9222" width="29.85546875" style="614" customWidth="1"/>
    <col min="9223" max="9224" width="6.42578125" style="614" customWidth="1"/>
    <col min="9225" max="9227" width="6.42578125" style="614" bestFit="1" customWidth="1"/>
    <col min="9228" max="9228" width="1.5703125" style="614" customWidth="1"/>
    <col min="9229" max="9229" width="0" style="614" hidden="1" customWidth="1"/>
    <col min="9230" max="9475" width="9.140625" style="614"/>
    <col min="9476" max="9476" width="1.85546875" style="614" customWidth="1"/>
    <col min="9477" max="9477" width="17.85546875" style="614" bestFit="1" customWidth="1"/>
    <col min="9478" max="9478" width="29.85546875" style="614" customWidth="1"/>
    <col min="9479" max="9480" width="6.42578125" style="614" customWidth="1"/>
    <col min="9481" max="9483" width="6.42578125" style="614" bestFit="1" customWidth="1"/>
    <col min="9484" max="9484" width="1.5703125" style="614" customWidth="1"/>
    <col min="9485" max="9485" width="0" style="614" hidden="1" customWidth="1"/>
    <col min="9486" max="9731" width="9.140625" style="614"/>
    <col min="9732" max="9732" width="1.85546875" style="614" customWidth="1"/>
    <col min="9733" max="9733" width="17.85546875" style="614" bestFit="1" customWidth="1"/>
    <col min="9734" max="9734" width="29.85546875" style="614" customWidth="1"/>
    <col min="9735" max="9736" width="6.42578125" style="614" customWidth="1"/>
    <col min="9737" max="9739" width="6.42578125" style="614" bestFit="1" customWidth="1"/>
    <col min="9740" max="9740" width="1.5703125" style="614" customWidth="1"/>
    <col min="9741" max="9741" width="0" style="614" hidden="1" customWidth="1"/>
    <col min="9742" max="9987" width="9.140625" style="614"/>
    <col min="9988" max="9988" width="1.85546875" style="614" customWidth="1"/>
    <col min="9989" max="9989" width="17.85546875" style="614" bestFit="1" customWidth="1"/>
    <col min="9990" max="9990" width="29.85546875" style="614" customWidth="1"/>
    <col min="9991" max="9992" width="6.42578125" style="614" customWidth="1"/>
    <col min="9993" max="9995" width="6.42578125" style="614" bestFit="1" customWidth="1"/>
    <col min="9996" max="9996" width="1.5703125" style="614" customWidth="1"/>
    <col min="9997" max="9997" width="0" style="614" hidden="1" customWidth="1"/>
    <col min="9998" max="10243" width="9.140625" style="614"/>
    <col min="10244" max="10244" width="1.85546875" style="614" customWidth="1"/>
    <col min="10245" max="10245" width="17.85546875" style="614" bestFit="1" customWidth="1"/>
    <col min="10246" max="10246" width="29.85546875" style="614" customWidth="1"/>
    <col min="10247" max="10248" width="6.42578125" style="614" customWidth="1"/>
    <col min="10249" max="10251" width="6.42578125" style="614" bestFit="1" customWidth="1"/>
    <col min="10252" max="10252" width="1.5703125" style="614" customWidth="1"/>
    <col min="10253" max="10253" width="0" style="614" hidden="1" customWidth="1"/>
    <col min="10254" max="10499" width="9.140625" style="614"/>
    <col min="10500" max="10500" width="1.85546875" style="614" customWidth="1"/>
    <col min="10501" max="10501" width="17.85546875" style="614" bestFit="1" customWidth="1"/>
    <col min="10502" max="10502" width="29.85546875" style="614" customWidth="1"/>
    <col min="10503" max="10504" width="6.42578125" style="614" customWidth="1"/>
    <col min="10505" max="10507" width="6.42578125" style="614" bestFit="1" customWidth="1"/>
    <col min="10508" max="10508" width="1.5703125" style="614" customWidth="1"/>
    <col min="10509" max="10509" width="0" style="614" hidden="1" customWidth="1"/>
    <col min="10510" max="10755" width="9.140625" style="614"/>
    <col min="10756" max="10756" width="1.85546875" style="614" customWidth="1"/>
    <col min="10757" max="10757" width="17.85546875" style="614" bestFit="1" customWidth="1"/>
    <col min="10758" max="10758" width="29.85546875" style="614" customWidth="1"/>
    <col min="10759" max="10760" width="6.42578125" style="614" customWidth="1"/>
    <col min="10761" max="10763" width="6.42578125" style="614" bestFit="1" customWidth="1"/>
    <col min="10764" max="10764" width="1.5703125" style="614" customWidth="1"/>
    <col min="10765" max="10765" width="0" style="614" hidden="1" customWidth="1"/>
    <col min="10766" max="11011" width="9.140625" style="614"/>
    <col min="11012" max="11012" width="1.85546875" style="614" customWidth="1"/>
    <col min="11013" max="11013" width="17.85546875" style="614" bestFit="1" customWidth="1"/>
    <col min="11014" max="11014" width="29.85546875" style="614" customWidth="1"/>
    <col min="11015" max="11016" width="6.42578125" style="614" customWidth="1"/>
    <col min="11017" max="11019" width="6.42578125" style="614" bestFit="1" customWidth="1"/>
    <col min="11020" max="11020" width="1.5703125" style="614" customWidth="1"/>
    <col min="11021" max="11021" width="0" style="614" hidden="1" customWidth="1"/>
    <col min="11022" max="11267" width="9.140625" style="614"/>
    <col min="11268" max="11268" width="1.85546875" style="614" customWidth="1"/>
    <col min="11269" max="11269" width="17.85546875" style="614" bestFit="1" customWidth="1"/>
    <col min="11270" max="11270" width="29.85546875" style="614" customWidth="1"/>
    <col min="11271" max="11272" width="6.42578125" style="614" customWidth="1"/>
    <col min="11273" max="11275" width="6.42578125" style="614" bestFit="1" customWidth="1"/>
    <col min="11276" max="11276" width="1.5703125" style="614" customWidth="1"/>
    <col min="11277" max="11277" width="0" style="614" hidden="1" customWidth="1"/>
    <col min="11278" max="11523" width="9.140625" style="614"/>
    <col min="11524" max="11524" width="1.85546875" style="614" customWidth="1"/>
    <col min="11525" max="11525" width="17.85546875" style="614" bestFit="1" customWidth="1"/>
    <col min="11526" max="11526" width="29.85546875" style="614" customWidth="1"/>
    <col min="11527" max="11528" width="6.42578125" style="614" customWidth="1"/>
    <col min="11529" max="11531" width="6.42578125" style="614" bestFit="1" customWidth="1"/>
    <col min="11532" max="11532" width="1.5703125" style="614" customWidth="1"/>
    <col min="11533" max="11533" width="0" style="614" hidden="1" customWidth="1"/>
    <col min="11534" max="11779" width="9.140625" style="614"/>
    <col min="11780" max="11780" width="1.85546875" style="614" customWidth="1"/>
    <col min="11781" max="11781" width="17.85546875" style="614" bestFit="1" customWidth="1"/>
    <col min="11782" max="11782" width="29.85546875" style="614" customWidth="1"/>
    <col min="11783" max="11784" width="6.42578125" style="614" customWidth="1"/>
    <col min="11785" max="11787" width="6.42578125" style="614" bestFit="1" customWidth="1"/>
    <col min="11788" max="11788" width="1.5703125" style="614" customWidth="1"/>
    <col min="11789" max="11789" width="0" style="614" hidden="1" customWidth="1"/>
    <col min="11790" max="12035" width="9.140625" style="614"/>
    <col min="12036" max="12036" width="1.85546875" style="614" customWidth="1"/>
    <col min="12037" max="12037" width="17.85546875" style="614" bestFit="1" customWidth="1"/>
    <col min="12038" max="12038" width="29.85546875" style="614" customWidth="1"/>
    <col min="12039" max="12040" width="6.42578125" style="614" customWidth="1"/>
    <col min="12041" max="12043" width="6.42578125" style="614" bestFit="1" customWidth="1"/>
    <col min="12044" max="12044" width="1.5703125" style="614" customWidth="1"/>
    <col min="12045" max="12045" width="0" style="614" hidden="1" customWidth="1"/>
    <col min="12046" max="12291" width="9.140625" style="614"/>
    <col min="12292" max="12292" width="1.85546875" style="614" customWidth="1"/>
    <col min="12293" max="12293" width="17.85546875" style="614" bestFit="1" customWidth="1"/>
    <col min="12294" max="12294" width="29.85546875" style="614" customWidth="1"/>
    <col min="12295" max="12296" width="6.42578125" style="614" customWidth="1"/>
    <col min="12297" max="12299" width="6.42578125" style="614" bestFit="1" customWidth="1"/>
    <col min="12300" max="12300" width="1.5703125" style="614" customWidth="1"/>
    <col min="12301" max="12301" width="0" style="614" hidden="1" customWidth="1"/>
    <col min="12302" max="12547" width="9.140625" style="614"/>
    <col min="12548" max="12548" width="1.85546875" style="614" customWidth="1"/>
    <col min="12549" max="12549" width="17.85546875" style="614" bestFit="1" customWidth="1"/>
    <col min="12550" max="12550" width="29.85546875" style="614" customWidth="1"/>
    <col min="12551" max="12552" width="6.42578125" style="614" customWidth="1"/>
    <col min="12553" max="12555" width="6.42578125" style="614" bestFit="1" customWidth="1"/>
    <col min="12556" max="12556" width="1.5703125" style="614" customWidth="1"/>
    <col min="12557" max="12557" width="0" style="614" hidden="1" customWidth="1"/>
    <col min="12558" max="12803" width="9.140625" style="614"/>
    <col min="12804" max="12804" width="1.85546875" style="614" customWidth="1"/>
    <col min="12805" max="12805" width="17.85546875" style="614" bestFit="1" customWidth="1"/>
    <col min="12806" max="12806" width="29.85546875" style="614" customWidth="1"/>
    <col min="12807" max="12808" width="6.42578125" style="614" customWidth="1"/>
    <col min="12809" max="12811" width="6.42578125" style="614" bestFit="1" customWidth="1"/>
    <col min="12812" max="12812" width="1.5703125" style="614" customWidth="1"/>
    <col min="12813" max="12813" width="0" style="614" hidden="1" customWidth="1"/>
    <col min="12814" max="13059" width="9.140625" style="614"/>
    <col min="13060" max="13060" width="1.85546875" style="614" customWidth="1"/>
    <col min="13061" max="13061" width="17.85546875" style="614" bestFit="1" customWidth="1"/>
    <col min="13062" max="13062" width="29.85546875" style="614" customWidth="1"/>
    <col min="13063" max="13064" width="6.42578125" style="614" customWidth="1"/>
    <col min="13065" max="13067" width="6.42578125" style="614" bestFit="1" customWidth="1"/>
    <col min="13068" max="13068" width="1.5703125" style="614" customWidth="1"/>
    <col min="13069" max="13069" width="0" style="614" hidden="1" customWidth="1"/>
    <col min="13070" max="13315" width="9.140625" style="614"/>
    <col min="13316" max="13316" width="1.85546875" style="614" customWidth="1"/>
    <col min="13317" max="13317" width="17.85546875" style="614" bestFit="1" customWidth="1"/>
    <col min="13318" max="13318" width="29.85546875" style="614" customWidth="1"/>
    <col min="13319" max="13320" width="6.42578125" style="614" customWidth="1"/>
    <col min="13321" max="13323" width="6.42578125" style="614" bestFit="1" customWidth="1"/>
    <col min="13324" max="13324" width="1.5703125" style="614" customWidth="1"/>
    <col min="13325" max="13325" width="0" style="614" hidden="1" customWidth="1"/>
    <col min="13326" max="13571" width="9.140625" style="614"/>
    <col min="13572" max="13572" width="1.85546875" style="614" customWidth="1"/>
    <col min="13573" max="13573" width="17.85546875" style="614" bestFit="1" customWidth="1"/>
    <col min="13574" max="13574" width="29.85546875" style="614" customWidth="1"/>
    <col min="13575" max="13576" width="6.42578125" style="614" customWidth="1"/>
    <col min="13577" max="13579" width="6.42578125" style="614" bestFit="1" customWidth="1"/>
    <col min="13580" max="13580" width="1.5703125" style="614" customWidth="1"/>
    <col min="13581" max="13581" width="0" style="614" hidden="1" customWidth="1"/>
    <col min="13582" max="13827" width="9.140625" style="614"/>
    <col min="13828" max="13828" width="1.85546875" style="614" customWidth="1"/>
    <col min="13829" max="13829" width="17.85546875" style="614" bestFit="1" customWidth="1"/>
    <col min="13830" max="13830" width="29.85546875" style="614" customWidth="1"/>
    <col min="13831" max="13832" width="6.42578125" style="614" customWidth="1"/>
    <col min="13833" max="13835" width="6.42578125" style="614" bestFit="1" customWidth="1"/>
    <col min="13836" max="13836" width="1.5703125" style="614" customWidth="1"/>
    <col min="13837" max="13837" width="0" style="614" hidden="1" customWidth="1"/>
    <col min="13838" max="14083" width="9.140625" style="614"/>
    <col min="14084" max="14084" width="1.85546875" style="614" customWidth="1"/>
    <col min="14085" max="14085" width="17.85546875" style="614" bestFit="1" customWidth="1"/>
    <col min="14086" max="14086" width="29.85546875" style="614" customWidth="1"/>
    <col min="14087" max="14088" width="6.42578125" style="614" customWidth="1"/>
    <col min="14089" max="14091" width="6.42578125" style="614" bestFit="1" customWidth="1"/>
    <col min="14092" max="14092" width="1.5703125" style="614" customWidth="1"/>
    <col min="14093" max="14093" width="0" style="614" hidden="1" customWidth="1"/>
    <col min="14094" max="14339" width="9.140625" style="614"/>
    <col min="14340" max="14340" width="1.85546875" style="614" customWidth="1"/>
    <col min="14341" max="14341" width="17.85546875" style="614" bestFit="1" customWidth="1"/>
    <col min="14342" max="14342" width="29.85546875" style="614" customWidth="1"/>
    <col min="14343" max="14344" width="6.42578125" style="614" customWidth="1"/>
    <col min="14345" max="14347" width="6.42578125" style="614" bestFit="1" customWidth="1"/>
    <col min="14348" max="14348" width="1.5703125" style="614" customWidth="1"/>
    <col min="14349" max="14349" width="0" style="614" hidden="1" customWidth="1"/>
    <col min="14350" max="14595" width="9.140625" style="614"/>
    <col min="14596" max="14596" width="1.85546875" style="614" customWidth="1"/>
    <col min="14597" max="14597" width="17.85546875" style="614" bestFit="1" customWidth="1"/>
    <col min="14598" max="14598" width="29.85546875" style="614" customWidth="1"/>
    <col min="14599" max="14600" width="6.42578125" style="614" customWidth="1"/>
    <col min="14601" max="14603" width="6.42578125" style="614" bestFit="1" customWidth="1"/>
    <col min="14604" max="14604" width="1.5703125" style="614" customWidth="1"/>
    <col min="14605" max="14605" width="0" style="614" hidden="1" customWidth="1"/>
    <col min="14606" max="14851" width="9.140625" style="614"/>
    <col min="14852" max="14852" width="1.85546875" style="614" customWidth="1"/>
    <col min="14853" max="14853" width="17.85546875" style="614" bestFit="1" customWidth="1"/>
    <col min="14854" max="14854" width="29.85546875" style="614" customWidth="1"/>
    <col min="14855" max="14856" width="6.42578125" style="614" customWidth="1"/>
    <col min="14857" max="14859" width="6.42578125" style="614" bestFit="1" customWidth="1"/>
    <col min="14860" max="14860" width="1.5703125" style="614" customWidth="1"/>
    <col min="14861" max="14861" width="0" style="614" hidden="1" customWidth="1"/>
    <col min="14862" max="15107" width="9.140625" style="614"/>
    <col min="15108" max="15108" width="1.85546875" style="614" customWidth="1"/>
    <col min="15109" max="15109" width="17.85546875" style="614" bestFit="1" customWidth="1"/>
    <col min="15110" max="15110" width="29.85546875" style="614" customWidth="1"/>
    <col min="15111" max="15112" width="6.42578125" style="614" customWidth="1"/>
    <col min="15113" max="15115" width="6.42578125" style="614" bestFit="1" customWidth="1"/>
    <col min="15116" max="15116" width="1.5703125" style="614" customWidth="1"/>
    <col min="15117" max="15117" width="0" style="614" hidden="1" customWidth="1"/>
    <col min="15118" max="15363" width="9.140625" style="614"/>
    <col min="15364" max="15364" width="1.85546875" style="614" customWidth="1"/>
    <col min="15365" max="15365" width="17.85546875" style="614" bestFit="1" customWidth="1"/>
    <col min="15366" max="15366" width="29.85546875" style="614" customWidth="1"/>
    <col min="15367" max="15368" width="6.42578125" style="614" customWidth="1"/>
    <col min="15369" max="15371" width="6.42578125" style="614" bestFit="1" customWidth="1"/>
    <col min="15372" max="15372" width="1.5703125" style="614" customWidth="1"/>
    <col min="15373" max="15373" width="0" style="614" hidden="1" customWidth="1"/>
    <col min="15374" max="15619" width="9.140625" style="614"/>
    <col min="15620" max="15620" width="1.85546875" style="614" customWidth="1"/>
    <col min="15621" max="15621" width="17.85546875" style="614" bestFit="1" customWidth="1"/>
    <col min="15622" max="15622" width="29.85546875" style="614" customWidth="1"/>
    <col min="15623" max="15624" width="6.42578125" style="614" customWidth="1"/>
    <col min="15625" max="15627" width="6.42578125" style="614" bestFit="1" customWidth="1"/>
    <col min="15628" max="15628" width="1.5703125" style="614" customWidth="1"/>
    <col min="15629" max="15629" width="0" style="614" hidden="1" customWidth="1"/>
    <col min="15630" max="15875" width="9.140625" style="614"/>
    <col min="15876" max="15876" width="1.85546875" style="614" customWidth="1"/>
    <col min="15877" max="15877" width="17.85546875" style="614" bestFit="1" customWidth="1"/>
    <col min="15878" max="15878" width="29.85546875" style="614" customWidth="1"/>
    <col min="15879" max="15880" width="6.42578125" style="614" customWidth="1"/>
    <col min="15881" max="15883" width="6.42578125" style="614" bestFit="1" customWidth="1"/>
    <col min="15884" max="15884" width="1.5703125" style="614" customWidth="1"/>
    <col min="15885" max="15885" width="0" style="614" hidden="1" customWidth="1"/>
    <col min="15886" max="16131" width="9.140625" style="614"/>
    <col min="16132" max="16132" width="1.85546875" style="614" customWidth="1"/>
    <col min="16133" max="16133" width="17.85546875" style="614" bestFit="1" customWidth="1"/>
    <col min="16134" max="16134" width="29.85546875" style="614" customWidth="1"/>
    <col min="16135" max="16136" width="6.42578125" style="614" customWidth="1"/>
    <col min="16137" max="16139" width="6.42578125" style="614" bestFit="1" customWidth="1"/>
    <col min="16140" max="16140" width="1.5703125" style="614" customWidth="1"/>
    <col min="16141" max="16141" width="0" style="614" hidden="1" customWidth="1"/>
    <col min="16142" max="16384" width="9.140625" style="614"/>
  </cols>
  <sheetData>
    <row r="1" spans="1:13" ht="37.35" customHeight="1">
      <c r="A1" s="1225" t="s">
        <v>654</v>
      </c>
      <c r="B1" s="1225"/>
      <c r="C1" s="1225"/>
      <c r="D1" s="1225"/>
      <c r="E1" s="1225"/>
      <c r="F1" s="1225"/>
      <c r="G1" s="1225"/>
      <c r="H1" s="1225"/>
      <c r="I1" s="1225"/>
      <c r="J1" s="1225"/>
      <c r="K1" s="1225"/>
      <c r="L1" s="1225"/>
      <c r="M1" s="613"/>
    </row>
    <row r="2" spans="1:13" ht="12" customHeight="1">
      <c r="A2" s="613"/>
      <c r="B2" s="615"/>
      <c r="C2" s="616"/>
      <c r="D2" s="616"/>
      <c r="E2" s="616"/>
      <c r="F2" s="616"/>
      <c r="G2" s="616"/>
      <c r="H2" s="616"/>
      <c r="I2" s="616"/>
      <c r="J2" s="616"/>
      <c r="K2" s="616"/>
      <c r="L2" s="616"/>
      <c r="M2" s="617"/>
    </row>
    <row r="3" spans="1:13" ht="12" customHeight="1">
      <c r="A3" s="618" t="s">
        <v>655</v>
      </c>
      <c r="B3" s="619" t="s">
        <v>656</v>
      </c>
      <c r="C3" s="620"/>
      <c r="D3" s="621"/>
      <c r="E3" s="621"/>
      <c r="F3" s="621"/>
      <c r="G3" s="621"/>
      <c r="H3" s="620"/>
      <c r="I3" s="621"/>
      <c r="J3" s="621"/>
      <c r="K3" s="621"/>
      <c r="L3" s="621"/>
      <c r="M3" s="617"/>
    </row>
    <row r="4" spans="1:13" ht="12.75" customHeight="1">
      <c r="A4" s="618"/>
      <c r="B4" s="622"/>
      <c r="C4" s="620"/>
      <c r="D4" s="621"/>
      <c r="E4" s="621"/>
      <c r="F4" s="621"/>
      <c r="G4" s="621"/>
      <c r="H4" s="620"/>
      <c r="I4" s="621"/>
      <c r="J4" s="621"/>
      <c r="K4" s="621"/>
      <c r="L4" s="621"/>
      <c r="M4" s="617"/>
    </row>
    <row r="5" spans="1:13" ht="12.75" customHeight="1">
      <c r="A5" s="618"/>
      <c r="B5" s="622"/>
      <c r="C5" s="1226" t="s">
        <v>662</v>
      </c>
      <c r="D5" s="1227"/>
      <c r="E5" s="1227"/>
      <c r="F5" s="1227"/>
      <c r="G5" s="1228"/>
      <c r="H5" s="1229" t="s">
        <v>155</v>
      </c>
      <c r="I5" s="1230"/>
      <c r="J5" s="1230"/>
      <c r="K5" s="1230"/>
      <c r="L5" s="1231"/>
      <c r="M5" s="617"/>
    </row>
    <row r="6" spans="1:13" ht="12.75" customHeight="1">
      <c r="A6" s="618"/>
      <c r="B6" s="622"/>
      <c r="C6" s="620"/>
      <c r="D6" s="621"/>
      <c r="E6" s="621"/>
      <c r="F6" s="621"/>
      <c r="G6" s="621"/>
      <c r="H6" s="620"/>
      <c r="I6" s="621"/>
      <c r="J6" s="621"/>
      <c r="K6" s="621"/>
      <c r="L6" s="621"/>
      <c r="M6" s="617"/>
    </row>
    <row r="7" spans="1:13" ht="12.75" customHeight="1">
      <c r="A7" s="618"/>
      <c r="B7" s="618"/>
      <c r="C7" s="623">
        <v>2015</v>
      </c>
      <c r="D7" s="624">
        <v>2016</v>
      </c>
      <c r="E7" s="624">
        <v>2017</v>
      </c>
      <c r="F7" s="624">
        <v>2018</v>
      </c>
      <c r="G7" s="625">
        <v>2019</v>
      </c>
      <c r="H7" s="623">
        <v>2020</v>
      </c>
      <c r="I7" s="624">
        <v>2021</v>
      </c>
      <c r="J7" s="624">
        <v>2022</v>
      </c>
      <c r="K7" s="624">
        <v>2023</v>
      </c>
      <c r="L7" s="625">
        <v>2024</v>
      </c>
      <c r="M7" s="626"/>
    </row>
    <row r="8" spans="1:13" ht="12.75" customHeight="1">
      <c r="A8" s="618"/>
      <c r="B8" s="613"/>
      <c r="C8" s="627"/>
      <c r="D8" s="627"/>
      <c r="E8" s="627"/>
      <c r="F8" s="627"/>
      <c r="G8" s="627"/>
      <c r="H8" s="627"/>
      <c r="I8" s="627"/>
      <c r="J8" s="627"/>
      <c r="K8" s="627"/>
      <c r="L8" s="627"/>
      <c r="M8" s="613"/>
    </row>
    <row r="9" spans="1:13" ht="12.75" customHeight="1">
      <c r="A9" s="628" t="s">
        <v>657</v>
      </c>
      <c r="B9" s="629" t="s">
        <v>658</v>
      </c>
      <c r="C9" s="630"/>
      <c r="D9" s="630"/>
      <c r="E9" s="630"/>
      <c r="F9" s="630"/>
      <c r="G9" s="630"/>
      <c r="H9" s="630"/>
      <c r="I9" s="630"/>
      <c r="J9" s="630"/>
      <c r="K9" s="630"/>
      <c r="L9" s="631"/>
      <c r="M9" s="631"/>
    </row>
    <row r="10" spans="1:13" ht="12.75" customHeight="1">
      <c r="A10" s="632" t="s">
        <v>659</v>
      </c>
      <c r="B10" s="632" t="s">
        <v>660</v>
      </c>
      <c r="C10" s="633">
        <v>1</v>
      </c>
      <c r="D10" s="634">
        <v>1</v>
      </c>
      <c r="E10" s="634">
        <v>1</v>
      </c>
      <c r="F10" s="634">
        <v>1</v>
      </c>
      <c r="G10" s="635">
        <v>1</v>
      </c>
      <c r="H10" s="633">
        <v>1</v>
      </c>
      <c r="I10" s="634">
        <v>1</v>
      </c>
      <c r="J10" s="634">
        <v>1</v>
      </c>
      <c r="K10" s="634">
        <v>1</v>
      </c>
      <c r="L10" s="635">
        <v>1</v>
      </c>
      <c r="M10" s="636"/>
    </row>
    <row r="11" spans="1:13" ht="12.75" customHeight="1">
      <c r="A11" s="637"/>
      <c r="B11" s="637"/>
      <c r="C11" s="638"/>
      <c r="D11" s="639"/>
      <c r="E11" s="639"/>
      <c r="F11" s="639"/>
      <c r="G11" s="640"/>
      <c r="H11" s="638"/>
      <c r="I11" s="639"/>
      <c r="J11" s="639"/>
      <c r="K11" s="639"/>
      <c r="L11" s="640"/>
      <c r="M11" s="636"/>
    </row>
    <row r="12" spans="1:13" ht="12.75" customHeight="1">
      <c r="A12" s="637"/>
      <c r="B12" s="637"/>
      <c r="C12" s="638"/>
      <c r="D12" s="639"/>
      <c r="E12" s="639"/>
      <c r="F12" s="639"/>
      <c r="G12" s="640"/>
      <c r="H12" s="638"/>
      <c r="I12" s="639"/>
      <c r="J12" s="639"/>
      <c r="K12" s="639"/>
      <c r="L12" s="640"/>
      <c r="M12" s="636"/>
    </row>
    <row r="13" spans="1:13" ht="12.75" customHeight="1">
      <c r="A13" s="641"/>
      <c r="B13" s="641"/>
      <c r="C13" s="638"/>
      <c r="D13" s="639"/>
      <c r="E13" s="639"/>
      <c r="F13" s="639"/>
      <c r="G13" s="640"/>
      <c r="H13" s="638"/>
      <c r="I13" s="639"/>
      <c r="J13" s="639"/>
      <c r="K13" s="639"/>
      <c r="L13" s="640"/>
      <c r="M13" s="636"/>
    </row>
    <row r="14" spans="1:13" ht="12.75" customHeight="1">
      <c r="A14" s="641"/>
      <c r="B14" s="641"/>
      <c r="C14" s="638"/>
      <c r="D14" s="639"/>
      <c r="E14" s="639"/>
      <c r="F14" s="639"/>
      <c r="G14" s="640"/>
      <c r="H14" s="638"/>
      <c r="I14" s="639"/>
      <c r="J14" s="639"/>
      <c r="K14" s="639"/>
      <c r="L14" s="640"/>
      <c r="M14" s="636"/>
    </row>
    <row r="15" spans="1:13" ht="12.75" customHeight="1">
      <c r="A15" s="641"/>
      <c r="B15" s="641"/>
      <c r="C15" s="638"/>
      <c r="D15" s="639"/>
      <c r="E15" s="639"/>
      <c r="F15" s="639"/>
      <c r="G15" s="640"/>
      <c r="H15" s="638"/>
      <c r="I15" s="639"/>
      <c r="J15" s="639"/>
      <c r="K15" s="639"/>
      <c r="L15" s="640"/>
      <c r="M15" s="636"/>
    </row>
    <row r="16" spans="1:13" ht="12.75" customHeight="1">
      <c r="A16" s="641"/>
      <c r="B16" s="641"/>
      <c r="C16" s="638"/>
      <c r="D16" s="639"/>
      <c r="E16" s="639"/>
      <c r="F16" s="639"/>
      <c r="G16" s="640"/>
      <c r="H16" s="638"/>
      <c r="I16" s="639"/>
      <c r="J16" s="639"/>
      <c r="K16" s="639"/>
      <c r="L16" s="640"/>
      <c r="M16" s="636"/>
    </row>
    <row r="17" spans="1:13" ht="12.75" customHeight="1">
      <c r="A17" s="641"/>
      <c r="B17" s="641"/>
      <c r="C17" s="638"/>
      <c r="D17" s="639"/>
      <c r="E17" s="639"/>
      <c r="F17" s="639"/>
      <c r="G17" s="640"/>
      <c r="H17" s="638"/>
      <c r="I17" s="639"/>
      <c r="J17" s="639"/>
      <c r="K17" s="639"/>
      <c r="L17" s="640"/>
      <c r="M17" s="642"/>
    </row>
    <row r="18" spans="1:13" ht="12.75" customHeight="1">
      <c r="A18" s="641"/>
      <c r="B18" s="641"/>
      <c r="C18" s="638"/>
      <c r="D18" s="639"/>
      <c r="E18" s="639"/>
      <c r="F18" s="639"/>
      <c r="G18" s="640"/>
      <c r="H18" s="638"/>
      <c r="I18" s="639"/>
      <c r="J18" s="639"/>
      <c r="K18" s="639"/>
      <c r="L18" s="640"/>
      <c r="M18" s="642"/>
    </row>
    <row r="19" spans="1:13" ht="12.75" customHeight="1">
      <c r="A19" s="641"/>
      <c r="B19" s="641"/>
      <c r="C19" s="638"/>
      <c r="D19" s="639"/>
      <c r="E19" s="639"/>
      <c r="F19" s="639"/>
      <c r="G19" s="640"/>
      <c r="H19" s="638"/>
      <c r="I19" s="639"/>
      <c r="J19" s="639"/>
      <c r="K19" s="639"/>
      <c r="L19" s="640"/>
      <c r="M19" s="642"/>
    </row>
    <row r="20" spans="1:13" ht="12.75" customHeight="1">
      <c r="A20" s="641"/>
      <c r="B20" s="643"/>
      <c r="C20" s="638"/>
      <c r="D20" s="639"/>
      <c r="E20" s="639"/>
      <c r="F20" s="639"/>
      <c r="G20" s="640"/>
      <c r="H20" s="638"/>
      <c r="I20" s="639"/>
      <c r="J20" s="639"/>
      <c r="K20" s="639"/>
      <c r="L20" s="640"/>
      <c r="M20" s="642"/>
    </row>
    <row r="21" spans="1:13" ht="12.75" customHeight="1">
      <c r="A21" s="641"/>
      <c r="B21" s="643"/>
      <c r="C21" s="638"/>
      <c r="D21" s="639"/>
      <c r="E21" s="639"/>
      <c r="F21" s="639"/>
      <c r="G21" s="640"/>
      <c r="H21" s="638"/>
      <c r="I21" s="639"/>
      <c r="J21" s="639"/>
      <c r="K21" s="639"/>
      <c r="L21" s="640"/>
      <c r="M21" s="642"/>
    </row>
    <row r="22" spans="1:13" ht="12.75" customHeight="1">
      <c r="A22" s="641"/>
      <c r="B22" s="643"/>
      <c r="C22" s="638"/>
      <c r="D22" s="639"/>
      <c r="E22" s="639"/>
      <c r="F22" s="639"/>
      <c r="G22" s="640"/>
      <c r="H22" s="638"/>
      <c r="I22" s="639"/>
      <c r="J22" s="639"/>
      <c r="K22" s="639"/>
      <c r="L22" s="640"/>
      <c r="M22" s="642"/>
    </row>
    <row r="23" spans="1:13" ht="12.75" customHeight="1">
      <c r="A23" s="641"/>
      <c r="B23" s="641"/>
      <c r="C23" s="638"/>
      <c r="D23" s="639"/>
      <c r="E23" s="639"/>
      <c r="F23" s="639"/>
      <c r="G23" s="640"/>
      <c r="H23" s="638"/>
      <c r="I23" s="639"/>
      <c r="J23" s="639"/>
      <c r="K23" s="639"/>
      <c r="L23" s="640"/>
      <c r="M23" s="642"/>
    </row>
    <row r="24" spans="1:13" ht="12.75" customHeight="1">
      <c r="A24" s="641"/>
      <c r="B24" s="641"/>
      <c r="C24" s="638"/>
      <c r="D24" s="639"/>
      <c r="E24" s="639"/>
      <c r="F24" s="639"/>
      <c r="G24" s="640"/>
      <c r="H24" s="638"/>
      <c r="I24" s="639"/>
      <c r="J24" s="639"/>
      <c r="K24" s="639"/>
      <c r="L24" s="640"/>
      <c r="M24" s="642"/>
    </row>
    <row r="25" spans="1:13" ht="12.75" customHeight="1">
      <c r="A25" s="641"/>
      <c r="B25" s="641"/>
      <c r="C25" s="638"/>
      <c r="D25" s="639"/>
      <c r="E25" s="639"/>
      <c r="F25" s="639"/>
      <c r="G25" s="640"/>
      <c r="H25" s="638"/>
      <c r="I25" s="639"/>
      <c r="J25" s="639"/>
      <c r="K25" s="639"/>
      <c r="L25" s="640"/>
      <c r="M25" s="642"/>
    </row>
    <row r="26" spans="1:13" ht="12.75" customHeight="1">
      <c r="A26" s="641"/>
      <c r="B26" s="641"/>
      <c r="C26" s="638"/>
      <c r="D26" s="639"/>
      <c r="E26" s="639"/>
      <c r="F26" s="639"/>
      <c r="G26" s="640"/>
      <c r="H26" s="638"/>
      <c r="I26" s="639"/>
      <c r="J26" s="639"/>
      <c r="K26" s="639"/>
      <c r="L26" s="640"/>
      <c r="M26" s="642"/>
    </row>
    <row r="27" spans="1:13" ht="12.75" customHeight="1">
      <c r="A27" s="641"/>
      <c r="B27" s="641"/>
      <c r="C27" s="638"/>
      <c r="D27" s="639"/>
      <c r="E27" s="639"/>
      <c r="F27" s="639"/>
      <c r="G27" s="640"/>
      <c r="H27" s="638"/>
      <c r="I27" s="639"/>
      <c r="J27" s="639"/>
      <c r="K27" s="639"/>
      <c r="L27" s="640"/>
      <c r="M27" s="642"/>
    </row>
    <row r="28" spans="1:13" ht="12.75" customHeight="1">
      <c r="A28" s="641"/>
      <c r="B28" s="641"/>
      <c r="C28" s="638"/>
      <c r="D28" s="639"/>
      <c r="E28" s="639"/>
      <c r="F28" s="639"/>
      <c r="G28" s="640"/>
      <c r="H28" s="638"/>
      <c r="I28" s="639"/>
      <c r="J28" s="639"/>
      <c r="K28" s="639"/>
      <c r="L28" s="640"/>
      <c r="M28" s="642"/>
    </row>
    <row r="29" spans="1:13" ht="6" customHeight="1">
      <c r="A29" s="641"/>
      <c r="B29" s="641"/>
      <c r="C29" s="638"/>
      <c r="D29" s="639"/>
      <c r="E29" s="639"/>
      <c r="F29" s="639"/>
      <c r="G29" s="640"/>
      <c r="H29" s="638"/>
      <c r="I29" s="639"/>
      <c r="J29" s="639"/>
      <c r="K29" s="639"/>
      <c r="L29" s="640"/>
      <c r="M29" s="642"/>
    </row>
    <row r="30" spans="1:13" ht="12" customHeight="1">
      <c r="A30" s="641"/>
      <c r="B30" s="641"/>
      <c r="C30" s="638"/>
      <c r="D30" s="639"/>
      <c r="E30" s="639"/>
      <c r="F30" s="639"/>
      <c r="G30" s="640"/>
      <c r="H30" s="638"/>
      <c r="I30" s="639"/>
      <c r="J30" s="639"/>
      <c r="K30" s="639"/>
      <c r="L30" s="640"/>
      <c r="M30" s="642"/>
    </row>
    <row r="31" spans="1:13" ht="12" customHeight="1">
      <c r="A31" s="641"/>
      <c r="B31" s="641"/>
      <c r="C31" s="638"/>
      <c r="D31" s="639"/>
      <c r="E31" s="639"/>
      <c r="F31" s="639"/>
      <c r="G31" s="640"/>
      <c r="H31" s="638"/>
      <c r="I31" s="639"/>
      <c r="J31" s="639"/>
      <c r="K31" s="639"/>
      <c r="L31" s="640"/>
      <c r="M31" s="642"/>
    </row>
    <row r="32" spans="1:13" ht="12" customHeight="1">
      <c r="A32" s="641"/>
      <c r="B32" s="641"/>
      <c r="C32" s="638"/>
      <c r="D32" s="639"/>
      <c r="E32" s="639"/>
      <c r="F32" s="639"/>
      <c r="G32" s="640"/>
      <c r="H32" s="638"/>
      <c r="I32" s="639"/>
      <c r="J32" s="639"/>
      <c r="K32" s="639"/>
      <c r="L32" s="640"/>
      <c r="M32" s="642"/>
    </row>
    <row r="33" spans="1:13" ht="12" customHeight="1">
      <c r="A33" s="641"/>
      <c r="B33" s="641"/>
      <c r="C33" s="638"/>
      <c r="D33" s="639"/>
      <c r="E33" s="639"/>
      <c r="F33" s="639"/>
      <c r="G33" s="640"/>
      <c r="H33" s="638"/>
      <c r="I33" s="639"/>
      <c r="J33" s="639"/>
      <c r="K33" s="639"/>
      <c r="L33" s="640"/>
      <c r="M33" s="642"/>
    </row>
    <row r="34" spans="1:13" ht="12" customHeight="1">
      <c r="A34" s="641"/>
      <c r="B34" s="641"/>
      <c r="C34" s="638"/>
      <c r="D34" s="639"/>
      <c r="E34" s="639"/>
      <c r="F34" s="639"/>
      <c r="G34" s="640"/>
      <c r="H34" s="638"/>
      <c r="I34" s="639"/>
      <c r="J34" s="639"/>
      <c r="K34" s="639"/>
      <c r="L34" s="640"/>
      <c r="M34" s="642"/>
    </row>
    <row r="35" spans="1:13" ht="12" customHeight="1">
      <c r="A35" s="641"/>
      <c r="B35" s="641"/>
      <c r="C35" s="638"/>
      <c r="D35" s="639"/>
      <c r="E35" s="639"/>
      <c r="F35" s="639"/>
      <c r="G35" s="640"/>
      <c r="H35" s="638"/>
      <c r="I35" s="639"/>
      <c r="J35" s="639"/>
      <c r="K35" s="639"/>
      <c r="L35" s="640"/>
      <c r="M35" s="642"/>
    </row>
    <row r="36" spans="1:13" ht="12" customHeight="1">
      <c r="A36" s="641"/>
      <c r="B36" s="641"/>
      <c r="C36" s="638"/>
      <c r="D36" s="639"/>
      <c r="E36" s="639"/>
      <c r="F36" s="639"/>
      <c r="G36" s="640"/>
      <c r="H36" s="638"/>
      <c r="I36" s="639"/>
      <c r="J36" s="639"/>
      <c r="K36" s="639"/>
      <c r="L36" s="640"/>
      <c r="M36" s="642"/>
    </row>
    <row r="37" spans="1:13" ht="12" customHeight="1">
      <c r="A37" s="641"/>
      <c r="B37" s="641"/>
      <c r="C37" s="644"/>
      <c r="D37" s="645"/>
      <c r="E37" s="645"/>
      <c r="F37" s="645"/>
      <c r="G37" s="646"/>
      <c r="H37" s="638"/>
      <c r="I37" s="639"/>
      <c r="J37" s="639"/>
      <c r="K37" s="639"/>
      <c r="L37" s="640"/>
      <c r="M37" s="642"/>
    </row>
    <row r="38" spans="1:13" ht="12" customHeight="1">
      <c r="A38" s="1232" t="s">
        <v>661</v>
      </c>
      <c r="B38" s="1233"/>
      <c r="C38" s="647">
        <f t="shared" ref="C38:L38" si="0">SUM(C10:C37)</f>
        <v>1</v>
      </c>
      <c r="D38" s="648">
        <f t="shared" si="0"/>
        <v>1</v>
      </c>
      <c r="E38" s="649">
        <f t="shared" si="0"/>
        <v>1</v>
      </c>
      <c r="F38" s="650">
        <f t="shared" si="0"/>
        <v>1</v>
      </c>
      <c r="G38" s="648">
        <f t="shared" si="0"/>
        <v>1</v>
      </c>
      <c r="H38" s="649">
        <f t="shared" si="0"/>
        <v>1</v>
      </c>
      <c r="I38" s="650">
        <f t="shared" si="0"/>
        <v>1</v>
      </c>
      <c r="J38" s="650">
        <f t="shared" si="0"/>
        <v>1</v>
      </c>
      <c r="K38" s="650">
        <f t="shared" si="0"/>
        <v>1</v>
      </c>
      <c r="L38" s="648">
        <f t="shared" si="0"/>
        <v>1</v>
      </c>
      <c r="M38" s="636"/>
    </row>
    <row r="39" spans="1:13" ht="12" customHeight="1">
      <c r="A39" s="613"/>
      <c r="B39" s="613"/>
      <c r="C39" s="613"/>
      <c r="D39" s="613"/>
      <c r="E39" s="613"/>
      <c r="F39" s="613"/>
      <c r="G39" s="613"/>
      <c r="H39" s="613"/>
      <c r="I39" s="613"/>
      <c r="J39" s="613"/>
      <c r="K39" s="613"/>
      <c r="L39" s="613"/>
      <c r="M39" s="613"/>
    </row>
  </sheetData>
  <mergeCells count="4">
    <mergeCell ref="A1:L1"/>
    <mergeCell ref="C5:G5"/>
    <mergeCell ref="H5:L5"/>
    <mergeCell ref="A38:B38"/>
  </mergeCells>
  <dataValidations count="1">
    <dataValidation type="list" showInputMessage="1" showErrorMessage="1" sqref="E8" xr:uid="{00000000-0002-0000-0100-000000000000}">
      <formula1>"Y,N"</formula1>
    </dataValidation>
  </dataValidations>
  <pageMargins left="0.59055118110236227" right="0.59055118110236227" top="0.59055118110236227" bottom="0.59055118110236227" header="0.31496062992125984" footer="0.31496062992125984"/>
  <pageSetup paperSize="9" scale="6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83">
    <tabColor theme="1"/>
    <pageSetUpPr fitToPage="1"/>
  </sheetPr>
  <dimension ref="A1:AB122"/>
  <sheetViews>
    <sheetView showGridLines="0" topLeftCell="A31" zoomScaleNormal="100" workbookViewId="0">
      <selection activeCell="U64" sqref="U64"/>
    </sheetView>
  </sheetViews>
  <sheetFormatPr defaultColWidth="12.5703125" defaultRowHeight="12"/>
  <cols>
    <col min="1" max="1" width="30.85546875" style="58" customWidth="1"/>
    <col min="2" max="2" width="0.5703125" style="58" customWidth="1"/>
    <col min="3" max="5" width="8" style="546" hidden="1" customWidth="1"/>
    <col min="6" max="10" width="8.5703125" style="58" hidden="1" customWidth="1"/>
    <col min="11" max="16" width="8.5703125" style="58" customWidth="1"/>
    <col min="17" max="17" width="0.5703125" style="58" customWidth="1"/>
    <col min="18" max="20" width="8.5703125" style="58" customWidth="1"/>
    <col min="21" max="23" width="8.5703125" style="57" customWidth="1"/>
    <col min="24" max="16384" width="12.5703125" style="57"/>
  </cols>
  <sheetData>
    <row r="1" spans="1:28" ht="12" customHeight="1">
      <c r="A1" s="710" t="s">
        <v>699</v>
      </c>
      <c r="B1" s="710"/>
      <c r="C1" s="711"/>
      <c r="D1" s="711"/>
      <c r="E1" s="711"/>
      <c r="F1" s="710"/>
      <c r="G1" s="710"/>
      <c r="H1" s="710"/>
      <c r="I1" s="710"/>
      <c r="J1" s="710"/>
      <c r="K1" s="712"/>
      <c r="L1" s="710"/>
      <c r="M1" s="710"/>
      <c r="N1" s="710"/>
      <c r="O1" s="710"/>
      <c r="P1" s="710"/>
      <c r="Q1" s="710"/>
      <c r="R1" s="712"/>
      <c r="S1" s="710"/>
      <c r="T1" s="710"/>
      <c r="U1" s="710"/>
      <c r="V1" s="692"/>
      <c r="W1" s="692"/>
    </row>
    <row r="2" spans="1:28" ht="12" customHeight="1">
      <c r="A2" s="713"/>
      <c r="B2" s="713"/>
      <c r="C2" s="714"/>
      <c r="D2" s="714"/>
      <c r="E2" s="714"/>
      <c r="F2" s="713"/>
      <c r="G2" s="713"/>
      <c r="H2" s="713"/>
      <c r="I2" s="713"/>
      <c r="J2" s="713"/>
      <c r="K2" s="713"/>
      <c r="L2" s="713"/>
      <c r="M2" s="713"/>
      <c r="N2" s="713"/>
      <c r="O2" s="713"/>
      <c r="P2" s="713"/>
      <c r="Q2" s="713"/>
      <c r="R2" s="713"/>
      <c r="S2" s="713"/>
      <c r="T2" s="713"/>
      <c r="U2" s="715"/>
    </row>
    <row r="3" spans="1:28" ht="12" customHeight="1">
      <c r="A3" s="716" t="str">
        <f>Header!B3</f>
        <v>Finland - TCZ</v>
      </c>
      <c r="B3" s="715"/>
      <c r="C3" s="717"/>
      <c r="D3" s="717"/>
      <c r="E3" s="717"/>
      <c r="F3" s="715"/>
      <c r="G3" s="715"/>
      <c r="H3" s="715"/>
      <c r="I3" s="715"/>
      <c r="J3" s="715"/>
      <c r="K3" s="713"/>
      <c r="L3" s="713"/>
      <c r="M3" s="713"/>
      <c r="N3" s="713"/>
      <c r="O3" s="713"/>
      <c r="P3" s="713"/>
      <c r="Q3" s="713"/>
      <c r="R3" s="713"/>
      <c r="S3" s="713"/>
      <c r="T3" s="713"/>
      <c r="U3" s="718"/>
      <c r="V3" s="682"/>
      <c r="W3" s="682"/>
    </row>
    <row r="4" spans="1:28" ht="12" customHeight="1">
      <c r="A4" s="719" t="s">
        <v>148</v>
      </c>
      <c r="B4" s="715"/>
      <c r="C4" s="720"/>
      <c r="D4" s="714"/>
      <c r="E4" s="717"/>
      <c r="F4" s="715"/>
      <c r="G4" s="715"/>
      <c r="H4" s="715"/>
      <c r="I4" s="715"/>
      <c r="J4" s="715"/>
      <c r="K4" s="713"/>
      <c r="L4" s="713"/>
      <c r="M4" s="713"/>
      <c r="N4" s="713"/>
      <c r="O4" s="713"/>
      <c r="P4" s="713"/>
      <c r="Q4" s="713"/>
      <c r="R4" s="713"/>
      <c r="S4" s="713"/>
      <c r="T4" s="713"/>
      <c r="U4" s="715"/>
    </row>
    <row r="5" spans="1:28" ht="12" customHeight="1">
      <c r="A5" s="721" t="s">
        <v>92</v>
      </c>
      <c r="B5" s="715"/>
      <c r="C5" s="717"/>
      <c r="D5" s="717"/>
      <c r="E5" s="717"/>
      <c r="F5" s="715"/>
      <c r="G5" s="715"/>
      <c r="H5" s="715"/>
      <c r="I5" s="713"/>
      <c r="J5" s="713"/>
      <c r="K5" s="713"/>
      <c r="L5" s="713"/>
      <c r="M5" s="713"/>
      <c r="N5" s="713"/>
      <c r="O5" s="713"/>
      <c r="P5" s="713"/>
      <c r="Q5" s="713"/>
      <c r="R5" s="713"/>
      <c r="S5" s="713"/>
      <c r="T5" s="713"/>
      <c r="U5" s="715"/>
    </row>
    <row r="6" spans="1:28" ht="12" customHeight="1">
      <c r="A6" s="713"/>
      <c r="B6" s="713"/>
      <c r="C6" s="714"/>
      <c r="D6" s="714"/>
      <c r="E6" s="714"/>
      <c r="F6" s="713"/>
      <c r="G6" s="713"/>
      <c r="H6" s="713"/>
      <c r="I6" s="713"/>
      <c r="J6" s="713"/>
      <c r="K6" s="713"/>
      <c r="L6" s="713"/>
      <c r="M6" s="713"/>
      <c r="N6" s="713"/>
      <c r="O6" s="713"/>
      <c r="P6" s="713"/>
      <c r="Q6" s="713"/>
      <c r="R6" s="713"/>
      <c r="S6" s="713"/>
      <c r="T6" s="713"/>
      <c r="U6" s="715"/>
    </row>
    <row r="7" spans="1:28" s="59" customFormat="1" ht="12" customHeight="1">
      <c r="A7" s="722"/>
      <c r="B7" s="722"/>
      <c r="C7" s="723"/>
      <c r="D7" s="724"/>
      <c r="E7" s="724"/>
      <c r="F7" s="1237" t="s">
        <v>561</v>
      </c>
      <c r="G7" s="1238"/>
      <c r="H7" s="1238"/>
      <c r="I7" s="1238"/>
      <c r="J7" s="1241"/>
      <c r="K7" s="1234" t="s">
        <v>352</v>
      </c>
      <c r="L7" s="1235"/>
      <c r="M7" s="1235"/>
      <c r="N7" s="1235"/>
      <c r="O7" s="1235"/>
      <c r="P7" s="1236"/>
      <c r="Q7" s="725"/>
      <c r="R7" s="1237" t="s">
        <v>93</v>
      </c>
      <c r="S7" s="1238"/>
      <c r="T7" s="1238"/>
      <c r="U7" s="1238"/>
      <c r="V7" s="1239"/>
      <c r="W7" s="1240"/>
    </row>
    <row r="8" spans="1:28" ht="12" customHeight="1">
      <c r="A8" s="715"/>
      <c r="B8" s="715"/>
      <c r="C8" s="717"/>
      <c r="D8" s="717"/>
      <c r="E8" s="717"/>
      <c r="F8" s="715"/>
      <c r="G8" s="715"/>
      <c r="H8" s="715"/>
      <c r="I8" s="715"/>
      <c r="J8" s="715"/>
      <c r="K8" s="715"/>
      <c r="L8" s="715"/>
      <c r="M8" s="715"/>
      <c r="N8" s="715"/>
      <c r="O8" s="715"/>
      <c r="P8" s="715"/>
      <c r="Q8" s="715"/>
      <c r="R8" s="715"/>
      <c r="S8" s="715"/>
      <c r="T8" s="715"/>
      <c r="U8" s="715"/>
    </row>
    <row r="9" spans="1:28" ht="12" customHeight="1">
      <c r="A9" s="726" t="s">
        <v>94</v>
      </c>
      <c r="B9" s="713"/>
      <c r="C9" s="727"/>
      <c r="D9" s="727"/>
      <c r="E9" s="727"/>
      <c r="F9" s="728">
        <v>2015</v>
      </c>
      <c r="G9" s="729">
        <v>2016</v>
      </c>
      <c r="H9" s="729">
        <v>2017</v>
      </c>
      <c r="I9" s="729">
        <v>2018</v>
      </c>
      <c r="J9" s="730">
        <v>2019</v>
      </c>
      <c r="K9" s="731">
        <v>2020</v>
      </c>
      <c r="L9" s="732">
        <v>2021</v>
      </c>
      <c r="M9" s="729" t="s">
        <v>504</v>
      </c>
      <c r="N9" s="729">
        <v>2022</v>
      </c>
      <c r="O9" s="729">
        <v>2023</v>
      </c>
      <c r="P9" s="730">
        <v>2024</v>
      </c>
      <c r="Q9" s="733"/>
      <c r="R9" s="731">
        <v>2020</v>
      </c>
      <c r="S9" s="732">
        <v>2021</v>
      </c>
      <c r="T9" s="729" t="s">
        <v>504</v>
      </c>
      <c r="U9" s="729">
        <v>2022</v>
      </c>
      <c r="V9" s="60">
        <v>2023</v>
      </c>
      <c r="W9" s="61">
        <v>2024</v>
      </c>
    </row>
    <row r="10" spans="1:28" ht="12" customHeight="1">
      <c r="A10" s="713"/>
      <c r="B10" s="713"/>
      <c r="C10" s="714"/>
      <c r="D10" s="714"/>
      <c r="E10" s="714"/>
      <c r="F10" s="713"/>
      <c r="G10" s="713"/>
      <c r="H10" s="713"/>
      <c r="I10" s="713"/>
      <c r="J10" s="713"/>
      <c r="K10" s="713"/>
      <c r="L10" s="713"/>
      <c r="M10" s="713"/>
      <c r="N10" s="713"/>
      <c r="O10" s="713"/>
      <c r="P10" s="713"/>
      <c r="Q10" s="713"/>
      <c r="R10" s="713"/>
      <c r="S10" s="713"/>
      <c r="T10" s="713"/>
      <c r="U10" s="713"/>
      <c r="V10" s="58"/>
      <c r="W10" s="58"/>
    </row>
    <row r="11" spans="1:28" ht="15.6" customHeight="1">
      <c r="A11" s="734" t="s">
        <v>95</v>
      </c>
      <c r="B11" s="735"/>
      <c r="C11" s="735"/>
      <c r="D11" s="735"/>
      <c r="E11" s="735"/>
      <c r="F11" s="734"/>
      <c r="G11" s="734"/>
      <c r="H11" s="734"/>
      <c r="I11" s="734"/>
      <c r="J11" s="734"/>
      <c r="K11" s="736"/>
      <c r="L11" s="736"/>
      <c r="M11" s="736"/>
      <c r="N11" s="736"/>
      <c r="O11" s="736"/>
      <c r="P11" s="737"/>
      <c r="Q11" s="737"/>
      <c r="R11" s="736"/>
      <c r="S11" s="736"/>
      <c r="T11" s="736"/>
      <c r="U11" s="738"/>
      <c r="V11" s="63"/>
      <c r="W11" s="63"/>
    </row>
    <row r="12" spans="1:28" ht="12" customHeight="1">
      <c r="A12" s="739" t="s">
        <v>96</v>
      </c>
      <c r="B12" s="740"/>
      <c r="C12" s="741"/>
      <c r="D12" s="741"/>
      <c r="E12" s="741"/>
      <c r="F12" s="742">
        <f>'T1 ANSP'!F12+'T1 MET'!F12+'T1 NSA'!F12</f>
        <v>7981.4380000000001</v>
      </c>
      <c r="G12" s="743">
        <f>'T1 ANSP'!G12+'T1 MET'!G12+'T1 NSA'!G12</f>
        <v>8141.4380000000001</v>
      </c>
      <c r="H12" s="743">
        <f>'T1 ANSP'!H12+'T1 MET'!H12+'T1 NSA'!H12</f>
        <v>9602.3274804549656</v>
      </c>
      <c r="I12" s="743">
        <f>'T1 ANSP'!I12+'T1 MET'!I12+'T1 NSA'!I12</f>
        <v>9845.3799999999992</v>
      </c>
      <c r="J12" s="744">
        <f>'T1 ANSP'!J12+'T1 MET'!J12+'T1 NSA'!J12</f>
        <v>10342.379999999999</v>
      </c>
      <c r="K12" s="742">
        <f>'T1 ANSP'!K12+'T1 MET'!K12+'T1 NSA'!K12</f>
        <v>8706.0455884999992</v>
      </c>
      <c r="L12" s="743">
        <f>'T1 ANSP'!L12+'T1 MET'!L12+'T1 NSA'!L12</f>
        <v>8543.515647720802</v>
      </c>
      <c r="M12" s="743">
        <f>'T1 ANSP'!M12+'T1 MET'!M12+'T1 NSA'!M12</f>
        <v>17249.561236220801</v>
      </c>
      <c r="N12" s="743">
        <f>'T1 ANSP'!N12+'T1 MET'!N12+'T1 NSA'!N12</f>
        <v>10409.190713061553</v>
      </c>
      <c r="O12" s="743">
        <f>'T1 ANSP'!O12+'T1 MET'!O12+'T1 NSA'!O12</f>
        <v>11103.693838315685</v>
      </c>
      <c r="P12" s="744">
        <f>'T1 ANSP'!P12+'T1 MET'!P12+'T1 NSA'!P12</f>
        <v>11855.839286608929</v>
      </c>
      <c r="Q12" s="745"/>
      <c r="R12" s="742">
        <f>'T1 ANSP'!R12+'T1 MET'!R12+'T1 NSA'!R12</f>
        <v>8706.0455884999992</v>
      </c>
      <c r="S12" s="743">
        <f>'T1 ANSP'!S12+'T1 MET'!S12+'T1 NSA'!S12</f>
        <v>7969.1921082300005</v>
      </c>
      <c r="T12" s="743">
        <f>'T1 ANSP'!T12+'T1 MET'!T12+'T1 NSA'!T12</f>
        <v>16675.237696729997</v>
      </c>
      <c r="U12" s="746">
        <f>'T1 ANSP'!U12+'T1 MET'!U12+'T1 NSA'!U12</f>
        <v>9683.4764244399994</v>
      </c>
      <c r="V12" s="66"/>
      <c r="W12" s="67"/>
      <c r="Y12" s="341"/>
      <c r="Z12" s="341"/>
      <c r="AA12" s="341"/>
      <c r="AB12" s="341"/>
    </row>
    <row r="13" spans="1:28" ht="12" customHeight="1">
      <c r="A13" s="740" t="s">
        <v>97</v>
      </c>
      <c r="B13" s="740"/>
      <c r="C13" s="747"/>
      <c r="D13" s="747"/>
      <c r="E13" s="747"/>
      <c r="F13" s="748"/>
      <c r="G13" s="749"/>
      <c r="H13" s="749"/>
      <c r="I13" s="749"/>
      <c r="J13" s="750"/>
      <c r="K13" s="751">
        <f>'T1 ANSP'!K13+'T1 MET'!K13+'T1 NSA'!K13</f>
        <v>1090.8862707110211</v>
      </c>
      <c r="L13" s="752">
        <f>'T1 ANSP'!L13+'T1 MET'!L13+'T1 NSA'!L13</f>
        <v>1186.2974556223301</v>
      </c>
      <c r="M13" s="752">
        <f>'T1 ANSP'!M13+'T1 MET'!M13+'T1 NSA'!M13</f>
        <v>2277.1837263333509</v>
      </c>
      <c r="N13" s="752">
        <f>'T1 ANSP'!N13+'T1 MET'!N13+'T1 NSA'!N13</f>
        <v>1473.3740142077152</v>
      </c>
      <c r="O13" s="752">
        <f>'T1 ANSP'!O13+'T1 MET'!O13+'T1 NSA'!O13</f>
        <v>1572.5197376639073</v>
      </c>
      <c r="P13" s="753">
        <f>'T1 ANSP'!P13+'T1 MET'!P13+'T1 NSA'!P13</f>
        <v>1679.1287824038375</v>
      </c>
      <c r="Q13" s="745"/>
      <c r="R13" s="751">
        <f>'T1 ANSP'!R13+'T1 MET'!R13+'T1 NSA'!R13</f>
        <v>1090.8862707110211</v>
      </c>
      <c r="S13" s="752">
        <f>'T1 ANSP'!S13+'T1 MET'!S13+'T1 NSA'!S13</f>
        <v>1067.6693049</v>
      </c>
      <c r="T13" s="752">
        <f>'T1 ANSP'!T13+'T1 MET'!T13+'T1 NSA'!T13</f>
        <v>2158.5555756110211</v>
      </c>
      <c r="U13" s="754">
        <f>'T1 ANSP'!U13+'T1 MET'!U13+'T1 NSA'!U13</f>
        <v>1364.175</v>
      </c>
      <c r="V13" s="69"/>
      <c r="W13" s="70"/>
      <c r="Y13" s="341"/>
      <c r="Z13" s="341"/>
      <c r="AA13" s="341"/>
      <c r="AB13" s="341"/>
    </row>
    <row r="14" spans="1:28" ht="12" customHeight="1">
      <c r="A14" s="740" t="s">
        <v>98</v>
      </c>
      <c r="B14" s="740"/>
      <c r="C14" s="741"/>
      <c r="D14" s="741"/>
      <c r="E14" s="741"/>
      <c r="F14" s="751">
        <f>'T1 ANSP'!F14+'T1 MET'!F14+'T1 NSA'!F14</f>
        <v>4196.1880000000001</v>
      </c>
      <c r="G14" s="752">
        <f>'T1 ANSP'!G14+'T1 MET'!G14+'T1 NSA'!G14</f>
        <v>4233.1880000000001</v>
      </c>
      <c r="H14" s="752">
        <f>'T1 ANSP'!H14+'T1 MET'!H14+'T1 NSA'!H14</f>
        <v>6010.02</v>
      </c>
      <c r="I14" s="752">
        <f>'T1 ANSP'!I14+'T1 MET'!I14+'T1 NSA'!I14</f>
        <v>5943.02</v>
      </c>
      <c r="J14" s="753">
        <f>'T1 ANSP'!J14+'T1 MET'!J14+'T1 NSA'!J14</f>
        <v>6365.02</v>
      </c>
      <c r="K14" s="751">
        <f>'T1 ANSP'!K14+'T1 MET'!K14+'T1 NSA'!K14</f>
        <v>5719.2950433075193</v>
      </c>
      <c r="L14" s="752">
        <f>'T1 ANSP'!L14+'T1 MET'!L14+'T1 NSA'!L14</f>
        <v>6169.525273007519</v>
      </c>
      <c r="M14" s="752">
        <f>'T1 ANSP'!M14+'T1 MET'!M14+'T1 NSA'!M14</f>
        <v>11888.820316315039</v>
      </c>
      <c r="N14" s="752">
        <f>'T1 ANSP'!N14+'T1 MET'!N14+'T1 NSA'!N14</f>
        <v>7062.440008427282</v>
      </c>
      <c r="O14" s="752">
        <f>'T1 ANSP'!O14+'T1 MET'!O14+'T1 NSA'!O14</f>
        <v>7485.4276371866781</v>
      </c>
      <c r="P14" s="753">
        <f>'T1 ANSP'!P14+'T1 MET'!P14+'T1 NSA'!P14</f>
        <v>7931.6174955626166</v>
      </c>
      <c r="Q14" s="745"/>
      <c r="R14" s="751">
        <f>'T1 ANSP'!R14+'T1 MET'!R14+'T1 NSA'!R14</f>
        <v>5719.2950433075193</v>
      </c>
      <c r="S14" s="752">
        <f>'T1 ANSP'!S14+'T1 MET'!S14+'T1 NSA'!S14</f>
        <v>5704.8259108974999</v>
      </c>
      <c r="T14" s="752">
        <f>'T1 ANSP'!T14+'T1 MET'!T14+'T1 NSA'!T14</f>
        <v>11424.120954205018</v>
      </c>
      <c r="U14" s="754">
        <f>'T1 ANSP'!U14+'T1 MET'!U14+'T1 NSA'!U14</f>
        <v>6501.5489700850003</v>
      </c>
      <c r="V14" s="69"/>
      <c r="W14" s="70"/>
      <c r="Y14" s="341"/>
      <c r="Z14" s="341"/>
      <c r="AA14" s="341"/>
      <c r="AB14" s="341"/>
    </row>
    <row r="15" spans="1:28" ht="12" customHeight="1">
      <c r="A15" s="740" t="s">
        <v>99</v>
      </c>
      <c r="B15" s="740"/>
      <c r="C15" s="741"/>
      <c r="D15" s="741"/>
      <c r="E15" s="741"/>
      <c r="F15" s="751">
        <f>'T1 ANSP'!F15+'T1 MET'!F15+'T1 NSA'!F15</f>
        <v>1360</v>
      </c>
      <c r="G15" s="752">
        <f>'T1 ANSP'!G15+'T1 MET'!G15+'T1 NSA'!G15</f>
        <v>1405</v>
      </c>
      <c r="H15" s="752">
        <f>'T1 ANSP'!H15+'T1 MET'!H15+'T1 NSA'!H15</f>
        <v>839</v>
      </c>
      <c r="I15" s="752">
        <f>'T1 ANSP'!I15+'T1 MET'!I15+'T1 NSA'!I15</f>
        <v>856</v>
      </c>
      <c r="J15" s="753">
        <f>'T1 ANSP'!J15+'T1 MET'!J15+'T1 NSA'!J15</f>
        <v>614</v>
      </c>
      <c r="K15" s="751">
        <f>'T1 ANSP'!K15+'T1 MET'!K15+'T1 NSA'!K15</f>
        <v>623.01831629043522</v>
      </c>
      <c r="L15" s="752">
        <f>'T1 ANSP'!L15+'T1 MET'!L15+'T1 NSA'!L15</f>
        <v>651.94943820710193</v>
      </c>
      <c r="M15" s="752">
        <f>'T1 ANSP'!M15+'T1 MET'!M15+'T1 NSA'!M15</f>
        <v>1274.967754497537</v>
      </c>
      <c r="N15" s="752">
        <f>'T1 ANSP'!N15+'T1 MET'!N15+'T1 NSA'!N15</f>
        <v>312.75716359190432</v>
      </c>
      <c r="O15" s="752">
        <f>'T1 ANSP'!O15+'T1 MET'!O15+'T1 NSA'!O15</f>
        <v>228.16454755953143</v>
      </c>
      <c r="P15" s="753">
        <f>'T1 ANSP'!P15+'T1 MET'!P15+'T1 NSA'!P15</f>
        <v>224.56544721372879</v>
      </c>
      <c r="Q15" s="745"/>
      <c r="R15" s="751">
        <f>'T1 ANSP'!R15+'T1 MET'!R15+'T1 NSA'!R15</f>
        <v>623.01831629043522</v>
      </c>
      <c r="S15" s="752">
        <f>'T1 ANSP'!S15+'T1 MET'!S15+'T1 NSA'!S15</f>
        <v>667.22799999999995</v>
      </c>
      <c r="T15" s="752">
        <f>'T1 ANSP'!T15+'T1 MET'!T15+'T1 NSA'!T15</f>
        <v>1290.2463162904351</v>
      </c>
      <c r="U15" s="754">
        <f>'T1 ANSP'!U15+'T1 MET'!U15+'T1 NSA'!U15</f>
        <v>304.90435727868402</v>
      </c>
      <c r="V15" s="69"/>
      <c r="W15" s="70"/>
      <c r="Y15" s="341"/>
      <c r="Z15" s="341"/>
      <c r="AA15" s="341"/>
      <c r="AB15" s="341"/>
    </row>
    <row r="16" spans="1:28" ht="12" customHeight="1">
      <c r="A16" s="740" t="s">
        <v>100</v>
      </c>
      <c r="B16" s="740"/>
      <c r="C16" s="741"/>
      <c r="D16" s="741"/>
      <c r="E16" s="741"/>
      <c r="F16" s="751">
        <f>'T1 ANSP'!F16+'T1 MET'!F16+'T1 NSA'!F16</f>
        <v>625</v>
      </c>
      <c r="G16" s="752">
        <f>'T1 ANSP'!G16+'T1 MET'!G16+'T1 NSA'!G16</f>
        <v>509</v>
      </c>
      <c r="H16" s="752">
        <f>'T1 ANSP'!H16+'T1 MET'!H16+'T1 NSA'!H16</f>
        <v>166</v>
      </c>
      <c r="I16" s="752">
        <f>'T1 ANSP'!I16+'T1 MET'!I16+'T1 NSA'!I16</f>
        <v>145.85400000000001</v>
      </c>
      <c r="J16" s="753">
        <f>'T1 ANSP'!J16+'T1 MET'!J16+'T1 NSA'!J16</f>
        <v>107</v>
      </c>
      <c r="K16" s="751">
        <f>'T1 ANSP'!K16+'T1 MET'!K16+'T1 NSA'!K16</f>
        <v>189.99698684254074</v>
      </c>
      <c r="L16" s="752">
        <f>'T1 ANSP'!L16+'T1 MET'!L16+'T1 NSA'!L16</f>
        <v>131.16438282546619</v>
      </c>
      <c r="M16" s="752">
        <f>'T1 ANSP'!M16+'T1 MET'!M16+'T1 NSA'!M16</f>
        <v>321.16136966800696</v>
      </c>
      <c r="N16" s="752">
        <f>'T1 ANSP'!N16+'T1 MET'!N16+'T1 NSA'!N16</f>
        <v>120.87190951442034</v>
      </c>
      <c r="O16" s="752">
        <f>'T1 ANSP'!O16+'T1 MET'!O16+'T1 NSA'!O16</f>
        <v>120.4066830371945</v>
      </c>
      <c r="P16" s="753">
        <f>'T1 ANSP'!P16+'T1 MET'!P16+'T1 NSA'!P16</f>
        <v>120.93617561472162</v>
      </c>
      <c r="Q16" s="745"/>
      <c r="R16" s="751">
        <f>'T1 ANSP'!R16+'T1 MET'!R16+'T1 NSA'!R16</f>
        <v>189.99698684254074</v>
      </c>
      <c r="S16" s="752">
        <f>'T1 ANSP'!S16+'T1 MET'!S16+'T1 NSA'!S16</f>
        <v>126.92838900000001</v>
      </c>
      <c r="T16" s="752">
        <f>'T1 ANSP'!T16+'T1 MET'!T16+'T1 NSA'!T16</f>
        <v>316.92537584254075</v>
      </c>
      <c r="U16" s="754">
        <f>'T1 ANSP'!U16+'T1 MET'!U16+'T1 NSA'!U16</f>
        <v>120.63209102877975</v>
      </c>
      <c r="V16" s="69"/>
      <c r="W16" s="70"/>
      <c r="Y16" s="341"/>
      <c r="Z16" s="341"/>
      <c r="AA16" s="341"/>
      <c r="AB16" s="341"/>
    </row>
    <row r="17" spans="1:28" ht="12" customHeight="1">
      <c r="A17" s="740" t="s">
        <v>101</v>
      </c>
      <c r="B17" s="740"/>
      <c r="C17" s="741"/>
      <c r="D17" s="741"/>
      <c r="E17" s="741"/>
      <c r="F17" s="751">
        <f>'T1 ANSP'!F17+'T1 MET'!F17+'T1 NSA'!F17</f>
        <v>0</v>
      </c>
      <c r="G17" s="752">
        <f>'T1 ANSP'!G17+'T1 MET'!G17+'T1 NSA'!G17</f>
        <v>0</v>
      </c>
      <c r="H17" s="752">
        <f>'T1 ANSP'!H17+'T1 MET'!H17+'T1 NSA'!H17</f>
        <v>0</v>
      </c>
      <c r="I17" s="752">
        <f>'T1 ANSP'!I17+'T1 MET'!I17+'T1 NSA'!I17</f>
        <v>0</v>
      </c>
      <c r="J17" s="753">
        <f>'T1 ANSP'!J17+'T1 MET'!J17+'T1 NSA'!J17</f>
        <v>0</v>
      </c>
      <c r="K17" s="751">
        <f>'T1 ANSP'!K17+'T1 MET'!K17+'T1 NSA'!K17</f>
        <v>0</v>
      </c>
      <c r="L17" s="752">
        <f>'T1 ANSP'!L17+'T1 MET'!L17+'T1 NSA'!L17</f>
        <v>0</v>
      </c>
      <c r="M17" s="752">
        <f>'T1 ANSP'!M17+'T1 MET'!M17+'T1 NSA'!M17</f>
        <v>0</v>
      </c>
      <c r="N17" s="752">
        <f>'T1 ANSP'!N17+'T1 MET'!N17+'T1 NSA'!N17</f>
        <v>0</v>
      </c>
      <c r="O17" s="752">
        <f>'T1 ANSP'!O17+'T1 MET'!O17+'T1 NSA'!O17</f>
        <v>0</v>
      </c>
      <c r="P17" s="753">
        <f>'T1 ANSP'!P17+'T1 MET'!P17+'T1 NSA'!P17</f>
        <v>0</v>
      </c>
      <c r="Q17" s="745"/>
      <c r="R17" s="751">
        <f>'T1 ANSP'!R17+'T1 MET'!R17+'T1 NSA'!R17</f>
        <v>0</v>
      </c>
      <c r="S17" s="752">
        <f>'T1 ANSP'!S17+'T1 MET'!S17+'T1 NSA'!S17</f>
        <v>0</v>
      </c>
      <c r="T17" s="752">
        <f>'T1 ANSP'!T17+'T1 MET'!T17+'T1 NSA'!T17</f>
        <v>0</v>
      </c>
      <c r="U17" s="754">
        <f>'T1 ANSP'!U17+'T1 MET'!U17+'T1 NSA'!U17</f>
        <v>0</v>
      </c>
      <c r="V17" s="69"/>
      <c r="W17" s="70"/>
      <c r="Y17" s="341"/>
      <c r="Z17" s="341"/>
      <c r="AA17" s="341"/>
      <c r="AB17" s="341"/>
    </row>
    <row r="18" spans="1:28" ht="12" customHeight="1">
      <c r="A18" s="755" t="s">
        <v>102</v>
      </c>
      <c r="B18" s="756"/>
      <c r="C18" s="757"/>
      <c r="D18" s="757"/>
      <c r="E18" s="757"/>
      <c r="F18" s="758">
        <f>'T1 ANSP'!F18+'T1 MET'!F18+'T1 NSA'!F18</f>
        <v>14162.626</v>
      </c>
      <c r="G18" s="759">
        <f>'T1 ANSP'!G18+'T1 MET'!G18+'T1 NSA'!G18</f>
        <v>14288.626</v>
      </c>
      <c r="H18" s="759">
        <f>'T1 ANSP'!H18+'T1 MET'!H18+'T1 NSA'!H18</f>
        <v>16617.347480454966</v>
      </c>
      <c r="I18" s="759">
        <f>'T1 ANSP'!I18+'T1 MET'!I18+'T1 NSA'!I18</f>
        <v>16790.254000000001</v>
      </c>
      <c r="J18" s="760">
        <f>'T1 ANSP'!J18+'T1 MET'!J18+'T1 NSA'!J18</f>
        <v>17428.400000000001</v>
      </c>
      <c r="K18" s="758">
        <f>'T1 ANSP'!K18+'T1 MET'!K18+'T1 NSA'!K18</f>
        <v>15238.355934940493</v>
      </c>
      <c r="L18" s="759">
        <f>'T1 ANSP'!L18+'T1 MET'!L18+'T1 NSA'!L18</f>
        <v>15496.154741760889</v>
      </c>
      <c r="M18" s="759">
        <f>'T1 ANSP'!M18+'T1 MET'!M18+'T1 NSA'!M18</f>
        <v>30734.510676701382</v>
      </c>
      <c r="N18" s="759">
        <f>'T1 ANSP'!N18+'T1 MET'!N18+'T1 NSA'!N18</f>
        <v>17905.25979459516</v>
      </c>
      <c r="O18" s="759">
        <f>'T1 ANSP'!O18+'T1 MET'!O18+'T1 NSA'!O18</f>
        <v>18937.692706099086</v>
      </c>
      <c r="P18" s="760">
        <f>'T1 ANSP'!P18+'T1 MET'!P18+'T1 NSA'!P18</f>
        <v>20132.958404999998</v>
      </c>
      <c r="Q18" s="745"/>
      <c r="R18" s="758">
        <f>'T1 ANSP'!R18+'T1 MET'!R18+'T1 NSA'!R18</f>
        <v>15238.355934940493</v>
      </c>
      <c r="S18" s="759">
        <f>'T1 ANSP'!S18+'T1 MET'!S18+'T1 NSA'!S18</f>
        <v>14468.174408127499</v>
      </c>
      <c r="T18" s="759">
        <f>'T1 ANSP'!T18+'T1 MET'!T18+'T1 NSA'!T18</f>
        <v>29706.530343067992</v>
      </c>
      <c r="U18" s="759">
        <f>'T1 ANSP'!U18+'T1 MET'!U18+'T1 NSA'!U18</f>
        <v>16610.561842832463</v>
      </c>
      <c r="V18" s="80"/>
      <c r="W18" s="316"/>
      <c r="Y18" s="341"/>
      <c r="Z18" s="341"/>
      <c r="AA18" s="341"/>
      <c r="AB18" s="341"/>
    </row>
    <row r="19" spans="1:28" ht="12" customHeight="1">
      <c r="A19" s="761" t="s">
        <v>103</v>
      </c>
      <c r="B19" s="762"/>
      <c r="C19" s="763"/>
      <c r="D19" s="763"/>
      <c r="E19" s="763"/>
      <c r="F19" s="764"/>
      <c r="G19" s="765">
        <f t="shared" ref="G19:K19" si="0">G18/F18-1</f>
        <v>8.8966551824498641E-3</v>
      </c>
      <c r="H19" s="765">
        <f t="shared" si="0"/>
        <v>0.16297728560149638</v>
      </c>
      <c r="I19" s="765">
        <f t="shared" si="0"/>
        <v>1.0405181678267539E-2</v>
      </c>
      <c r="J19" s="766">
        <f t="shared" si="0"/>
        <v>3.8006929496123165E-2</v>
      </c>
      <c r="K19" s="764">
        <f t="shared" si="0"/>
        <v>-0.12565950202310638</v>
      </c>
      <c r="L19" s="765">
        <f t="shared" ref="L19" si="1">L18/K18-1</f>
        <v>1.691775726469813E-2</v>
      </c>
      <c r="M19" s="767"/>
      <c r="N19" s="765">
        <f t="shared" ref="N19" si="2">N18/L18-1</f>
        <v>0.15546470030671067</v>
      </c>
      <c r="O19" s="765">
        <f t="shared" ref="O19" si="3">O18/N18-1</f>
        <v>5.7660873025454418E-2</v>
      </c>
      <c r="P19" s="766">
        <f t="shared" ref="P19" si="4">P18/O18-1</f>
        <v>6.3115698277011578E-2</v>
      </c>
      <c r="Q19" s="745"/>
      <c r="R19" s="764">
        <f>+R18/J18-1</f>
        <v>-0.12565950202310638</v>
      </c>
      <c r="S19" s="765">
        <f t="shared" ref="S19" si="5">S18/R18-1</f>
        <v>-5.0542298007819952E-2</v>
      </c>
      <c r="T19" s="767"/>
      <c r="U19" s="765">
        <f>U18/S18-1</f>
        <v>0.14807586460261901</v>
      </c>
      <c r="V19" s="75"/>
      <c r="W19" s="76"/>
    </row>
    <row r="20" spans="1:28" ht="12" customHeight="1">
      <c r="A20" s="762"/>
      <c r="B20" s="762"/>
      <c r="C20" s="768"/>
      <c r="D20" s="768"/>
      <c r="E20" s="768"/>
      <c r="F20" s="762"/>
      <c r="G20" s="762"/>
      <c r="H20" s="762"/>
      <c r="I20" s="762"/>
      <c r="J20" s="762"/>
      <c r="K20" s="762"/>
      <c r="L20" s="762"/>
      <c r="M20" s="769"/>
      <c r="N20" s="762"/>
      <c r="O20" s="762"/>
      <c r="P20" s="762"/>
      <c r="Q20" s="745"/>
      <c r="R20" s="762"/>
      <c r="S20" s="762"/>
      <c r="T20" s="769"/>
      <c r="U20" s="762"/>
      <c r="V20" s="74"/>
      <c r="W20" s="74"/>
    </row>
    <row r="21" spans="1:28" ht="15.6" customHeight="1">
      <c r="A21" s="734" t="s">
        <v>104</v>
      </c>
      <c r="B21" s="734"/>
      <c r="C21" s="735"/>
      <c r="D21" s="735"/>
      <c r="E21" s="735"/>
      <c r="F21" s="734"/>
      <c r="G21" s="734"/>
      <c r="H21" s="734"/>
      <c r="I21" s="734"/>
      <c r="J21" s="734"/>
      <c r="K21" s="736"/>
      <c r="L21" s="736"/>
      <c r="M21" s="736"/>
      <c r="N21" s="736"/>
      <c r="O21" s="736"/>
      <c r="P21" s="737"/>
      <c r="Q21" s="745"/>
      <c r="R21" s="736"/>
      <c r="S21" s="736"/>
      <c r="T21" s="736"/>
      <c r="U21" s="738"/>
      <c r="V21" s="63"/>
      <c r="W21" s="63"/>
    </row>
    <row r="22" spans="1:28" ht="12" customHeight="1">
      <c r="A22" s="770" t="s">
        <v>105</v>
      </c>
      <c r="B22" s="740"/>
      <c r="C22" s="741"/>
      <c r="D22" s="741"/>
      <c r="E22" s="741"/>
      <c r="F22" s="742">
        <f>'T1 ANSP'!F22+'T1 MET'!F22+'T1 NSA'!F22</f>
        <v>9614</v>
      </c>
      <c r="G22" s="743">
        <f>'T1 ANSP'!G22+'T1 MET'!G22+'T1 NSA'!G22</f>
        <v>10172</v>
      </c>
      <c r="H22" s="743">
        <f>'T1 ANSP'!H22+'T1 MET'!H22+'T1 NSA'!H22</f>
        <v>11960</v>
      </c>
      <c r="I22" s="743">
        <f>'T1 ANSP'!I22+'T1 MET'!I22+'T1 NSA'!I22</f>
        <v>12124.853999999999</v>
      </c>
      <c r="J22" s="744">
        <f>'T1 ANSP'!J22+'T1 MET'!J22+'T1 NSA'!J22</f>
        <v>13036</v>
      </c>
      <c r="K22" s="771">
        <f>'T1 ANSP'!K22+'T1 MET'!K22+'T1 NSA'!K22</f>
        <v>11285.636137855998</v>
      </c>
      <c r="L22" s="746">
        <f>'T1 ANSP'!L22+'T1 MET'!L22+'T1 NSA'!L22</f>
        <v>11429.058386765939</v>
      </c>
      <c r="M22" s="746">
        <f>'T1 ANSP'!M22+'T1 MET'!M22+'T1 NSA'!M22</f>
        <v>22714.694524621937</v>
      </c>
      <c r="N22" s="746">
        <f>'T1 ANSP'!N22+'T1 MET'!N22+'T1 NSA'!N22</f>
        <v>13277.166161857731</v>
      </c>
      <c r="O22" s="746">
        <f>'T1 ANSP'!O22+'T1 MET'!O22+'T1 NSA'!O22</f>
        <v>14104.443908513271</v>
      </c>
      <c r="P22" s="772">
        <f>'T1 ANSP'!P22+'T1 MET'!P22+'T1 NSA'!P22</f>
        <v>15081.516797875791</v>
      </c>
      <c r="Q22" s="745"/>
      <c r="R22" s="771">
        <f>'T1 ANSP'!R22+'T1 MET'!R22+'T1 NSA'!R22</f>
        <v>11285.636137855998</v>
      </c>
      <c r="S22" s="746">
        <f>'T1 ANSP'!S22+'T1 MET'!S22+'T1 NSA'!S22</f>
        <v>10679.522691060443</v>
      </c>
      <c r="T22" s="746">
        <f>'T1 ANSP'!T22+'T1 MET'!T22+'T1 NSA'!T22</f>
        <v>21965.158828916443</v>
      </c>
      <c r="U22" s="746">
        <f>'T1 ANSP'!U22+'T1 MET'!U22+'T1 NSA'!U22</f>
        <v>12273.450035891432</v>
      </c>
      <c r="V22" s="79"/>
      <c r="W22" s="670"/>
      <c r="Y22" s="341"/>
      <c r="Z22" s="341"/>
      <c r="AA22" s="341"/>
      <c r="AB22" s="341"/>
    </row>
    <row r="23" spans="1:28" ht="12" customHeight="1">
      <c r="A23" s="773" t="s">
        <v>106</v>
      </c>
      <c r="B23" s="740"/>
      <c r="C23" s="741"/>
      <c r="D23" s="741"/>
      <c r="E23" s="741"/>
      <c r="F23" s="751">
        <f>'T1 ANSP'!F23+'T1 MET'!F23+'T1 NSA'!F23</f>
        <v>970</v>
      </c>
      <c r="G23" s="752">
        <f>'T1 ANSP'!G23+'T1 MET'!G23+'T1 NSA'!G23</f>
        <v>852</v>
      </c>
      <c r="H23" s="752">
        <f>'T1 ANSP'!H23+'T1 MET'!H23+'T1 NSA'!H23</f>
        <v>1024</v>
      </c>
      <c r="I23" s="752">
        <f>'T1 ANSP'!I23+'T1 MET'!I23+'T1 NSA'!I23</f>
        <v>1100</v>
      </c>
      <c r="J23" s="753">
        <f>'T1 ANSP'!J23+'T1 MET'!J23+'T1 NSA'!J23</f>
        <v>844</v>
      </c>
      <c r="K23" s="774">
        <f>'T1 ANSP'!K23+'T1 MET'!K23+'T1 NSA'!K23</f>
        <v>730.67481592133026</v>
      </c>
      <c r="L23" s="754">
        <f>'T1 ANSP'!L23+'T1 MET'!L23+'T1 NSA'!L23</f>
        <v>739.96051537514973</v>
      </c>
      <c r="M23" s="754">
        <f>'T1 ANSP'!M23+'T1 MET'!M23+'T1 NSA'!M23</f>
        <v>1470.63533129648</v>
      </c>
      <c r="N23" s="754">
        <f>'T1 ANSP'!N23+'T1 MET'!N23+'T1 NSA'!N23</f>
        <v>859.61401047928246</v>
      </c>
      <c r="O23" s="754">
        <f>'T1 ANSP'!O23+'T1 MET'!O23+'T1 NSA'!O23</f>
        <v>913.17510423329247</v>
      </c>
      <c r="P23" s="775">
        <f>'T1 ANSP'!P23+'T1 MET'!P23+'T1 NSA'!P23</f>
        <v>976.43450271610698</v>
      </c>
      <c r="Q23" s="745"/>
      <c r="R23" s="774">
        <f>'T1 ANSP'!R23+'T1 MET'!R23+'T1 NSA'!R23</f>
        <v>730.67481592133026</v>
      </c>
      <c r="S23" s="754">
        <f>'T1 ANSP'!S23+'T1 MET'!S23+'T1 NSA'!S23</f>
        <v>691.43273636506706</v>
      </c>
      <c r="T23" s="754">
        <f>'T1 ANSP'!T23+'T1 MET'!T23+'T1 NSA'!T23</f>
        <v>1422.1075522863973</v>
      </c>
      <c r="U23" s="754">
        <f>'T1 ANSP'!U23+'T1 MET'!U23+'T1 NSA'!U23</f>
        <v>794.62962797578757</v>
      </c>
      <c r="V23" s="80"/>
      <c r="W23" s="316"/>
      <c r="Y23" s="341"/>
      <c r="Z23" s="341"/>
      <c r="AA23" s="341"/>
      <c r="AB23" s="341"/>
    </row>
    <row r="24" spans="1:28" ht="12" customHeight="1">
      <c r="A24" s="773" t="s">
        <v>107</v>
      </c>
      <c r="B24" s="740"/>
      <c r="C24" s="741"/>
      <c r="D24" s="741"/>
      <c r="E24" s="741"/>
      <c r="F24" s="751">
        <f>'T1 ANSP'!F24+'T1 MET'!F24+'T1 NSA'!F24</f>
        <v>716</v>
      </c>
      <c r="G24" s="752">
        <f>'T1 ANSP'!G24+'T1 MET'!G24+'T1 NSA'!G24</f>
        <v>689</v>
      </c>
      <c r="H24" s="752">
        <f>'T1 ANSP'!H24+'T1 MET'!H24+'T1 NSA'!H24</f>
        <v>651</v>
      </c>
      <c r="I24" s="752">
        <f>'T1 ANSP'!I24+'T1 MET'!I24+'T1 NSA'!I24</f>
        <v>690</v>
      </c>
      <c r="J24" s="753">
        <f>'T1 ANSP'!J24+'T1 MET'!J24+'T1 NSA'!J24</f>
        <v>614</v>
      </c>
      <c r="K24" s="774">
        <f>'T1 ANSP'!K24+'T1 MET'!K24+'T1 NSA'!K24</f>
        <v>531.55727129821889</v>
      </c>
      <c r="L24" s="754">
        <f>'T1 ANSP'!L24+'T1 MET'!L24+'T1 NSA'!L24</f>
        <v>538.31250763073683</v>
      </c>
      <c r="M24" s="754">
        <f>'T1 ANSP'!M24+'T1 MET'!M24+'T1 NSA'!M24</f>
        <v>1069.8697789289558</v>
      </c>
      <c r="N24" s="754">
        <f>'T1 ANSP'!N24+'T1 MET'!N24+'T1 NSA'!N24</f>
        <v>625.35900762355379</v>
      </c>
      <c r="O24" s="754">
        <f>'T1 ANSP'!O24+'T1 MET'!O24+'T1 NSA'!O24</f>
        <v>664.32406871948058</v>
      </c>
      <c r="P24" s="775">
        <f>'T1 ANSP'!P24+'T1 MET'!P24+'T1 NSA'!P24</f>
        <v>710.34453159678867</v>
      </c>
      <c r="Q24" s="745"/>
      <c r="R24" s="774">
        <f>'T1 ANSP'!R24+'T1 MET'!R24+'T1 NSA'!R24</f>
        <v>531.55727129821889</v>
      </c>
      <c r="S24" s="754">
        <f>'T1 ANSP'!S24+'T1 MET'!S24+'T1 NSA'!S24</f>
        <v>503.00912337458664</v>
      </c>
      <c r="T24" s="754">
        <f>'T1 ANSP'!T24+'T1 MET'!T24+'T1 NSA'!T24</f>
        <v>1034.5663946728055</v>
      </c>
      <c r="U24" s="754">
        <f>'T1 ANSP'!U24+'T1 MET'!U24+'T1 NSA'!U24</f>
        <v>578.08363930939993</v>
      </c>
      <c r="V24" s="80"/>
      <c r="W24" s="316"/>
      <c r="Y24" s="341"/>
      <c r="Z24" s="341"/>
      <c r="AA24" s="341"/>
      <c r="AB24" s="341"/>
    </row>
    <row r="25" spans="1:28" ht="12" customHeight="1">
      <c r="A25" s="773" t="s">
        <v>108</v>
      </c>
      <c r="B25" s="740"/>
      <c r="C25" s="741"/>
      <c r="D25" s="741"/>
      <c r="E25" s="741"/>
      <c r="F25" s="751">
        <f>'T1 ANSP'!F25+'T1 MET'!F25+'T1 NSA'!F25</f>
        <v>1186</v>
      </c>
      <c r="G25" s="752">
        <f>'T1 ANSP'!G25+'T1 MET'!G25+'T1 NSA'!G25</f>
        <v>1073</v>
      </c>
      <c r="H25" s="752">
        <f>'T1 ANSP'!H25+'T1 MET'!H25+'T1 NSA'!H25</f>
        <v>569</v>
      </c>
      <c r="I25" s="752">
        <f>'T1 ANSP'!I25+'T1 MET'!I25+'T1 NSA'!I25</f>
        <v>582</v>
      </c>
      <c r="J25" s="753">
        <f>'T1 ANSP'!J25+'T1 MET'!J25+'T1 NSA'!J25</f>
        <v>470</v>
      </c>
      <c r="K25" s="774">
        <f>'T1 ANSP'!K25+'T1 MET'!K25+'T1 NSA'!K25</f>
        <v>406.89237379505363</v>
      </c>
      <c r="L25" s="754">
        <f>'T1 ANSP'!L25+'T1 MET'!L25+'T1 NSA'!L25</f>
        <v>412.06332017336541</v>
      </c>
      <c r="M25" s="754">
        <f>'T1 ANSP'!M25+'T1 MET'!M25+'T1 NSA'!M25</f>
        <v>818.95569396841904</v>
      </c>
      <c r="N25" s="754">
        <f>'T1 ANSP'!N25+'T1 MET'!N25+'T1 NSA'!N25</f>
        <v>478.69500583561938</v>
      </c>
      <c r="O25" s="754">
        <f>'T1 ANSP'!O25+'T1 MET'!O25+'T1 NSA'!O25</f>
        <v>508.52168126735489</v>
      </c>
      <c r="P25" s="775">
        <f>'T1 ANSP'!P25+'T1 MET'!P25+'T1 NSA'!P25</f>
        <v>543.74907141773735</v>
      </c>
      <c r="Q25" s="745"/>
      <c r="R25" s="774">
        <f>'T1 ANSP'!R25+'T1 MET'!R25+'T1 NSA'!R25</f>
        <v>406.89237379505363</v>
      </c>
      <c r="S25" s="754">
        <f>'T1 ANSP'!S25+'T1 MET'!S25+'T1 NSA'!S25</f>
        <v>385.03955698054682</v>
      </c>
      <c r="T25" s="754">
        <f>'T1 ANSP'!T25+'T1 MET'!T25+'T1 NSA'!T25</f>
        <v>791.93193077560045</v>
      </c>
      <c r="U25" s="754">
        <f>'T1 ANSP'!U25+'T1 MET'!U25+'T1 NSA'!U25</f>
        <v>442.50702031827041</v>
      </c>
      <c r="V25" s="80"/>
      <c r="W25" s="316"/>
      <c r="Y25" s="341"/>
      <c r="Z25" s="341"/>
      <c r="AA25" s="341"/>
      <c r="AB25" s="341"/>
    </row>
    <row r="26" spans="1:28" ht="12" customHeight="1">
      <c r="A26" s="773" t="s">
        <v>109</v>
      </c>
      <c r="B26" s="740"/>
      <c r="C26" s="741"/>
      <c r="D26" s="741"/>
      <c r="E26" s="741"/>
      <c r="F26" s="751">
        <f>'T1 ANSP'!F26+'T1 MET'!F26+'T1 NSA'!F26</f>
        <v>0</v>
      </c>
      <c r="G26" s="752">
        <f>'T1 ANSP'!G26+'T1 MET'!G26+'T1 NSA'!G26</f>
        <v>0</v>
      </c>
      <c r="H26" s="752">
        <f>'T1 ANSP'!H26+'T1 MET'!H26+'T1 NSA'!H26</f>
        <v>0</v>
      </c>
      <c r="I26" s="752">
        <f>'T1 ANSP'!I26+'T1 MET'!I26+'T1 NSA'!I26</f>
        <v>0</v>
      </c>
      <c r="J26" s="753">
        <f>'T1 ANSP'!J26+'T1 MET'!J26+'T1 NSA'!J26</f>
        <v>0</v>
      </c>
      <c r="K26" s="774">
        <f>'T1 ANSP'!K26+'T1 MET'!K26+'T1 NSA'!K26</f>
        <v>0</v>
      </c>
      <c r="L26" s="754">
        <f>'T1 ANSP'!L26+'T1 MET'!L26+'T1 NSA'!L26</f>
        <v>0</v>
      </c>
      <c r="M26" s="754">
        <f>'T1 ANSP'!M26+'T1 MET'!M26+'T1 NSA'!M26</f>
        <v>0</v>
      </c>
      <c r="N26" s="754">
        <f>'T1 ANSP'!N26+'T1 MET'!N26+'T1 NSA'!N26</f>
        <v>0</v>
      </c>
      <c r="O26" s="754">
        <f>'T1 ANSP'!O26+'T1 MET'!O26+'T1 NSA'!O26</f>
        <v>0</v>
      </c>
      <c r="P26" s="775">
        <f>'T1 ANSP'!P26+'T1 MET'!P26+'T1 NSA'!P26</f>
        <v>0</v>
      </c>
      <c r="Q26" s="745"/>
      <c r="R26" s="774">
        <f>'T1 ANSP'!R26+'T1 MET'!R26+'T1 NSA'!R26</f>
        <v>0</v>
      </c>
      <c r="S26" s="754">
        <f>'T1 ANSP'!S26+'T1 MET'!S26+'T1 NSA'!S26</f>
        <v>0</v>
      </c>
      <c r="T26" s="754">
        <f>'T1 ANSP'!T26+'T1 MET'!T26+'T1 NSA'!T26</f>
        <v>0</v>
      </c>
      <c r="U26" s="754">
        <f>'T1 ANSP'!U26+'T1 MET'!U26+'T1 NSA'!U26</f>
        <v>0</v>
      </c>
      <c r="V26" s="80"/>
      <c r="W26" s="316"/>
      <c r="Y26" s="341"/>
      <c r="Z26" s="341"/>
      <c r="AA26" s="341"/>
      <c r="AB26" s="341"/>
    </row>
    <row r="27" spans="1:28" ht="12" customHeight="1">
      <c r="A27" s="773" t="s">
        <v>110</v>
      </c>
      <c r="B27" s="740"/>
      <c r="C27" s="741"/>
      <c r="D27" s="741"/>
      <c r="E27" s="741"/>
      <c r="F27" s="751">
        <f>'T1 ANSP'!F27+'T1 MET'!F27+'T1 NSA'!F27</f>
        <v>519</v>
      </c>
      <c r="G27" s="752">
        <f>'T1 ANSP'!G27+'T1 MET'!G27+'T1 NSA'!G27</f>
        <v>407</v>
      </c>
      <c r="H27" s="752">
        <f>'T1 ANSP'!H27+'T1 MET'!H27+'T1 NSA'!H27</f>
        <v>1211</v>
      </c>
      <c r="I27" s="752">
        <f>'T1 ANSP'!I27+'T1 MET'!I27+'T1 NSA'!I27</f>
        <v>1197</v>
      </c>
      <c r="J27" s="753">
        <f>'T1 ANSP'!J27+'T1 MET'!J27+'T1 NSA'!J27</f>
        <v>1284</v>
      </c>
      <c r="K27" s="774">
        <f>'T1 ANSP'!K27+'T1 MET'!K27+'T1 NSA'!K27</f>
        <v>1111.5953360698916</v>
      </c>
      <c r="L27" s="754">
        <f>'T1 ANSP'!L27+'T1 MET'!L27+'T1 NSA'!L27</f>
        <v>1125.7219214948959</v>
      </c>
      <c r="M27" s="754">
        <f>'T1 ANSP'!M27+'T1 MET'!M27+'T1 NSA'!M27</f>
        <v>2237.3172575647877</v>
      </c>
      <c r="N27" s="754">
        <f>'T1 ANSP'!N27+'T1 MET'!N27+'T1 NSA'!N27</f>
        <v>1307.7540159424154</v>
      </c>
      <c r="O27" s="754">
        <f>'T1 ANSP'!O27+'T1 MET'!O27+'T1 NSA'!O27</f>
        <v>1389.2379547814546</v>
      </c>
      <c r="P27" s="775">
        <f>'T1 ANSP'!P27+'T1 MET'!P27+'T1 NSA'!P27</f>
        <v>1485.476186596542</v>
      </c>
      <c r="Q27" s="745"/>
      <c r="R27" s="774">
        <f>'T1 ANSP'!R27+'T1 MET'!R27+'T1 NSA'!R27</f>
        <v>1111.5953360698916</v>
      </c>
      <c r="S27" s="754">
        <f>'T1 ANSP'!S27+'T1 MET'!S27+'T1 NSA'!S27</f>
        <v>1051.8953003468555</v>
      </c>
      <c r="T27" s="754">
        <f>'T1 ANSP'!T27+'T1 MET'!T27+'T1 NSA'!T27</f>
        <v>2163.4906364167473</v>
      </c>
      <c r="U27" s="754">
        <f>'T1 ANSP'!U27+'T1 MET'!U27+'T1 NSA'!U27</f>
        <v>1208.8915193375731</v>
      </c>
      <c r="V27" s="80"/>
      <c r="W27" s="316"/>
      <c r="Y27" s="341"/>
      <c r="Z27" s="341"/>
      <c r="AA27" s="341"/>
      <c r="AB27" s="341"/>
    </row>
    <row r="28" spans="1:28" ht="12" customHeight="1">
      <c r="A28" s="773" t="s">
        <v>111</v>
      </c>
      <c r="B28" s="740"/>
      <c r="C28" s="741"/>
      <c r="D28" s="741"/>
      <c r="E28" s="741"/>
      <c r="F28" s="751">
        <f>'T1 ANSP'!F28+'T1 MET'!F28+'T1 NSA'!F28</f>
        <v>1017</v>
      </c>
      <c r="G28" s="752">
        <f>'T1 ANSP'!G28+'T1 MET'!G28+'T1 NSA'!G28</f>
        <v>955</v>
      </c>
      <c r="H28" s="752">
        <f>'T1 ANSP'!H28+'T1 MET'!H28+'T1 NSA'!H28</f>
        <v>1058.9474804549659</v>
      </c>
      <c r="I28" s="752">
        <f>'T1 ANSP'!I28+'T1 MET'!I28+'T1 NSA'!I28</f>
        <v>953</v>
      </c>
      <c r="J28" s="753">
        <f>'T1 ANSP'!J28+'T1 MET'!J28+'T1 NSA'!J28</f>
        <v>1037</v>
      </c>
      <c r="K28" s="774">
        <f>'T1 ANSP'!K28+'T1 MET'!K28+'T1 NSA'!K28</f>
        <v>1100</v>
      </c>
      <c r="L28" s="754">
        <f>'T1 ANSP'!L28+'T1 MET'!L28+'T1 NSA'!L28</f>
        <v>1179.0380903208015</v>
      </c>
      <c r="M28" s="754">
        <f>'T1 ANSP'!M28+'T1 MET'!M28+'T1 NSA'!M28</f>
        <v>2279.0380903208015</v>
      </c>
      <c r="N28" s="754">
        <f>'T1 ANSP'!N28+'T1 MET'!N28+'T1 NSA'!N28</f>
        <v>1284.6715928565561</v>
      </c>
      <c r="O28" s="754">
        <f>'T1 ANSP'!O28+'T1 MET'!O28+'T1 NSA'!O28</f>
        <v>1285.9899885842331</v>
      </c>
      <c r="P28" s="775">
        <f>'T1 ANSP'!P28+'T1 MET'!P28+'T1 NSA'!P28</f>
        <v>1263.4373147970277</v>
      </c>
      <c r="Q28" s="745"/>
      <c r="R28" s="774">
        <f>'T1 ANSP'!R28+'T1 MET'!R28+'T1 NSA'!R28</f>
        <v>1100</v>
      </c>
      <c r="S28" s="754">
        <f>'T1 ANSP'!S28+'T1 MET'!S28+'T1 NSA'!S28</f>
        <v>1085.2750000000001</v>
      </c>
      <c r="T28" s="754">
        <f>'T1 ANSP'!T28+'T1 MET'!T28+'T1 NSA'!T28</f>
        <v>2185.2750000000001</v>
      </c>
      <c r="U28" s="754">
        <f>'T1 ANSP'!U28+'T1 MET'!U28+'T1 NSA'!U28</f>
        <v>1241</v>
      </c>
      <c r="V28" s="80"/>
      <c r="W28" s="316"/>
      <c r="Y28" s="341"/>
      <c r="Z28" s="341"/>
      <c r="AA28" s="341"/>
      <c r="AB28" s="341"/>
    </row>
    <row r="29" spans="1:28" ht="12" customHeight="1">
      <c r="A29" s="773" t="s">
        <v>112</v>
      </c>
      <c r="B29" s="740"/>
      <c r="C29" s="741"/>
      <c r="D29" s="741"/>
      <c r="E29" s="741"/>
      <c r="F29" s="751">
        <f>'T1 ANSP'!F29+'T1 MET'!F29+'T1 NSA'!F29</f>
        <v>140.626</v>
      </c>
      <c r="G29" s="752">
        <f>'T1 ANSP'!G29+'T1 MET'!G29+'T1 NSA'!G29</f>
        <v>140.626</v>
      </c>
      <c r="H29" s="752">
        <f>'T1 ANSP'!H29+'T1 MET'!H29+'T1 NSA'!H29</f>
        <v>143.4</v>
      </c>
      <c r="I29" s="752">
        <f>'T1 ANSP'!I29+'T1 MET'!I29+'T1 NSA'!I29</f>
        <v>143.4</v>
      </c>
      <c r="J29" s="753">
        <f>'T1 ANSP'!J29+'T1 MET'!J29+'T1 NSA'!J29</f>
        <v>143.4</v>
      </c>
      <c r="K29" s="774">
        <f>'T1 ANSP'!K29+'T1 MET'!K29+'T1 NSA'!K29</f>
        <v>72</v>
      </c>
      <c r="L29" s="754">
        <f>'T1 ANSP'!L29+'T1 MET'!L29+'T1 NSA'!L29</f>
        <v>72</v>
      </c>
      <c r="M29" s="754">
        <f>'T1 ANSP'!M29+'T1 MET'!M29+'T1 NSA'!M29</f>
        <v>144</v>
      </c>
      <c r="N29" s="754">
        <f>'T1 ANSP'!N29+'T1 MET'!N29+'T1 NSA'!N29</f>
        <v>72</v>
      </c>
      <c r="O29" s="754">
        <f>'T1 ANSP'!O29+'T1 MET'!O29+'T1 NSA'!O29</f>
        <v>72</v>
      </c>
      <c r="P29" s="775">
        <f>'T1 ANSP'!P29+'T1 MET'!P29+'T1 NSA'!P29</f>
        <v>72</v>
      </c>
      <c r="Q29" s="745"/>
      <c r="R29" s="774">
        <f>'T1 ANSP'!R29+'T1 MET'!R29+'T1 NSA'!R29</f>
        <v>72</v>
      </c>
      <c r="S29" s="754">
        <f>'T1 ANSP'!S29+'T1 MET'!S29+'T1 NSA'!S29</f>
        <v>72</v>
      </c>
      <c r="T29" s="754">
        <f>'T1 ANSP'!T29+'T1 MET'!T29+'T1 NSA'!T29</f>
        <v>144</v>
      </c>
      <c r="U29" s="754">
        <f>'T1 ANSP'!U29+'T1 MET'!U29+'T1 NSA'!U29</f>
        <v>72</v>
      </c>
      <c r="V29" s="80"/>
      <c r="W29" s="316"/>
      <c r="Y29" s="341"/>
      <c r="Z29" s="341"/>
      <c r="AA29" s="341"/>
      <c r="AB29" s="341"/>
    </row>
    <row r="30" spans="1:28" ht="12" customHeight="1">
      <c r="A30" s="773" t="s">
        <v>113</v>
      </c>
      <c r="B30" s="740"/>
      <c r="C30" s="741"/>
      <c r="D30" s="741"/>
      <c r="E30" s="741"/>
      <c r="F30" s="751">
        <f>'T1 ANSP'!F30+'T1 MET'!F30+'T1 NSA'!F30</f>
        <v>0</v>
      </c>
      <c r="G30" s="752">
        <f>'T1 ANSP'!G30+'T1 MET'!G30+'T1 NSA'!G30</f>
        <v>0</v>
      </c>
      <c r="H30" s="752">
        <f>'T1 ANSP'!H30+'T1 MET'!H30+'T1 NSA'!H30</f>
        <v>0</v>
      </c>
      <c r="I30" s="752">
        <f>'T1 ANSP'!I30+'T1 MET'!I30+'T1 NSA'!I30</f>
        <v>0</v>
      </c>
      <c r="J30" s="753">
        <f>'T1 ANSP'!J30+'T1 MET'!J30+'T1 NSA'!J30</f>
        <v>0</v>
      </c>
      <c r="K30" s="774">
        <f>'T1 ANSP'!K30+'T1 MET'!K30+'T1 NSA'!K30</f>
        <v>0</v>
      </c>
      <c r="L30" s="754">
        <f>'T1 ANSP'!L30+'T1 MET'!L30+'T1 NSA'!L30</f>
        <v>0</v>
      </c>
      <c r="M30" s="754">
        <f>'T1 ANSP'!M30+'T1 MET'!M30+'T1 NSA'!M30</f>
        <v>0</v>
      </c>
      <c r="N30" s="754">
        <f>'T1 ANSP'!N30+'T1 MET'!N30+'T1 NSA'!N30</f>
        <v>0</v>
      </c>
      <c r="O30" s="754">
        <f>'T1 ANSP'!O30+'T1 MET'!O30+'T1 NSA'!O30</f>
        <v>0</v>
      </c>
      <c r="P30" s="775">
        <f>'T1 ANSP'!P30+'T1 MET'!P30+'T1 NSA'!P30</f>
        <v>0</v>
      </c>
      <c r="Q30" s="745"/>
      <c r="R30" s="774">
        <f>'T1 ANSP'!R30+'T1 MET'!R30+'T1 NSA'!R30</f>
        <v>0</v>
      </c>
      <c r="S30" s="754">
        <f>'T1 ANSP'!S30+'T1 MET'!S30+'T1 NSA'!S30</f>
        <v>0</v>
      </c>
      <c r="T30" s="754">
        <f>'T1 ANSP'!T30+'T1 MET'!T30+'T1 NSA'!T30</f>
        <v>0</v>
      </c>
      <c r="U30" s="754">
        <f>'T1 ANSP'!U30+'T1 MET'!U30+'T1 NSA'!U30</f>
        <v>0</v>
      </c>
      <c r="V30" s="80"/>
      <c r="W30" s="316"/>
      <c r="Y30" s="341"/>
      <c r="Z30" s="341"/>
      <c r="AA30" s="341"/>
      <c r="AB30" s="341"/>
    </row>
    <row r="31" spans="1:28" s="73" customFormat="1" ht="12" customHeight="1">
      <c r="A31" s="776" t="s">
        <v>114</v>
      </c>
      <c r="B31" s="755"/>
      <c r="C31" s="777"/>
      <c r="D31" s="777"/>
      <c r="E31" s="777"/>
      <c r="F31" s="778">
        <f>'T1 ANSP'!F31+'T1 MET'!F31+'T1 NSA'!F31</f>
        <v>14162.626</v>
      </c>
      <c r="G31" s="779">
        <f>'T1 ANSP'!G31+'T1 MET'!G31+'T1 NSA'!G31</f>
        <v>14288.626</v>
      </c>
      <c r="H31" s="779">
        <f>'T1 ANSP'!H31+'T1 MET'!H31+'T1 NSA'!H31</f>
        <v>16617.347480454966</v>
      </c>
      <c r="I31" s="779">
        <f>'T1 ANSP'!I31+'T1 MET'!I31+'T1 NSA'!I31</f>
        <v>16790.254000000001</v>
      </c>
      <c r="J31" s="780">
        <f>'T1 ANSP'!J31+'T1 MET'!J31+'T1 NSA'!J31</f>
        <v>17428.400000000001</v>
      </c>
      <c r="K31" s="758">
        <f>'T1 ANSP'!K31+'T1 MET'!K31+'T1 NSA'!K31</f>
        <v>15238.355934940491</v>
      </c>
      <c r="L31" s="759">
        <f>'T1 ANSP'!L31+'T1 MET'!L31+'T1 NSA'!L31</f>
        <v>15496.154741760889</v>
      </c>
      <c r="M31" s="759">
        <f>'T1 ANSP'!M31+'T1 MET'!M31+'T1 NSA'!M31</f>
        <v>30734.510676701379</v>
      </c>
      <c r="N31" s="759">
        <f>'T1 ANSP'!N31+'T1 MET'!N31+'T1 NSA'!N31</f>
        <v>17905.25979459516</v>
      </c>
      <c r="O31" s="759">
        <f>'T1 ANSP'!O31+'T1 MET'!O31+'T1 NSA'!O31</f>
        <v>18937.692706099086</v>
      </c>
      <c r="P31" s="760">
        <f>'T1 ANSP'!P31+'T1 MET'!P31+'T1 NSA'!P31</f>
        <v>20132.958404999994</v>
      </c>
      <c r="Q31" s="745"/>
      <c r="R31" s="758">
        <f>'T1 ANSP'!R31+'T1 MET'!R31+'T1 NSA'!R31</f>
        <v>15238.355934940491</v>
      </c>
      <c r="S31" s="759">
        <f>'T1 ANSP'!S31+'T1 MET'!S31+'T1 NSA'!S31</f>
        <v>14468.174408127497</v>
      </c>
      <c r="T31" s="759">
        <f>'T1 ANSP'!T31+'T1 MET'!T31+'T1 NSA'!T31</f>
        <v>29706.530343067996</v>
      </c>
      <c r="U31" s="759">
        <f>'T1 ANSP'!U31+'T1 MET'!U31+'T1 NSA'!U31</f>
        <v>16610.561842832463</v>
      </c>
      <c r="V31" s="72"/>
      <c r="W31" s="534"/>
      <c r="Y31" s="341"/>
      <c r="Z31" s="341"/>
      <c r="AA31" s="341"/>
      <c r="AB31" s="341"/>
    </row>
    <row r="32" spans="1:28" ht="12" customHeight="1">
      <c r="A32" s="761" t="s">
        <v>103</v>
      </c>
      <c r="B32" s="781"/>
      <c r="C32" s="763"/>
      <c r="D32" s="763"/>
      <c r="E32" s="763"/>
      <c r="F32" s="764"/>
      <c r="G32" s="765">
        <f t="shared" ref="G32:K32" si="6">G31/F31-1</f>
        <v>8.8966551824498641E-3</v>
      </c>
      <c r="H32" s="765">
        <f t="shared" si="6"/>
        <v>0.16297728560149638</v>
      </c>
      <c r="I32" s="765">
        <f t="shared" si="6"/>
        <v>1.0405181678267539E-2</v>
      </c>
      <c r="J32" s="766">
        <f t="shared" si="6"/>
        <v>3.8006929496123165E-2</v>
      </c>
      <c r="K32" s="764">
        <f t="shared" si="6"/>
        <v>-0.1256595020231065</v>
      </c>
      <c r="L32" s="765">
        <f t="shared" ref="L32" si="7">L31/K31-1</f>
        <v>1.6917757264698352E-2</v>
      </c>
      <c r="M32" s="767"/>
      <c r="N32" s="765">
        <f t="shared" ref="N32" si="8">N31/L31-1</f>
        <v>0.15546470030671067</v>
      </c>
      <c r="O32" s="765">
        <f t="shared" ref="O32" si="9">O31/N31-1</f>
        <v>5.7660873025454418E-2</v>
      </c>
      <c r="P32" s="766">
        <f t="shared" ref="P32" si="10">P31/O31-1</f>
        <v>6.3115698277011356E-2</v>
      </c>
      <c r="Q32" s="745"/>
      <c r="R32" s="764">
        <f>+R31/J31-1</f>
        <v>-0.1256595020231065</v>
      </c>
      <c r="S32" s="765">
        <f t="shared" ref="S32" si="11">S31/R31-1</f>
        <v>-5.0542298007819952E-2</v>
      </c>
      <c r="T32" s="767"/>
      <c r="U32" s="765">
        <f>U31/S31-1</f>
        <v>0.14807586460261901</v>
      </c>
      <c r="V32" s="104"/>
      <c r="W32" s="560"/>
    </row>
    <row r="33" spans="1:28" ht="12" customHeight="1">
      <c r="A33" s="762"/>
      <c r="B33" s="769"/>
      <c r="C33" s="763"/>
      <c r="D33" s="763"/>
      <c r="E33" s="763"/>
      <c r="F33" s="769"/>
      <c r="G33" s="769"/>
      <c r="H33" s="769"/>
      <c r="I33" s="769"/>
      <c r="J33" s="769"/>
      <c r="K33" s="769"/>
      <c r="L33" s="769"/>
      <c r="M33" s="769"/>
      <c r="N33" s="769"/>
      <c r="O33" s="769"/>
      <c r="P33" s="769"/>
      <c r="Q33" s="745"/>
      <c r="R33" s="769"/>
      <c r="S33" s="769"/>
      <c r="T33" s="769"/>
      <c r="U33" s="769"/>
      <c r="V33" s="78"/>
      <c r="W33" s="78"/>
    </row>
    <row r="34" spans="1:28" ht="15.6" customHeight="1">
      <c r="A34" s="734" t="s">
        <v>115</v>
      </c>
      <c r="B34" s="734"/>
      <c r="C34" s="735"/>
      <c r="D34" s="735"/>
      <c r="E34" s="735"/>
      <c r="F34" s="734"/>
      <c r="G34" s="734"/>
      <c r="H34" s="734"/>
      <c r="I34" s="734"/>
      <c r="J34" s="734"/>
      <c r="K34" s="736"/>
      <c r="L34" s="736"/>
      <c r="M34" s="736"/>
      <c r="N34" s="736"/>
      <c r="O34" s="736"/>
      <c r="P34" s="737"/>
      <c r="Q34" s="745"/>
      <c r="R34" s="736"/>
      <c r="S34" s="736"/>
      <c r="T34" s="736"/>
      <c r="U34" s="736"/>
      <c r="V34" s="62"/>
      <c r="W34" s="62"/>
    </row>
    <row r="35" spans="1:28" ht="12" customHeight="1">
      <c r="A35" s="734" t="s">
        <v>116</v>
      </c>
      <c r="B35" s="734"/>
      <c r="C35" s="735"/>
      <c r="D35" s="735"/>
      <c r="E35" s="735"/>
      <c r="F35" s="734"/>
      <c r="G35" s="734"/>
      <c r="H35" s="734"/>
      <c r="I35" s="734"/>
      <c r="J35" s="734"/>
      <c r="K35" s="736"/>
      <c r="L35" s="736"/>
      <c r="M35" s="736"/>
      <c r="N35" s="736"/>
      <c r="O35" s="736"/>
      <c r="P35" s="736"/>
      <c r="Q35" s="745"/>
      <c r="R35" s="736"/>
      <c r="S35" s="736"/>
      <c r="T35" s="736"/>
      <c r="U35" s="736"/>
      <c r="V35" s="62"/>
      <c r="W35" s="62"/>
    </row>
    <row r="36" spans="1:28" ht="12" customHeight="1">
      <c r="A36" s="782" t="s">
        <v>117</v>
      </c>
      <c r="B36" s="740"/>
      <c r="C36" s="747"/>
      <c r="D36" s="747"/>
      <c r="E36" s="747"/>
      <c r="F36" s="771">
        <f>'T1 ANSP'!F36+'T1 MET'!F36+'T1 NSA'!F36</f>
        <v>9148.3109999999997</v>
      </c>
      <c r="G36" s="746">
        <f>'T1 ANSP'!G36+'T1 MET'!G36+'T1 NSA'!G36</f>
        <v>7832.3014028098432</v>
      </c>
      <c r="H36" s="746">
        <f>'T1 ANSP'!H36+'T1 MET'!H36+'T1 NSA'!H36</f>
        <v>3844.0175360010771</v>
      </c>
      <c r="I36" s="746">
        <f>'T1 ANSP'!I36+'T1 MET'!I36+'T1 NSA'!I36</f>
        <v>3558</v>
      </c>
      <c r="J36" s="772">
        <f>'T1 ANSP'!J36+'T1 MET'!J36+'T1 NSA'!J36</f>
        <v>2491</v>
      </c>
      <c r="K36" s="771">
        <f>'T1 ANSP'!K36+'T1 MET'!K36+'T1 NSA'!K36</f>
        <v>2478.9138387751727</v>
      </c>
      <c r="L36" s="746">
        <f>'T1 ANSP'!L36+'T1 MET'!L36+'T1 NSA'!L36</f>
        <v>2163.9107084798338</v>
      </c>
      <c r="M36" s="783"/>
      <c r="N36" s="746">
        <f>'T1 ANSP'!N36+'T1 MET'!N36+'T1 NSA'!N36</f>
        <v>1867.51544987024</v>
      </c>
      <c r="O36" s="746">
        <f>'T1 ANSP'!O36+'T1 MET'!O36+'T1 NSA'!O36</f>
        <v>1622.974926802973</v>
      </c>
      <c r="P36" s="772">
        <f>'T1 ANSP'!P36+'T1 MET'!P36+'T1 NSA'!P36</f>
        <v>1361.5103209923639</v>
      </c>
      <c r="Q36" s="745"/>
      <c r="R36" s="771">
        <f>'T1 ANSP'!R36+'T1 MET'!R36+'T1 NSA'!R36</f>
        <v>2478.9138387751727</v>
      </c>
      <c r="S36" s="746">
        <f>'T1 ANSP'!S36+'T1 MET'!S36+'T1 NSA'!S36</f>
        <v>2042.2149999999999</v>
      </c>
      <c r="T36" s="783"/>
      <c r="U36" s="746">
        <f>'T1 ANSP'!U36+'T1 MET'!U36+'T1 NSA'!U36</f>
        <v>1546.9447316189101</v>
      </c>
      <c r="V36" s="79"/>
      <c r="W36" s="670"/>
      <c r="Y36" s="341"/>
      <c r="Z36" s="341"/>
      <c r="AA36" s="341"/>
      <c r="AB36" s="341"/>
    </row>
    <row r="37" spans="1:28" ht="12" customHeight="1">
      <c r="A37" s="784" t="s">
        <v>118</v>
      </c>
      <c r="B37" s="740"/>
      <c r="C37" s="747"/>
      <c r="D37" s="747"/>
      <c r="E37" s="747"/>
      <c r="F37" s="774">
        <f>'T1 ANSP'!F37+'T1 MET'!F37+'T1 NSA'!F37</f>
        <v>0</v>
      </c>
      <c r="G37" s="754">
        <f>'T1 ANSP'!G37+'T1 MET'!G37+'T1 NSA'!G37</f>
        <v>0</v>
      </c>
      <c r="H37" s="754">
        <f>'T1 ANSP'!H37+'T1 MET'!H37+'T1 NSA'!H37</f>
        <v>0</v>
      </c>
      <c r="I37" s="754">
        <f>'T1 ANSP'!I37+'T1 MET'!I37+'T1 NSA'!I37</f>
        <v>0</v>
      </c>
      <c r="J37" s="775">
        <f>'T1 ANSP'!J37+'T1 MET'!J37+'T1 NSA'!J37</f>
        <v>0</v>
      </c>
      <c r="K37" s="774">
        <f>'T1 ANSP'!K37+'T1 MET'!K37+'T1 NSA'!K37</f>
        <v>0</v>
      </c>
      <c r="L37" s="754">
        <f>'T1 ANSP'!L37+'T1 MET'!L37+'T1 NSA'!L37</f>
        <v>0</v>
      </c>
      <c r="M37" s="749"/>
      <c r="N37" s="754">
        <f>'T1 ANSP'!N37+'T1 MET'!N37+'T1 NSA'!N37</f>
        <v>0</v>
      </c>
      <c r="O37" s="754">
        <f>'T1 ANSP'!O37+'T1 MET'!O37+'T1 NSA'!O37</f>
        <v>0</v>
      </c>
      <c r="P37" s="775">
        <f>'T1 ANSP'!P37+'T1 MET'!P37+'T1 NSA'!P37</f>
        <v>0</v>
      </c>
      <c r="Q37" s="745"/>
      <c r="R37" s="774">
        <f>'T1 ANSP'!R37+'T1 MET'!R37+'T1 NSA'!R37</f>
        <v>0</v>
      </c>
      <c r="S37" s="754">
        <f>'T1 ANSP'!S37+'T1 MET'!S37+'T1 NSA'!S37</f>
        <v>0</v>
      </c>
      <c r="T37" s="749"/>
      <c r="U37" s="754">
        <f>'T1 ANSP'!U37+'T1 MET'!U37+'T1 NSA'!U37</f>
        <v>0</v>
      </c>
      <c r="V37" s="80"/>
      <c r="W37" s="316"/>
      <c r="Y37" s="341"/>
      <c r="Z37" s="341"/>
      <c r="AA37" s="341"/>
      <c r="AB37" s="341"/>
    </row>
    <row r="38" spans="1:28" ht="12" customHeight="1">
      <c r="A38" s="784" t="s">
        <v>119</v>
      </c>
      <c r="B38" s="740"/>
      <c r="C38" s="747"/>
      <c r="D38" s="747"/>
      <c r="E38" s="747"/>
      <c r="F38" s="774">
        <f>'T1 ANSP'!F38+'T1 MET'!F38+'T1 NSA'!F38</f>
        <v>864.62599999999998</v>
      </c>
      <c r="G38" s="754">
        <f>'T1 ANSP'!G38+'T1 MET'!G38+'T1 NSA'!G38</f>
        <v>891.68111505000002</v>
      </c>
      <c r="H38" s="754">
        <f>'T1 ANSP'!H38+'T1 MET'!H38+'T1 NSA'!H38</f>
        <v>578.13770401460658</v>
      </c>
      <c r="I38" s="754">
        <f>'T1 ANSP'!I38+'T1 MET'!I38+'T1 NSA'!I38</f>
        <v>590</v>
      </c>
      <c r="J38" s="775">
        <f>'T1 ANSP'!J38+'T1 MET'!J38+'T1 NSA'!J38</f>
        <v>703</v>
      </c>
      <c r="K38" s="774">
        <f>'T1 ANSP'!K38+'T1 MET'!K38+'T1 NSA'!K38</f>
        <v>1939.620738958333</v>
      </c>
      <c r="L38" s="754">
        <f>'T1 ANSP'!L38+'T1 MET'!L38+'T1 NSA'!L38</f>
        <v>886.42377583333337</v>
      </c>
      <c r="M38" s="749"/>
      <c r="N38" s="754">
        <f>'T1 ANSP'!N38+'T1 MET'!N38+'T1 NSA'!N38</f>
        <v>943.45919000000004</v>
      </c>
      <c r="O38" s="754">
        <f>'T1 ANSP'!O38+'T1 MET'!O38+'T1 NSA'!O38</f>
        <v>1177.18049266667</v>
      </c>
      <c r="P38" s="775">
        <f>'T1 ANSP'!P38+'T1 MET'!P38+'T1 NSA'!P38</f>
        <v>1450.95887935</v>
      </c>
      <c r="Q38" s="745"/>
      <c r="R38" s="774">
        <f>'T1 ANSP'!R38+'T1 MET'!R38+'T1 NSA'!R38</f>
        <v>1939.620738958333</v>
      </c>
      <c r="S38" s="754">
        <f>'T1 ANSP'!S38+'T1 MET'!S38+'T1 NSA'!S38</f>
        <v>909.60799999999995</v>
      </c>
      <c r="T38" s="749"/>
      <c r="U38" s="754">
        <f>'T1 ANSP'!U38+'T1 MET'!U38+'T1 NSA'!U38</f>
        <v>1258.4527341666701</v>
      </c>
      <c r="V38" s="80"/>
      <c r="W38" s="316"/>
      <c r="Y38" s="341"/>
      <c r="Z38" s="341"/>
      <c r="AA38" s="341"/>
      <c r="AB38" s="341"/>
    </row>
    <row r="39" spans="1:28" ht="12" customHeight="1">
      <c r="A39" s="785" t="s">
        <v>120</v>
      </c>
      <c r="B39" s="740"/>
      <c r="C39" s="747"/>
      <c r="D39" s="747"/>
      <c r="E39" s="747"/>
      <c r="F39" s="786">
        <f>'T1 ANSP'!F39+'T1 MET'!F39+'T1 NSA'!F39</f>
        <v>10012.937</v>
      </c>
      <c r="G39" s="787">
        <f>'T1 ANSP'!G39+'T1 MET'!G39+'T1 NSA'!G39</f>
        <v>8723.9825178598439</v>
      </c>
      <c r="H39" s="787">
        <f>'T1 ANSP'!H39+'T1 MET'!H39+'T1 NSA'!H39</f>
        <v>4422.1552400156834</v>
      </c>
      <c r="I39" s="787">
        <f>'T1 ANSP'!I39+'T1 MET'!I39+'T1 NSA'!I39</f>
        <v>4148</v>
      </c>
      <c r="J39" s="788">
        <f>'T1 ANSP'!J39+'T1 MET'!J39+'T1 NSA'!J39</f>
        <v>3194</v>
      </c>
      <c r="K39" s="786">
        <f>'T1 ANSP'!K39+'T1 MET'!K39+'T1 NSA'!K39</f>
        <v>4418.534577733506</v>
      </c>
      <c r="L39" s="787">
        <f>'T1 ANSP'!L39+'T1 MET'!L39+'T1 NSA'!L39</f>
        <v>3050.3344843131672</v>
      </c>
      <c r="M39" s="789"/>
      <c r="N39" s="787">
        <f>'T1 ANSP'!N39+'T1 MET'!N39+'T1 NSA'!N39</f>
        <v>2810.97463987024</v>
      </c>
      <c r="O39" s="787">
        <f>'T1 ANSP'!O39+'T1 MET'!O39+'T1 NSA'!O39</f>
        <v>2800.1554194696428</v>
      </c>
      <c r="P39" s="788">
        <f>'T1 ANSP'!P39+'T1 MET'!P39+'T1 NSA'!P39</f>
        <v>2812.4692003423638</v>
      </c>
      <c r="Q39" s="745"/>
      <c r="R39" s="786">
        <f>'T1 ANSP'!R39+'T1 MET'!R39+'T1 NSA'!R39</f>
        <v>4418.534577733506</v>
      </c>
      <c r="S39" s="787">
        <f>'T1 ANSP'!S39+'T1 MET'!S39+'T1 NSA'!S39</f>
        <v>2951.8229999999999</v>
      </c>
      <c r="T39" s="789"/>
      <c r="U39" s="790">
        <f>'T1 ANSP'!U39+'T1 MET'!U39+'T1 NSA'!U39</f>
        <v>2805.3974657855802</v>
      </c>
      <c r="V39" s="83"/>
      <c r="W39" s="673"/>
      <c r="Y39" s="341"/>
      <c r="Z39" s="341"/>
      <c r="AA39" s="341"/>
      <c r="AB39" s="341"/>
    </row>
    <row r="40" spans="1:28" ht="12" customHeight="1">
      <c r="A40" s="734" t="s">
        <v>121</v>
      </c>
      <c r="B40" s="734"/>
      <c r="C40" s="735"/>
      <c r="D40" s="735"/>
      <c r="E40" s="735"/>
      <c r="F40" s="734"/>
      <c r="G40" s="734"/>
      <c r="H40" s="734"/>
      <c r="I40" s="734"/>
      <c r="J40" s="734"/>
      <c r="K40" s="791"/>
      <c r="L40" s="791"/>
      <c r="M40" s="791"/>
      <c r="N40" s="791"/>
      <c r="O40" s="791"/>
      <c r="P40" s="791"/>
      <c r="Q40" s="745"/>
      <c r="R40" s="791"/>
      <c r="S40" s="791"/>
      <c r="T40" s="791"/>
      <c r="U40" s="738"/>
      <c r="V40" s="84"/>
      <c r="W40" s="84"/>
      <c r="Y40" s="341"/>
      <c r="Z40" s="341"/>
      <c r="AA40" s="341"/>
      <c r="AB40" s="341"/>
    </row>
    <row r="41" spans="1:28" ht="12" customHeight="1">
      <c r="A41" s="792" t="s">
        <v>122</v>
      </c>
      <c r="B41" s="740"/>
      <c r="C41" s="793"/>
      <c r="D41" s="793"/>
      <c r="E41" s="793"/>
      <c r="F41" s="794"/>
      <c r="G41" s="795"/>
      <c r="H41" s="795"/>
      <c r="I41" s="795"/>
      <c r="J41" s="796"/>
      <c r="K41" s="794"/>
      <c r="L41" s="795"/>
      <c r="M41" s="783"/>
      <c r="N41" s="795"/>
      <c r="O41" s="795"/>
      <c r="P41" s="796"/>
      <c r="Q41" s="745"/>
      <c r="R41" s="794"/>
      <c r="S41" s="795"/>
      <c r="T41" s="783"/>
      <c r="U41" s="797"/>
      <c r="V41" s="317"/>
      <c r="W41" s="674"/>
    </row>
    <row r="42" spans="1:28" ht="12" customHeight="1">
      <c r="A42" s="798" t="s">
        <v>123</v>
      </c>
      <c r="B42" s="740"/>
      <c r="C42" s="793"/>
      <c r="D42" s="793"/>
      <c r="E42" s="793"/>
      <c r="F42" s="799"/>
      <c r="G42" s="800"/>
      <c r="H42" s="800"/>
      <c r="I42" s="800"/>
      <c r="J42" s="801"/>
      <c r="K42" s="799"/>
      <c r="L42" s="800"/>
      <c r="M42" s="749"/>
      <c r="N42" s="800"/>
      <c r="O42" s="800"/>
      <c r="P42" s="801"/>
      <c r="Q42" s="745"/>
      <c r="R42" s="799"/>
      <c r="S42" s="800"/>
      <c r="T42" s="749"/>
      <c r="U42" s="802"/>
      <c r="V42" s="318"/>
      <c r="W42" s="675"/>
    </row>
    <row r="43" spans="1:28" ht="12" customHeight="1">
      <c r="A43" s="798" t="s">
        <v>124</v>
      </c>
      <c r="B43" s="740"/>
      <c r="C43" s="793"/>
      <c r="D43" s="793"/>
      <c r="E43" s="793"/>
      <c r="F43" s="799"/>
      <c r="G43" s="800"/>
      <c r="H43" s="800"/>
      <c r="I43" s="800"/>
      <c r="J43" s="801"/>
      <c r="K43" s="799"/>
      <c r="L43" s="800"/>
      <c r="M43" s="749"/>
      <c r="N43" s="800"/>
      <c r="O43" s="800"/>
      <c r="P43" s="801"/>
      <c r="Q43" s="745"/>
      <c r="R43" s="799"/>
      <c r="S43" s="800"/>
      <c r="T43" s="749"/>
      <c r="U43" s="802"/>
      <c r="V43" s="318"/>
      <c r="W43" s="675"/>
    </row>
    <row r="44" spans="1:28" ht="12" customHeight="1">
      <c r="A44" s="803" t="s">
        <v>125</v>
      </c>
      <c r="B44" s="740"/>
      <c r="C44" s="793"/>
      <c r="D44" s="793"/>
      <c r="E44" s="793"/>
      <c r="F44" s="804"/>
      <c r="G44" s="805"/>
      <c r="H44" s="805"/>
      <c r="I44" s="805"/>
      <c r="J44" s="806"/>
      <c r="K44" s="804"/>
      <c r="L44" s="805"/>
      <c r="M44" s="789"/>
      <c r="N44" s="805"/>
      <c r="O44" s="805"/>
      <c r="P44" s="806"/>
      <c r="Q44" s="745"/>
      <c r="R44" s="804"/>
      <c r="S44" s="805"/>
      <c r="T44" s="789"/>
      <c r="U44" s="807"/>
      <c r="V44" s="319"/>
      <c r="W44" s="676"/>
    </row>
    <row r="45" spans="1:28" ht="5.45" customHeight="1">
      <c r="A45" s="736"/>
      <c r="B45" s="713"/>
      <c r="C45" s="714"/>
      <c r="D45" s="714"/>
      <c r="E45" s="714"/>
      <c r="F45" s="713"/>
      <c r="G45" s="713"/>
      <c r="H45" s="713"/>
      <c r="I45" s="713"/>
      <c r="J45" s="713"/>
      <c r="K45" s="808"/>
      <c r="L45" s="808"/>
      <c r="M45" s="808"/>
      <c r="N45" s="808"/>
      <c r="O45" s="808"/>
      <c r="P45" s="808"/>
      <c r="Q45" s="745"/>
      <c r="R45" s="808"/>
      <c r="S45" s="808"/>
      <c r="T45" s="808"/>
      <c r="U45" s="809"/>
      <c r="V45" s="87"/>
      <c r="W45" s="87"/>
    </row>
    <row r="46" spans="1:28" s="683" customFormat="1" ht="12" customHeight="1">
      <c r="A46" s="810" t="s">
        <v>126</v>
      </c>
      <c r="B46" s="713"/>
      <c r="C46" s="714"/>
      <c r="D46" s="714"/>
      <c r="E46" s="714"/>
      <c r="F46" s="713"/>
      <c r="G46" s="713"/>
      <c r="H46" s="713"/>
      <c r="I46" s="713"/>
      <c r="J46" s="713"/>
      <c r="K46" s="811"/>
      <c r="L46" s="811"/>
      <c r="M46" s="811"/>
      <c r="N46" s="811"/>
      <c r="O46" s="811"/>
      <c r="P46" s="811"/>
      <c r="Q46" s="745"/>
      <c r="R46" s="811"/>
      <c r="S46" s="811"/>
      <c r="T46" s="811"/>
      <c r="U46" s="811"/>
      <c r="V46" s="77"/>
      <c r="W46" s="77"/>
    </row>
    <row r="47" spans="1:28" s="683" customFormat="1" ht="12" customHeight="1">
      <c r="A47" s="812" t="s">
        <v>127</v>
      </c>
      <c r="B47" s="813"/>
      <c r="C47" s="814"/>
      <c r="D47" s="814"/>
      <c r="E47" s="814"/>
      <c r="F47" s="815">
        <f>'T1 ANSP'!F47+'T1 MET'!F47+'T1 NSA'!F47</f>
        <v>0</v>
      </c>
      <c r="G47" s="816">
        <f>'T1 ANSP'!G47+'T1 MET'!G47+'T1 NSA'!G47</f>
        <v>0</v>
      </c>
      <c r="H47" s="816">
        <f>'T1 ANSP'!H47+'T1 MET'!H47+'T1 NSA'!H47</f>
        <v>0</v>
      </c>
      <c r="I47" s="816">
        <f>'T1 ANSP'!I47+'T1 MET'!I47+'T1 NSA'!I47</f>
        <v>0</v>
      </c>
      <c r="J47" s="817">
        <f>'T1 ANSP'!J47+'T1 MET'!J47+'T1 NSA'!J47</f>
        <v>0</v>
      </c>
      <c r="K47" s="815">
        <f>'T1 ANSP'!K47+'T1 MET'!K47+'T1 NSA'!K47</f>
        <v>0</v>
      </c>
      <c r="L47" s="816">
        <f>'T1 ANSP'!L47+'T1 MET'!L47+'T1 NSA'!L47</f>
        <v>0</v>
      </c>
      <c r="M47" s="816">
        <f>'T1 ANSP'!M47+'T1 MET'!M47+'T1 NSA'!M47</f>
        <v>0</v>
      </c>
      <c r="N47" s="816">
        <f>'T1 ANSP'!N47+'T1 MET'!N47+'T1 NSA'!N47</f>
        <v>0</v>
      </c>
      <c r="O47" s="816">
        <f>'T1 ANSP'!O47+'T1 MET'!O47+'T1 NSA'!O47</f>
        <v>0</v>
      </c>
      <c r="P47" s="817">
        <f>'T1 ANSP'!P47+'T1 MET'!P47+'T1 NSA'!P47</f>
        <v>0</v>
      </c>
      <c r="Q47" s="745"/>
      <c r="R47" s="815">
        <f>'T1 ANSP'!R47+'T1 MET'!R47+'T1 NSA'!R47</f>
        <v>0</v>
      </c>
      <c r="S47" s="816">
        <f>'T1 ANSP'!S47+'T1 MET'!S47+'T1 NSA'!S47</f>
        <v>0</v>
      </c>
      <c r="T47" s="816">
        <f>'T1 ANSP'!T47+'T1 MET'!T47+'T1 NSA'!T47</f>
        <v>0</v>
      </c>
      <c r="U47" s="816">
        <f>'T1 ANSP'!U47+'T1 MET'!U47+'T1 NSA'!U47</f>
        <v>0</v>
      </c>
      <c r="V47" s="88"/>
      <c r="W47" s="554"/>
      <c r="Y47" s="341"/>
      <c r="Z47" s="341"/>
      <c r="AA47" s="341"/>
      <c r="AB47" s="341"/>
    </row>
    <row r="48" spans="1:28" ht="5.45" customHeight="1">
      <c r="A48" s="736"/>
      <c r="B48" s="713"/>
      <c r="C48" s="747"/>
      <c r="D48" s="747"/>
      <c r="E48" s="747"/>
      <c r="F48" s="818"/>
      <c r="G48" s="818"/>
      <c r="H48" s="818"/>
      <c r="I48" s="818"/>
      <c r="J48" s="818"/>
      <c r="K48" s="819"/>
      <c r="L48" s="819"/>
      <c r="M48" s="808"/>
      <c r="N48" s="819"/>
      <c r="O48" s="819"/>
      <c r="P48" s="819"/>
      <c r="Q48" s="745"/>
      <c r="R48" s="819"/>
      <c r="S48" s="819"/>
      <c r="T48" s="808"/>
      <c r="U48" s="820"/>
      <c r="V48" s="320"/>
      <c r="W48" s="320"/>
    </row>
    <row r="49" spans="1:28" ht="12" customHeight="1">
      <c r="A49" s="810" t="s">
        <v>128</v>
      </c>
      <c r="B49" s="713"/>
      <c r="C49" s="747"/>
      <c r="D49" s="747"/>
      <c r="E49" s="747"/>
      <c r="F49" s="818"/>
      <c r="G49" s="818"/>
      <c r="H49" s="818"/>
      <c r="I49" s="818"/>
      <c r="J49" s="818"/>
      <c r="K49" s="818"/>
      <c r="L49" s="818"/>
      <c r="M49" s="811"/>
      <c r="N49" s="818"/>
      <c r="O49" s="818"/>
      <c r="P49" s="818"/>
      <c r="Q49" s="745"/>
      <c r="R49" s="818"/>
      <c r="S49" s="818"/>
      <c r="T49" s="811"/>
      <c r="U49" s="818"/>
      <c r="V49" s="71"/>
      <c r="W49" s="71"/>
    </row>
    <row r="50" spans="1:28" ht="12" customHeight="1">
      <c r="A50" s="782" t="s">
        <v>129</v>
      </c>
      <c r="B50" s="740"/>
      <c r="C50" s="747"/>
      <c r="D50" s="747"/>
      <c r="E50" s="747"/>
      <c r="F50" s="821"/>
      <c r="G50" s="783"/>
      <c r="H50" s="783"/>
      <c r="I50" s="783"/>
      <c r="J50" s="822"/>
      <c r="K50" s="771">
        <f>'T1 ANSP'!K50+'T1 MET'!K50+'T1 NSA'!K50</f>
        <v>623.01831629043522</v>
      </c>
      <c r="L50" s="746">
        <f>'T1 ANSP'!L50+'T1 MET'!L50+'T1 NSA'!L50</f>
        <v>651.94943820710193</v>
      </c>
      <c r="M50" s="746">
        <f>'T1 ANSP'!M50+'T1 MET'!M50+'T1 NSA'!M50</f>
        <v>1274.967754497537</v>
      </c>
      <c r="N50" s="746">
        <f>'T1 ANSP'!N50+'T1 MET'!N50+'T1 NSA'!N50</f>
        <v>312.75716359190432</v>
      </c>
      <c r="O50" s="746">
        <f>'T1 ANSP'!O50+'T1 MET'!O50+'T1 NSA'!O50</f>
        <v>228.16454755953143</v>
      </c>
      <c r="P50" s="772">
        <f>'T1 ANSP'!P50+'T1 MET'!P50+'T1 NSA'!P50</f>
        <v>224.56544721372879</v>
      </c>
      <c r="Q50" s="745"/>
      <c r="R50" s="771">
        <f>'T1 ANSP'!R50+'T1 MET'!R50+'T1 NSA'!R50</f>
        <v>623.01831629043522</v>
      </c>
      <c r="S50" s="746">
        <f>'T1 ANSP'!S50+'T1 MET'!S50+'T1 NSA'!S50</f>
        <v>667.22799999999995</v>
      </c>
      <c r="T50" s="746">
        <f>'T1 ANSP'!T50+'T1 MET'!T50+'T1 NSA'!T50</f>
        <v>1290.2463162904351</v>
      </c>
      <c r="U50" s="746">
        <f>'T1 ANSP'!U50+'T1 MET'!U50+'T1 NSA'!U50</f>
        <v>304.904</v>
      </c>
      <c r="V50" s="66"/>
      <c r="W50" s="67"/>
      <c r="Y50" s="341"/>
      <c r="Z50" s="341"/>
      <c r="AA50" s="341"/>
      <c r="AB50" s="341"/>
    </row>
    <row r="51" spans="1:28" ht="12" customHeight="1">
      <c r="A51" s="784" t="s">
        <v>130</v>
      </c>
      <c r="B51" s="740"/>
      <c r="C51" s="747"/>
      <c r="D51" s="747"/>
      <c r="E51" s="747"/>
      <c r="F51" s="748"/>
      <c r="G51" s="749"/>
      <c r="H51" s="749"/>
      <c r="I51" s="749"/>
      <c r="J51" s="750"/>
      <c r="K51" s="774">
        <f>'T1 ANSP'!K51+'T1 MET'!K51+'T1 NSA'!K51</f>
        <v>106.59329506733242</v>
      </c>
      <c r="L51" s="754">
        <f>'T1 ANSP'!L51+'T1 MET'!L51+'T1 NSA'!L51</f>
        <v>93.048160464632858</v>
      </c>
      <c r="M51" s="754">
        <f>'T1 ANSP'!M51+'T1 MET'!M51+'T1 NSA'!M51</f>
        <v>199.64145553196528</v>
      </c>
      <c r="N51" s="754">
        <f>'T1 ANSP'!N51+'T1 MET'!N51+'T1 NSA'!N51</f>
        <v>80.303164344420324</v>
      </c>
      <c r="O51" s="754">
        <f>'T1 ANSP'!O51+'T1 MET'!O51+'T1 NSA'!O51</f>
        <v>69.787921852527759</v>
      </c>
      <c r="P51" s="775">
        <f>'T1 ANSP'!P51+'T1 MET'!P51+'T1 NSA'!P51</f>
        <v>58.544943802671632</v>
      </c>
      <c r="Q51" s="745"/>
      <c r="R51" s="774">
        <f>'T1 ANSP'!R51+'T1 MET'!R51+'T1 NSA'!R51</f>
        <v>106.59329506733242</v>
      </c>
      <c r="S51" s="754">
        <f>'T1 ANSP'!S51+'T1 MET'!S51+'T1 NSA'!S51</f>
        <v>87.815245000000004</v>
      </c>
      <c r="T51" s="754">
        <f>'T1 ANSP'!T51+'T1 MET'!T51+'T1 NSA'!T51</f>
        <v>194.40854006733241</v>
      </c>
      <c r="U51" s="754">
        <f>'T1 ANSP'!U51+'T1 MET'!U51+'T1 NSA'!U51</f>
        <v>120.63209102877975</v>
      </c>
      <c r="V51" s="69"/>
      <c r="W51" s="70"/>
      <c r="Y51" s="341"/>
      <c r="Z51" s="341"/>
      <c r="AA51" s="341"/>
      <c r="AB51" s="341"/>
    </row>
    <row r="52" spans="1:28" ht="12" customHeight="1">
      <c r="A52" s="803" t="s">
        <v>131</v>
      </c>
      <c r="B52" s="740"/>
      <c r="C52" s="747"/>
      <c r="D52" s="747"/>
      <c r="E52" s="747"/>
      <c r="F52" s="823"/>
      <c r="G52" s="824"/>
      <c r="H52" s="824"/>
      <c r="I52" s="824"/>
      <c r="J52" s="825"/>
      <c r="K52" s="826">
        <f>'T1 ANSP'!K52+'T1 MET'!K52+'T1 NSA'!K52</f>
        <v>781.91971199999989</v>
      </c>
      <c r="L52" s="790">
        <f>'T1 ANSP'!L52+'T1 MET'!L52+'T1 NSA'!L52</f>
        <v>822.22325999999998</v>
      </c>
      <c r="M52" s="790">
        <f>'T1 ANSP'!M52+'T1 MET'!M52+'T1 NSA'!M52</f>
        <v>1604.1429719999999</v>
      </c>
      <c r="N52" s="790">
        <f>'T1 ANSP'!N52+'T1 MET'!N52+'T1 NSA'!N52</f>
        <v>1080</v>
      </c>
      <c r="O52" s="790">
        <f>'T1 ANSP'!O52+'T1 MET'!O52+'T1 NSA'!O52</f>
        <v>1140</v>
      </c>
      <c r="P52" s="827">
        <f>'T1 ANSP'!P52+'T1 MET'!P52+'T1 NSA'!P52</f>
        <v>1230</v>
      </c>
      <c r="Q52" s="745"/>
      <c r="R52" s="826">
        <f>'T1 ANSP'!R52+'T1 MET'!R52+'T1 NSA'!R52</f>
        <v>781.91971199999989</v>
      </c>
      <c r="S52" s="790">
        <f>'T1 ANSP'!S52+'T1 MET'!S52+'T1 NSA'!S52</f>
        <v>822.22299999999996</v>
      </c>
      <c r="T52" s="790">
        <f>'T1 ANSP'!T52+'T1 MET'!T52+'T1 NSA'!T52</f>
        <v>1604.1427119999998</v>
      </c>
      <c r="U52" s="790">
        <f>'T1 ANSP'!U52+'T1 MET'!U52+'T1 NSA'!U52</f>
        <v>1184.6959999999999</v>
      </c>
      <c r="V52" s="82"/>
      <c r="W52" s="89"/>
      <c r="Y52" s="341"/>
      <c r="Z52" s="341"/>
      <c r="AA52" s="341"/>
      <c r="AB52" s="341"/>
    </row>
    <row r="53" spans="1:28" ht="5.45" customHeight="1">
      <c r="A53" s="736"/>
      <c r="B53" s="713"/>
      <c r="C53" s="714"/>
      <c r="D53" s="714"/>
      <c r="E53" s="714"/>
      <c r="F53" s="713"/>
      <c r="G53" s="713"/>
      <c r="H53" s="713"/>
      <c r="I53" s="713"/>
      <c r="J53" s="713"/>
      <c r="K53" s="808"/>
      <c r="L53" s="808"/>
      <c r="M53" s="808"/>
      <c r="N53" s="808"/>
      <c r="O53" s="808"/>
      <c r="P53" s="808"/>
      <c r="Q53" s="745"/>
      <c r="R53" s="808"/>
      <c r="S53" s="808"/>
      <c r="T53" s="808"/>
      <c r="U53" s="809"/>
      <c r="V53" s="87"/>
      <c r="W53" s="87"/>
    </row>
    <row r="54" spans="1:28" ht="12" customHeight="1">
      <c r="A54" s="810" t="s">
        <v>132</v>
      </c>
      <c r="B54" s="713"/>
      <c r="C54" s="714"/>
      <c r="D54" s="714"/>
      <c r="E54" s="714"/>
      <c r="F54" s="713"/>
      <c r="G54" s="713"/>
      <c r="H54" s="713"/>
      <c r="I54" s="713"/>
      <c r="J54" s="713"/>
      <c r="K54" s="811"/>
      <c r="L54" s="811"/>
      <c r="M54" s="811"/>
      <c r="N54" s="811"/>
      <c r="O54" s="811"/>
      <c r="P54" s="811"/>
      <c r="Q54" s="745"/>
      <c r="R54" s="811"/>
      <c r="S54" s="811"/>
      <c r="T54" s="811"/>
      <c r="U54" s="811"/>
      <c r="V54" s="77"/>
      <c r="W54" s="77"/>
    </row>
    <row r="55" spans="1:28" ht="12" customHeight="1">
      <c r="A55" s="828" t="s">
        <v>133</v>
      </c>
      <c r="B55" s="813"/>
      <c r="C55" s="829"/>
      <c r="D55" s="829"/>
      <c r="E55" s="829"/>
      <c r="F55" s="830"/>
      <c r="G55" s="831"/>
      <c r="H55" s="831"/>
      <c r="I55" s="831"/>
      <c r="J55" s="832"/>
      <c r="K55" s="830"/>
      <c r="L55" s="831"/>
      <c r="M55" s="831"/>
      <c r="N55" s="831"/>
      <c r="O55" s="831"/>
      <c r="P55" s="832"/>
      <c r="Q55" s="745"/>
      <c r="R55" s="830"/>
      <c r="S55" s="831"/>
      <c r="T55" s="831"/>
      <c r="U55" s="831"/>
      <c r="V55" s="555"/>
      <c r="W55" s="684"/>
      <c r="Y55" s="341"/>
      <c r="Z55" s="341"/>
      <c r="AA55" s="341"/>
      <c r="AB55" s="341"/>
    </row>
    <row r="56" spans="1:28" ht="12" customHeight="1">
      <c r="A56" s="784" t="s">
        <v>134</v>
      </c>
      <c r="B56" s="740"/>
      <c r="C56" s="747"/>
      <c r="D56" s="747"/>
      <c r="E56" s="747"/>
      <c r="F56" s="748"/>
      <c r="G56" s="749"/>
      <c r="H56" s="749"/>
      <c r="I56" s="749"/>
      <c r="J56" s="750"/>
      <c r="K56" s="748"/>
      <c r="L56" s="749"/>
      <c r="M56" s="749"/>
      <c r="N56" s="749"/>
      <c r="O56" s="749"/>
      <c r="P56" s="750"/>
      <c r="Q56" s="745"/>
      <c r="R56" s="748"/>
      <c r="S56" s="749"/>
      <c r="T56" s="749"/>
      <c r="U56" s="749"/>
      <c r="V56" s="325"/>
      <c r="W56" s="672"/>
      <c r="Y56" s="341"/>
      <c r="Z56" s="341"/>
      <c r="AA56" s="341"/>
      <c r="AB56" s="341"/>
    </row>
    <row r="57" spans="1:28" ht="12" customHeight="1">
      <c r="A57" s="803" t="s">
        <v>135</v>
      </c>
      <c r="B57" s="740"/>
      <c r="C57" s="747"/>
      <c r="D57" s="747"/>
      <c r="E57" s="747"/>
      <c r="F57" s="823"/>
      <c r="G57" s="824"/>
      <c r="H57" s="824"/>
      <c r="I57" s="824"/>
      <c r="J57" s="825"/>
      <c r="K57" s="823"/>
      <c r="L57" s="824"/>
      <c r="M57" s="824"/>
      <c r="N57" s="824"/>
      <c r="O57" s="824"/>
      <c r="P57" s="825"/>
      <c r="Q57" s="745"/>
      <c r="R57" s="823"/>
      <c r="S57" s="824"/>
      <c r="T57" s="824"/>
      <c r="U57" s="824"/>
      <c r="V57" s="319"/>
      <c r="W57" s="676"/>
      <c r="Y57" s="341"/>
      <c r="Z57" s="341"/>
      <c r="AA57" s="341"/>
      <c r="AB57" s="341"/>
    </row>
    <row r="58" spans="1:28" ht="12" customHeight="1">
      <c r="A58" s="833"/>
      <c r="B58" s="834"/>
      <c r="C58" s="835"/>
      <c r="D58" s="835"/>
      <c r="E58" s="835"/>
      <c r="F58" s="836"/>
      <c r="G58" s="836"/>
      <c r="H58" s="836"/>
      <c r="I58" s="836"/>
      <c r="J58" s="836"/>
      <c r="K58" s="837"/>
      <c r="L58" s="837"/>
      <c r="M58" s="838"/>
      <c r="N58" s="837"/>
      <c r="O58" s="837"/>
      <c r="P58" s="837"/>
      <c r="Q58" s="745"/>
      <c r="R58" s="837"/>
      <c r="S58" s="837"/>
      <c r="T58" s="838"/>
      <c r="U58" s="836"/>
      <c r="V58" s="685"/>
      <c r="W58" s="685"/>
    </row>
    <row r="59" spans="1:28" ht="15.6" customHeight="1">
      <c r="A59" s="734" t="s">
        <v>136</v>
      </c>
      <c r="B59" s="734"/>
      <c r="C59" s="839"/>
      <c r="D59" s="839"/>
      <c r="E59" s="839"/>
      <c r="F59" s="840"/>
      <c r="G59" s="840"/>
      <c r="H59" s="840"/>
      <c r="I59" s="840"/>
      <c r="J59" s="840"/>
      <c r="K59" s="737"/>
      <c r="L59" s="737"/>
      <c r="M59" s="736"/>
      <c r="N59" s="737"/>
      <c r="O59" s="737"/>
      <c r="P59" s="737"/>
      <c r="Q59" s="745"/>
      <c r="R59" s="737"/>
      <c r="S59" s="737"/>
      <c r="T59" s="736"/>
      <c r="U59" s="841"/>
      <c r="V59" s="63"/>
      <c r="W59" s="63"/>
    </row>
    <row r="60" spans="1:28" ht="12" customHeight="1">
      <c r="A60" s="842" t="s">
        <v>137</v>
      </c>
      <c r="B60" s="740"/>
      <c r="C60" s="747"/>
      <c r="D60" s="747"/>
      <c r="E60" s="747"/>
      <c r="F60" s="771">
        <f>'T1 ANSP'!F60+'T1 MET'!F60+'T1 NSA'!F60</f>
        <v>27.5</v>
      </c>
      <c r="G60" s="746">
        <f>'T1 ANSP'!G60+'T1 MET'!G60+'T1 NSA'!G60</f>
        <v>28.1</v>
      </c>
      <c r="H60" s="746">
        <f>'T1 ANSP'!H60+'T1 MET'!H60+'T1 NSA'!H60</f>
        <v>23</v>
      </c>
      <c r="I60" s="746">
        <f>'T1 ANSP'!I60+'T1 MET'!I60+'T1 NSA'!I60</f>
        <v>24</v>
      </c>
      <c r="J60" s="772">
        <f>'T1 ANSP'!J60+'T1 MET'!J60+'T1 NSA'!J60</f>
        <v>23</v>
      </c>
      <c r="K60" s="771">
        <f>'T1 ANSP'!K60+'T1 MET'!K60+'T1 NSA'!K60</f>
        <v>0</v>
      </c>
      <c r="L60" s="746">
        <f>'T1 ANSP'!L60+'T1 MET'!L60+'T1 NSA'!L60</f>
        <v>0</v>
      </c>
      <c r="M60" s="746">
        <f>'T1 ANSP'!M60+'T1 MET'!M60+'T1 NSA'!M60</f>
        <v>0</v>
      </c>
      <c r="N60" s="746">
        <f>'T1 ANSP'!N60+'T1 MET'!N60+'T1 NSA'!N60</f>
        <v>0</v>
      </c>
      <c r="O60" s="746">
        <f>'T1 ANSP'!O60+'T1 MET'!O60+'T1 NSA'!O60</f>
        <v>0</v>
      </c>
      <c r="P60" s="772">
        <f>'T1 ANSP'!P60+'T1 MET'!P60+'T1 NSA'!P60</f>
        <v>0</v>
      </c>
      <c r="Q60" s="745"/>
      <c r="R60" s="771">
        <f>'T1 ANSP'!R60+'T1 MET'!R60+'T1 NSA'!R60</f>
        <v>0</v>
      </c>
      <c r="S60" s="746">
        <f>'T1 ANSP'!S60+'T1 MET'!S60+'T1 NSA'!S60</f>
        <v>0</v>
      </c>
      <c r="T60" s="746">
        <f>'T1 ANSP'!T60+'T1 MET'!T60+'T1 NSA'!T60</f>
        <v>0</v>
      </c>
      <c r="U60" s="746">
        <f>'T1 ANSP'!U60+'T1 MET'!U60+'T1 NSA'!U60</f>
        <v>0</v>
      </c>
      <c r="V60" s="79"/>
      <c r="W60" s="670"/>
      <c r="Y60" s="341"/>
      <c r="Z60" s="341"/>
      <c r="AA60" s="341"/>
      <c r="AB60" s="341"/>
    </row>
    <row r="61" spans="1:28" s="73" customFormat="1" ht="12" customHeight="1">
      <c r="A61" s="843" t="s">
        <v>138</v>
      </c>
      <c r="B61" s="844"/>
      <c r="C61" s="757"/>
      <c r="D61" s="757"/>
      <c r="E61" s="757"/>
      <c r="F61" s="786">
        <f>'T1 ANSP'!F61+'T1 MET'!F61+'T1 NSA'!F61</f>
        <v>14135.126</v>
      </c>
      <c r="G61" s="787">
        <f>'T1 ANSP'!G61+'T1 MET'!G61+'T1 NSA'!G61</f>
        <v>14260.526</v>
      </c>
      <c r="H61" s="787">
        <f>'T1 ANSP'!H61+'T1 MET'!H61+'T1 NSA'!H61</f>
        <v>16594.347480454966</v>
      </c>
      <c r="I61" s="787">
        <f>'T1 ANSP'!I61+'T1 MET'!I61+'T1 NSA'!I61</f>
        <v>16766.254000000001</v>
      </c>
      <c r="J61" s="788">
        <f>'T1 ANSP'!J61+'T1 MET'!J61+'T1 NSA'!J61</f>
        <v>17405.400000000001</v>
      </c>
      <c r="K61" s="786">
        <f>'T1 ANSP'!K61+'T1 MET'!K61+'T1 NSA'!K61</f>
        <v>15238.355934940493</v>
      </c>
      <c r="L61" s="787">
        <f>'T1 ANSP'!L61+'T1 MET'!L61+'T1 NSA'!L61</f>
        <v>15496.154741760889</v>
      </c>
      <c r="M61" s="787">
        <f>'T1 ANSP'!M61+'T1 MET'!M61+'T1 NSA'!M61</f>
        <v>30734.510676701382</v>
      </c>
      <c r="N61" s="787">
        <f>'T1 ANSP'!N61+'T1 MET'!N61+'T1 NSA'!N61</f>
        <v>17905.25979459516</v>
      </c>
      <c r="O61" s="787">
        <f>'T1 ANSP'!O61+'T1 MET'!O61+'T1 NSA'!O61</f>
        <v>18937.692706099086</v>
      </c>
      <c r="P61" s="788">
        <f>'T1 ANSP'!P61+'T1 MET'!P61+'T1 NSA'!P61</f>
        <v>20132.958404999998</v>
      </c>
      <c r="Q61" s="745"/>
      <c r="R61" s="786">
        <f>'T1 ANSP'!R61+'T1 MET'!R61+'T1 NSA'!R61</f>
        <v>15238.355934940493</v>
      </c>
      <c r="S61" s="787">
        <f>'T1 ANSP'!S61+'T1 MET'!S61+'T1 NSA'!S61</f>
        <v>14468.174408127499</v>
      </c>
      <c r="T61" s="787">
        <f>'T1 ANSP'!T61+'T1 MET'!T61+'T1 NSA'!T61</f>
        <v>29706.530343067992</v>
      </c>
      <c r="U61" s="787">
        <f>'T1 ANSP'!U61+'T1 MET'!U61+'T1 NSA'!U61</f>
        <v>16610.561842832463</v>
      </c>
      <c r="V61" s="93"/>
      <c r="W61" s="680"/>
      <c r="Y61" s="341"/>
      <c r="Z61" s="341"/>
      <c r="AA61" s="341"/>
      <c r="AB61" s="341"/>
    </row>
    <row r="62" spans="1:28" s="94" customFormat="1" ht="12" customHeight="1">
      <c r="A62" s="736"/>
      <c r="B62" s="713"/>
      <c r="C62" s="714"/>
      <c r="D62" s="714"/>
      <c r="E62" s="714"/>
      <c r="F62" s="713"/>
      <c r="G62" s="713"/>
      <c r="H62" s="713"/>
      <c r="I62" s="713"/>
      <c r="J62" s="713"/>
      <c r="K62" s="713"/>
      <c r="L62" s="713"/>
      <c r="M62" s="845"/>
      <c r="N62" s="713"/>
      <c r="O62" s="713"/>
      <c r="P62" s="713"/>
      <c r="Q62" s="745"/>
      <c r="R62" s="713"/>
      <c r="S62" s="713"/>
      <c r="T62" s="845"/>
      <c r="U62" s="846"/>
      <c r="V62" s="115"/>
      <c r="W62" s="115"/>
      <c r="X62" s="57"/>
    </row>
    <row r="63" spans="1:28" ht="15.6" customHeight="1">
      <c r="A63" s="734" t="s">
        <v>139</v>
      </c>
      <c r="B63" s="734"/>
      <c r="C63" s="735"/>
      <c r="D63" s="735"/>
      <c r="E63" s="735"/>
      <c r="F63" s="734"/>
      <c r="G63" s="734"/>
      <c r="H63" s="734"/>
      <c r="I63" s="734"/>
      <c r="J63" s="734"/>
      <c r="K63" s="736"/>
      <c r="L63" s="736"/>
      <c r="M63" s="736"/>
      <c r="N63" s="736"/>
      <c r="O63" s="736"/>
      <c r="P63" s="737"/>
      <c r="Q63" s="745"/>
      <c r="R63" s="736"/>
      <c r="S63" s="736"/>
      <c r="T63" s="736"/>
      <c r="U63" s="841"/>
      <c r="V63" s="63"/>
      <c r="W63" s="63"/>
    </row>
    <row r="64" spans="1:28" s="97" customFormat="1" ht="12" customHeight="1">
      <c r="A64" s="782" t="s">
        <v>140</v>
      </c>
      <c r="B64" s="713"/>
      <c r="C64" s="847"/>
      <c r="D64" s="847"/>
      <c r="E64" s="847"/>
      <c r="F64" s="848">
        <v>-2E-3</v>
      </c>
      <c r="G64" s="849">
        <v>4.0000000000000001E-3</v>
      </c>
      <c r="H64" s="849">
        <v>8.0000000000000002E-3</v>
      </c>
      <c r="I64" s="849">
        <v>1.2E-2</v>
      </c>
      <c r="J64" s="850">
        <v>1.0999999999999999E-2</v>
      </c>
      <c r="K64" s="848">
        <v>4.0000000000000001E-3</v>
      </c>
      <c r="L64" s="849">
        <v>1.4200000000000001E-2</v>
      </c>
      <c r="M64" s="851"/>
      <c r="N64" s="849">
        <v>1.4999999999999999E-2</v>
      </c>
      <c r="O64" s="849">
        <v>1.6E-2</v>
      </c>
      <c r="P64" s="850">
        <v>1.7600000000000001E-2</v>
      </c>
      <c r="Q64" s="745"/>
      <c r="R64" s="848">
        <v>4.0000000000000001E-3</v>
      </c>
      <c r="S64" s="849">
        <v>2.1000000000000001E-2</v>
      </c>
      <c r="T64" s="851"/>
      <c r="U64" s="885">
        <v>7.1999999999999995E-2</v>
      </c>
      <c r="V64" s="95"/>
      <c r="W64" s="531"/>
      <c r="X64" s="57"/>
      <c r="Y64" s="341"/>
      <c r="Z64" s="341"/>
      <c r="AA64" s="341"/>
      <c r="AB64" s="341"/>
    </row>
    <row r="65" spans="1:28" s="94" customFormat="1" ht="12" customHeight="1">
      <c r="A65" s="784" t="s">
        <v>141</v>
      </c>
      <c r="B65" s="713"/>
      <c r="C65" s="852"/>
      <c r="D65" s="852"/>
      <c r="E65" s="852"/>
      <c r="F65" s="853">
        <f>G65/(1+G64)</f>
        <v>98.811104787200406</v>
      </c>
      <c r="G65" s="854">
        <f>H65/(1+H64)</f>
        <v>99.206349206349202</v>
      </c>
      <c r="H65" s="854">
        <v>100</v>
      </c>
      <c r="I65" s="854">
        <f t="shared" ref="I65:J65" si="12">H65*(1+I64)</f>
        <v>101.2</v>
      </c>
      <c r="J65" s="855">
        <f t="shared" si="12"/>
        <v>102.31319999999999</v>
      </c>
      <c r="K65" s="853">
        <f>J65*(1+K64)</f>
        <v>102.7224528</v>
      </c>
      <c r="L65" s="854">
        <f t="shared" ref="L65" si="13">K65*(1+L64)</f>
        <v>104.18111162976</v>
      </c>
      <c r="M65" s="856"/>
      <c r="N65" s="854">
        <f>L65*(1+N64)</f>
        <v>105.74382830420639</v>
      </c>
      <c r="O65" s="854">
        <f t="shared" ref="O65" si="14">N65*(1+O64)</f>
        <v>107.4357295570737</v>
      </c>
      <c r="P65" s="855">
        <f t="shared" ref="P65" si="15">O65*(1+P64)</f>
        <v>109.3265983972782</v>
      </c>
      <c r="Q65" s="745"/>
      <c r="R65" s="853">
        <f>J65*(1+R64)</f>
        <v>102.7224528</v>
      </c>
      <c r="S65" s="854">
        <f t="shared" ref="S65" si="16">R65*(1+S64)</f>
        <v>104.87962430879999</v>
      </c>
      <c r="T65" s="856"/>
      <c r="U65" s="854">
        <f>S65*(1+U64)</f>
        <v>112.43095725903359</v>
      </c>
      <c r="V65" s="344"/>
      <c r="W65" s="532"/>
      <c r="X65" s="57"/>
      <c r="Y65" s="341"/>
      <c r="Z65" s="341"/>
      <c r="AA65" s="341"/>
      <c r="AB65" s="341"/>
    </row>
    <row r="66" spans="1:28" s="94" customFormat="1" ht="12" customHeight="1">
      <c r="A66" s="857" t="s">
        <v>142</v>
      </c>
      <c r="B66" s="858"/>
      <c r="C66" s="757"/>
      <c r="D66" s="757"/>
      <c r="E66" s="757"/>
      <c r="F66" s="758">
        <f>'T1 ANSP'!F66+'T1 MET'!F66+'T1 NSA'!F66</f>
        <v>14279.624303999999</v>
      </c>
      <c r="G66" s="759">
        <f>'T1 ANSP'!G66+'T1 MET'!G66+'T1 NSA'!G66</f>
        <v>14358.173200000001</v>
      </c>
      <c r="H66" s="759">
        <f>'T1 ANSP'!H66+'T1 MET'!H66+'T1 NSA'!H66</f>
        <v>16594.347480454966</v>
      </c>
      <c r="I66" s="759">
        <f>'T1 ANSP'!I66+'T1 MET'!I66+'T1 NSA'!I66</f>
        <v>16581.024750988145</v>
      </c>
      <c r="J66" s="760">
        <f>'T1 ANSP'!J66+'T1 MET'!J66+'T1 NSA'!J66</f>
        <v>17031.424391769589</v>
      </c>
      <c r="K66" s="758">
        <f>'T1 ANSP'!K66+'T1 MET'!K66+'T1 NSA'!K66</f>
        <v>14857.949399394662</v>
      </c>
      <c r="L66" s="759">
        <f>'T1 ANSP'!L66+'T1 MET'!L66+'T1 NSA'!L66</f>
        <v>14908.56428982754</v>
      </c>
      <c r="M66" s="759">
        <f>'T1 ANSP'!M66+'T1 MET'!M66+'T1 NSA'!M66</f>
        <v>29766.5136892222</v>
      </c>
      <c r="N66" s="759">
        <f>'T1 ANSP'!N66+'T1 MET'!N66+'T1 NSA'!N66</f>
        <v>16960.140887671198</v>
      </c>
      <c r="O66" s="759">
        <f>'T1 ANSP'!O66+'T1 MET'!O66+'T1 NSA'!O66</f>
        <v>17656.105025399509</v>
      </c>
      <c r="P66" s="760">
        <f>'T1 ANSP'!P66+'T1 MET'!P66+'T1 NSA'!P66</f>
        <v>18451.042473087247</v>
      </c>
      <c r="Q66" s="745"/>
      <c r="R66" s="758">
        <f>'T1 ANSP'!R66+'T1 MET'!R66+'T1 NSA'!R66</f>
        <v>14857.949399394662</v>
      </c>
      <c r="S66" s="759">
        <f>'T1 ANSP'!S66+'T1 MET'!S66+'T1 NSA'!S66</f>
        <v>13835.327578132697</v>
      </c>
      <c r="T66" s="759">
        <f>'T1 ANSP'!T66+'T1 MET'!T66+'T1 NSA'!T66</f>
        <v>28693.276977527359</v>
      </c>
      <c r="U66" s="759">
        <f>'T1 ANSP'!U66+'T1 MET'!U66+'T1 NSA'!U66</f>
        <v>14829.021109957761</v>
      </c>
      <c r="V66" s="81"/>
      <c r="W66" s="116"/>
      <c r="X66" s="57"/>
      <c r="Y66" s="341"/>
      <c r="Z66" s="341"/>
      <c r="AA66" s="341"/>
      <c r="AB66" s="341"/>
    </row>
    <row r="67" spans="1:28" s="94" customFormat="1" ht="12" customHeight="1">
      <c r="A67" s="859" t="s">
        <v>103</v>
      </c>
      <c r="B67" s="713"/>
      <c r="C67" s="860"/>
      <c r="D67" s="860"/>
      <c r="E67" s="860"/>
      <c r="F67" s="861"/>
      <c r="G67" s="862">
        <f t="shared" ref="G67" si="17">G66/F66-1</f>
        <v>5.5007676902254499E-3</v>
      </c>
      <c r="H67" s="863">
        <f>H66/G66-1</f>
        <v>0.15574225559940769</v>
      </c>
      <c r="I67" s="863">
        <f t="shared" ref="I67:K67" si="18">I66/H66-1</f>
        <v>-8.0284744443936962E-4</v>
      </c>
      <c r="J67" s="864">
        <f t="shared" si="18"/>
        <v>2.7163558799621512E-2</v>
      </c>
      <c r="K67" s="865">
        <f t="shared" si="18"/>
        <v>-0.12761557356443165</v>
      </c>
      <c r="L67" s="863">
        <f t="shared" ref="L67" si="19">L66/K66-1</f>
        <v>3.406586539791423E-3</v>
      </c>
      <c r="M67" s="866"/>
      <c r="N67" s="863">
        <f t="shared" ref="N67" si="20">N66/L66-1</f>
        <v>0.13761060810151227</v>
      </c>
      <c r="O67" s="863">
        <f t="shared" ref="O67" si="21">O66/N66-1</f>
        <v>4.1035280445944178E-2</v>
      </c>
      <c r="P67" s="867">
        <f t="shared" ref="P67" si="22">P66/O66-1</f>
        <v>4.5023375571461965E-2</v>
      </c>
      <c r="Q67" s="745"/>
      <c r="R67" s="865">
        <f>+R66/J66-1</f>
        <v>-0.12761557356443165</v>
      </c>
      <c r="S67" s="863">
        <f t="shared" ref="S67" si="23">S66/R66-1</f>
        <v>-6.8826578538733418E-2</v>
      </c>
      <c r="T67" s="866"/>
      <c r="U67" s="863">
        <f t="shared" ref="U67" si="24">U66/S66-1</f>
        <v>7.1822913206307959E-2</v>
      </c>
      <c r="V67" s="345"/>
      <c r="W67" s="562"/>
      <c r="X67" s="57"/>
      <c r="Y67" s="341"/>
      <c r="Z67" s="341"/>
      <c r="AA67" s="341"/>
      <c r="AB67" s="341"/>
    </row>
    <row r="68" spans="1:28" s="94" customFormat="1" ht="12" customHeight="1">
      <c r="A68" s="868" t="s">
        <v>143</v>
      </c>
      <c r="B68" s="869"/>
      <c r="C68" s="870"/>
      <c r="D68" s="870"/>
      <c r="E68" s="870"/>
      <c r="F68" s="871">
        <v>100.5</v>
      </c>
      <c r="G68" s="872">
        <v>102.63627202000001</v>
      </c>
      <c r="H68" s="872">
        <v>108.78931984302299</v>
      </c>
      <c r="I68" s="872">
        <v>120.91428048</v>
      </c>
      <c r="J68" s="873">
        <v>124.92712657</v>
      </c>
      <c r="K68" s="871">
        <v>44.088166873767598</v>
      </c>
      <c r="L68" s="872">
        <v>37</v>
      </c>
      <c r="M68" s="872">
        <f>K68+L68</f>
        <v>81.088166873767591</v>
      </c>
      <c r="N68" s="872">
        <v>108</v>
      </c>
      <c r="O68" s="872">
        <v>121</v>
      </c>
      <c r="P68" s="873">
        <v>129</v>
      </c>
      <c r="Q68" s="745"/>
      <c r="R68" s="871">
        <v>44.088166873767598</v>
      </c>
      <c r="S68" s="872">
        <v>40.830542584394202</v>
      </c>
      <c r="T68" s="872">
        <f>R68+S68</f>
        <v>84.9187094581618</v>
      </c>
      <c r="U68" s="886">
        <v>81.305000000000007</v>
      </c>
      <c r="V68" s="72"/>
      <c r="W68" s="534"/>
      <c r="X68" s="57"/>
      <c r="Y68" s="341"/>
      <c r="Z68" s="341"/>
      <c r="AA68" s="341"/>
      <c r="AB68" s="341"/>
    </row>
    <row r="69" spans="1:28" s="94" customFormat="1" ht="12" customHeight="1">
      <c r="A69" s="859" t="s">
        <v>103</v>
      </c>
      <c r="B69" s="869"/>
      <c r="C69" s="860"/>
      <c r="D69" s="860"/>
      <c r="E69" s="860"/>
      <c r="F69" s="861"/>
      <c r="G69" s="862">
        <f t="shared" ref="G69:L69" si="25">G68/F68-1</f>
        <v>2.1256438009950251E-2</v>
      </c>
      <c r="H69" s="863">
        <f t="shared" si="25"/>
        <v>5.9950032302654055E-2</v>
      </c>
      <c r="I69" s="863">
        <f t="shared" si="25"/>
        <v>0.11145359355562356</v>
      </c>
      <c r="J69" s="864">
        <f t="shared" si="25"/>
        <v>3.3187528173429737E-2</v>
      </c>
      <c r="K69" s="865">
        <f t="shared" si="25"/>
        <v>-0.64708892228411397</v>
      </c>
      <c r="L69" s="863">
        <f t="shared" si="25"/>
        <v>-0.1607725468392075</v>
      </c>
      <c r="M69" s="866"/>
      <c r="N69" s="863">
        <f t="shared" ref="N69" si="26">N68/L68-1</f>
        <v>1.9189189189189189</v>
      </c>
      <c r="O69" s="863">
        <f t="shared" ref="O69" si="27">O68/N68-1</f>
        <v>0.12037037037037046</v>
      </c>
      <c r="P69" s="867">
        <f t="shared" ref="P69" si="28">P68/O68-1</f>
        <v>6.6115702479338845E-2</v>
      </c>
      <c r="Q69" s="745"/>
      <c r="R69" s="865">
        <f>+R68/J68-1</f>
        <v>-0.64708892228411397</v>
      </c>
      <c r="S69" s="863">
        <f t="shared" ref="S69" si="29">S68/R68-1</f>
        <v>-7.3888857722312795E-2</v>
      </c>
      <c r="T69" s="866"/>
      <c r="U69" s="863">
        <f t="shared" ref="U69" si="30">U68/S68-1</f>
        <v>0.99127895084782702</v>
      </c>
      <c r="V69" s="345"/>
      <c r="W69" s="562"/>
      <c r="X69" s="57"/>
      <c r="Y69" s="341"/>
      <c r="Z69" s="341"/>
      <c r="AA69" s="341"/>
      <c r="AB69" s="341"/>
    </row>
    <row r="70" spans="1:28" s="94" customFormat="1" ht="12" customHeight="1">
      <c r="A70" s="868" t="s">
        <v>144</v>
      </c>
      <c r="B70" s="869"/>
      <c r="C70" s="874"/>
      <c r="D70" s="874"/>
      <c r="E70" s="874"/>
      <c r="F70" s="875">
        <f t="shared" ref="F70:J70" si="31">F66/F68</f>
        <v>142.08581397014925</v>
      </c>
      <c r="G70" s="876">
        <f t="shared" si="31"/>
        <v>139.8937521542299</v>
      </c>
      <c r="H70" s="876">
        <f t="shared" si="31"/>
        <v>152.53654958409243</v>
      </c>
      <c r="I70" s="876">
        <f t="shared" si="31"/>
        <v>137.13040912260774</v>
      </c>
      <c r="J70" s="877">
        <f t="shared" si="31"/>
        <v>136.33087432157041</v>
      </c>
      <c r="K70" s="875">
        <f t="shared" ref="K70:P70" si="32">K66/K68</f>
        <v>337.00537928772724</v>
      </c>
      <c r="L70" s="876">
        <f t="shared" si="32"/>
        <v>402.93416999533895</v>
      </c>
      <c r="M70" s="876">
        <f t="shared" si="32"/>
        <v>367.08825512803406</v>
      </c>
      <c r="N70" s="876">
        <f t="shared" si="32"/>
        <v>157.0383415525111</v>
      </c>
      <c r="O70" s="876">
        <f t="shared" si="32"/>
        <v>145.91822335040916</v>
      </c>
      <c r="P70" s="877">
        <f t="shared" si="32"/>
        <v>143.03133700067633</v>
      </c>
      <c r="Q70" s="745"/>
      <c r="R70" s="875">
        <f>R66/R68</f>
        <v>337.00537928772724</v>
      </c>
      <c r="S70" s="876">
        <f t="shared" ref="S70:U70" si="33">S66/S68</f>
        <v>338.84750734173889</v>
      </c>
      <c r="T70" s="876">
        <f t="shared" si="33"/>
        <v>337.89110975201658</v>
      </c>
      <c r="U70" s="876">
        <f t="shared" si="33"/>
        <v>182.38756669279576</v>
      </c>
      <c r="V70" s="103"/>
      <c r="W70" s="559"/>
      <c r="X70" s="57"/>
      <c r="Y70" s="341"/>
      <c r="Z70" s="341"/>
      <c r="AA70" s="341"/>
      <c r="AB70" s="341"/>
    </row>
    <row r="71" spans="1:28" ht="12" customHeight="1">
      <c r="A71" s="761" t="s">
        <v>103</v>
      </c>
      <c r="B71" s="869"/>
      <c r="C71" s="860"/>
      <c r="D71" s="860"/>
      <c r="E71" s="860"/>
      <c r="F71" s="878"/>
      <c r="G71" s="879">
        <f t="shared" ref="G71:J71" si="34">G70/F70-1</f>
        <v>-1.5427731697267633E-2</v>
      </c>
      <c r="H71" s="880">
        <f t="shared" si="34"/>
        <v>9.0374282161823194E-2</v>
      </c>
      <c r="I71" s="880">
        <f t="shared" si="34"/>
        <v>-0.10099966534900129</v>
      </c>
      <c r="J71" s="881">
        <f t="shared" si="34"/>
        <v>-5.8304704707945465E-3</v>
      </c>
      <c r="K71" s="882">
        <f>K70/J70-1</f>
        <v>1.4719666837375072</v>
      </c>
      <c r="L71" s="880">
        <f>L70/K70-1</f>
        <v>0.19563127107037448</v>
      </c>
      <c r="M71" s="883"/>
      <c r="N71" s="880">
        <f>N70/L70-1</f>
        <v>-0.61026303240966717</v>
      </c>
      <c r="O71" s="880">
        <f t="shared" ref="O71:P71" si="35">O70/N70-1</f>
        <v>-7.0811485221802029E-2</v>
      </c>
      <c r="P71" s="884">
        <f t="shared" si="35"/>
        <v>-1.9784275626768322E-2</v>
      </c>
      <c r="Q71" s="745"/>
      <c r="R71" s="882">
        <f>+R70/J70-1</f>
        <v>1.4719666837375072</v>
      </c>
      <c r="S71" s="880">
        <f>S70/R70-1</f>
        <v>5.4661681006549223E-3</v>
      </c>
      <c r="T71" s="883"/>
      <c r="U71" s="880">
        <f>U70/S70-1</f>
        <v>-0.46174145377775533</v>
      </c>
      <c r="V71" s="343"/>
      <c r="W71" s="563"/>
      <c r="Y71" s="341"/>
      <c r="Z71" s="341"/>
      <c r="AA71" s="341"/>
      <c r="AB71" s="341"/>
    </row>
    <row r="72" spans="1:28" s="683" customFormat="1" ht="12" customHeight="1">
      <c r="A72" s="105"/>
      <c r="B72" s="102"/>
      <c r="C72" s="548"/>
      <c r="D72" s="548"/>
      <c r="E72" s="548"/>
      <c r="F72" s="102"/>
      <c r="G72" s="102"/>
      <c r="H72" s="102"/>
      <c r="I72" s="102"/>
      <c r="J72" s="102"/>
      <c r="K72" s="101"/>
      <c r="L72" s="101"/>
      <c r="M72" s="101"/>
      <c r="N72" s="101"/>
      <c r="O72" s="101"/>
      <c r="P72" s="101"/>
      <c r="Q72" s="64"/>
      <c r="R72" s="101"/>
      <c r="S72" s="101"/>
      <c r="T72" s="101"/>
      <c r="U72" s="94"/>
      <c r="V72" s="94"/>
      <c r="W72" s="94"/>
    </row>
    <row r="73" spans="1:28" s="683" customFormat="1" ht="12" customHeight="1">
      <c r="A73" s="106" t="s">
        <v>145</v>
      </c>
      <c r="B73" s="57"/>
      <c r="C73" s="547"/>
      <c r="D73" s="547"/>
      <c r="E73" s="547"/>
      <c r="F73" s="57"/>
      <c r="G73" s="57"/>
      <c r="H73" s="57"/>
      <c r="I73" s="57"/>
      <c r="J73" s="57"/>
      <c r="K73" s="57"/>
      <c r="L73" s="57"/>
      <c r="M73" s="57"/>
      <c r="N73" s="57"/>
      <c r="O73" s="57"/>
      <c r="P73" s="57"/>
      <c r="Q73" s="64"/>
      <c r="R73" s="57"/>
      <c r="S73" s="57"/>
      <c r="T73" s="57"/>
      <c r="U73" s="57"/>
      <c r="V73" s="57"/>
      <c r="W73" s="57"/>
    </row>
    <row r="74" spans="1:28" ht="12" customHeight="1">
      <c r="A74" s="107" t="s">
        <v>505</v>
      </c>
      <c r="B74" s="108"/>
      <c r="C74" s="549"/>
      <c r="D74" s="549"/>
      <c r="E74" s="549"/>
      <c r="F74" s="108"/>
      <c r="G74" s="108"/>
      <c r="H74" s="108"/>
      <c r="I74" s="108"/>
      <c r="J74" s="108"/>
      <c r="K74" s="109"/>
      <c r="L74" s="109"/>
      <c r="M74" s="109"/>
      <c r="N74" s="96"/>
      <c r="O74" s="686"/>
      <c r="P74" s="110"/>
      <c r="Q74" s="64"/>
      <c r="R74" s="109"/>
      <c r="S74" s="109"/>
      <c r="T74" s="109"/>
      <c r="U74" s="683"/>
      <c r="V74" s="683"/>
      <c r="W74" s="683"/>
    </row>
    <row r="75" spans="1:28" ht="12" customHeight="1">
      <c r="A75" s="107" t="s">
        <v>146</v>
      </c>
      <c r="B75" s="111"/>
      <c r="C75" s="550"/>
      <c r="D75" s="550"/>
      <c r="E75" s="550"/>
      <c r="F75" s="111"/>
      <c r="G75" s="111"/>
      <c r="H75" s="111"/>
      <c r="I75" s="111"/>
      <c r="J75" s="111"/>
      <c r="K75" s="109"/>
      <c r="L75" s="109"/>
      <c r="M75" s="114"/>
      <c r="N75" s="114"/>
      <c r="O75" s="687"/>
      <c r="P75" s="109"/>
      <c r="Q75" s="64"/>
      <c r="R75" s="109"/>
      <c r="S75" s="109"/>
      <c r="T75" s="114"/>
    </row>
    <row r="76" spans="1:28" ht="12" customHeight="1">
      <c r="A76" s="107" t="s">
        <v>147</v>
      </c>
      <c r="B76" s="112"/>
      <c r="C76" s="551"/>
      <c r="D76" s="551"/>
      <c r="E76" s="551"/>
      <c r="F76" s="112"/>
      <c r="G76" s="112"/>
      <c r="H76" s="112"/>
      <c r="I76" s="112"/>
      <c r="J76" s="112"/>
      <c r="K76" s="113"/>
      <c r="L76" s="113"/>
      <c r="M76" s="113"/>
      <c r="N76" s="113"/>
      <c r="O76" s="321"/>
      <c r="P76" s="114"/>
      <c r="Q76" s="64"/>
      <c r="R76" s="113"/>
      <c r="S76" s="113"/>
      <c r="T76" s="113"/>
    </row>
    <row r="77" spans="1:28" ht="12" customHeight="1">
      <c r="A77" s="107"/>
      <c r="B77" s="57"/>
      <c r="C77" s="547"/>
      <c r="D77" s="547"/>
      <c r="E77" s="547"/>
      <c r="F77" s="57"/>
      <c r="G77" s="57"/>
      <c r="H77" s="57"/>
      <c r="I77" s="57"/>
      <c r="J77" s="57"/>
      <c r="K77" s="113"/>
      <c r="L77" s="113"/>
      <c r="M77" s="113"/>
      <c r="N77" s="113"/>
      <c r="O77" s="321"/>
      <c r="P77" s="114"/>
      <c r="Q77" s="64"/>
      <c r="R77" s="113"/>
      <c r="S77" s="113"/>
      <c r="T77" s="113"/>
    </row>
    <row r="78" spans="1:28" ht="12" customHeight="1">
      <c r="A78" s="322"/>
      <c r="B78" s="322"/>
      <c r="C78" s="552"/>
      <c r="D78" s="552"/>
      <c r="E78" s="552"/>
      <c r="M78" s="322"/>
      <c r="N78" s="322"/>
      <c r="O78" s="322"/>
      <c r="P78" s="113"/>
      <c r="Q78" s="64"/>
      <c r="T78" s="322"/>
    </row>
    <row r="79" spans="1:28" ht="12" customHeight="1">
      <c r="Q79" s="64"/>
    </row>
    <row r="80" spans="1:28" ht="12" customHeight="1">
      <c r="A80" s="107"/>
      <c r="B80" s="57"/>
      <c r="C80" s="547"/>
      <c r="D80" s="547"/>
      <c r="E80" s="547"/>
      <c r="F80" s="57"/>
      <c r="G80" s="561"/>
      <c r="H80" s="561"/>
      <c r="I80" s="561"/>
      <c r="J80" s="561"/>
      <c r="K80" s="561"/>
      <c r="L80" s="561"/>
      <c r="N80" s="688"/>
      <c r="O80" s="688"/>
      <c r="P80" s="688"/>
      <c r="Q80" s="64"/>
      <c r="R80" s="561"/>
      <c r="S80" s="561"/>
    </row>
    <row r="81" spans="1:23" ht="12" customHeight="1">
      <c r="A81" s="322"/>
      <c r="B81" s="322"/>
      <c r="C81" s="552"/>
      <c r="D81" s="552"/>
      <c r="E81" s="552"/>
      <c r="I81" s="347"/>
      <c r="N81" s="322"/>
      <c r="O81" s="322"/>
      <c r="P81" s="322"/>
      <c r="Q81" s="57"/>
    </row>
    <row r="82" spans="1:23" ht="12" customHeight="1">
      <c r="Q82" s="113"/>
    </row>
    <row r="83" spans="1:23">
      <c r="F83" s="347"/>
      <c r="G83" s="347"/>
      <c r="H83" s="347"/>
      <c r="I83" s="347"/>
      <c r="J83" s="347"/>
      <c r="K83" s="347"/>
      <c r="L83" s="347"/>
      <c r="M83" s="57"/>
      <c r="N83" s="347"/>
      <c r="O83" s="347"/>
      <c r="P83" s="347"/>
      <c r="R83" s="347"/>
      <c r="S83" s="347"/>
      <c r="T83" s="57"/>
      <c r="U83" s="58"/>
      <c r="V83" s="58"/>
      <c r="W83" s="58"/>
    </row>
    <row r="86" spans="1:23" ht="12" customHeight="1">
      <c r="A86" s="57"/>
      <c r="B86" s="57"/>
      <c r="C86" s="547"/>
      <c r="D86" s="547"/>
      <c r="E86" s="547"/>
      <c r="F86" s="57"/>
      <c r="G86" s="57"/>
      <c r="H86" s="57"/>
      <c r="I86" s="57"/>
      <c r="J86" s="57"/>
      <c r="K86" s="57"/>
      <c r="L86" s="57"/>
      <c r="N86" s="57"/>
      <c r="O86" s="57"/>
      <c r="R86" s="57"/>
      <c r="S86" s="57"/>
    </row>
    <row r="88" spans="1:23">
      <c r="P88" s="57"/>
      <c r="Q88" s="57"/>
    </row>
    <row r="117" spans="1:20">
      <c r="M117" s="57"/>
      <c r="T117" s="57"/>
    </row>
    <row r="120" spans="1:20" ht="12" customHeight="1">
      <c r="A120" s="323"/>
      <c r="B120" s="57"/>
      <c r="C120" s="547"/>
      <c r="D120" s="547"/>
      <c r="E120" s="547"/>
      <c r="F120" s="57"/>
      <c r="G120" s="57"/>
      <c r="H120" s="57"/>
      <c r="I120" s="57"/>
      <c r="J120" s="57"/>
      <c r="K120" s="57"/>
      <c r="L120" s="57"/>
      <c r="N120" s="57"/>
      <c r="O120" s="57"/>
      <c r="R120" s="57"/>
      <c r="S120" s="57"/>
    </row>
    <row r="122" spans="1:20">
      <c r="P122" s="57"/>
      <c r="Q122" s="57"/>
    </row>
  </sheetData>
  <mergeCells count="3">
    <mergeCell ref="K7:P7"/>
    <mergeCell ref="R7:W7"/>
    <mergeCell ref="F7:J7"/>
  </mergeCells>
  <pageMargins left="0.7" right="0.7" top="0.75" bottom="0.75" header="0.3" footer="0.3"/>
  <pageSetup paperSize="9" scale="49" orientation="portrait" r:id="rId1"/>
  <ignoredErrors>
    <ignoredError sqref="F70:K7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4">
    <pageSetUpPr fitToPage="1"/>
  </sheetPr>
  <dimension ref="A1:AC144"/>
  <sheetViews>
    <sheetView showGridLines="0" topLeftCell="A10" zoomScaleNormal="100" workbookViewId="0">
      <selection activeCell="Z27" sqref="Z27"/>
    </sheetView>
  </sheetViews>
  <sheetFormatPr defaultColWidth="12.5703125" defaultRowHeight="12"/>
  <cols>
    <col min="1" max="1" width="30.85546875" style="58" customWidth="1"/>
    <col min="2" max="2" width="0.5703125" style="58" customWidth="1"/>
    <col min="3" max="5" width="8" style="546" hidden="1" customWidth="1"/>
    <col min="6" max="10" width="8.5703125" style="58" hidden="1" customWidth="1"/>
    <col min="11" max="16" width="8.5703125" style="58" customWidth="1"/>
    <col min="17" max="17" width="0.5703125" style="58" customWidth="1"/>
    <col min="18" max="18" width="8.5703125" style="57" customWidth="1"/>
    <col min="19" max="20" width="8.5703125" style="58" customWidth="1"/>
    <col min="21" max="23" width="8.5703125" style="57" customWidth="1"/>
    <col min="24" max="24" width="18" style="57" bestFit="1" customWidth="1"/>
    <col min="25" max="16384" width="12.5703125" style="57"/>
  </cols>
  <sheetData>
    <row r="1" spans="1:29" ht="12" customHeight="1">
      <c r="A1" s="710" t="s">
        <v>699</v>
      </c>
      <c r="B1" s="710"/>
      <c r="C1" s="711"/>
      <c r="D1" s="711"/>
      <c r="E1" s="711"/>
      <c r="F1" s="710"/>
      <c r="G1" s="710"/>
      <c r="H1" s="710"/>
      <c r="I1" s="710"/>
      <c r="J1" s="710"/>
      <c r="K1" s="712"/>
      <c r="L1" s="710"/>
      <c r="M1" s="710"/>
      <c r="N1" s="710"/>
      <c r="O1" s="710"/>
      <c r="P1" s="710"/>
      <c r="Q1" s="710"/>
      <c r="R1" s="710"/>
      <c r="S1" s="710"/>
      <c r="T1" s="710"/>
      <c r="U1" s="710"/>
      <c r="V1" s="692"/>
      <c r="W1" s="692"/>
    </row>
    <row r="2" spans="1:29" ht="12" customHeight="1">
      <c r="A2" s="713"/>
      <c r="B2" s="713"/>
      <c r="C2" s="714"/>
      <c r="D2" s="714"/>
      <c r="E2" s="714"/>
      <c r="F2" s="713"/>
      <c r="G2" s="713"/>
      <c r="H2" s="713"/>
      <c r="I2" s="713"/>
      <c r="J2" s="713"/>
      <c r="K2" s="713"/>
      <c r="L2" s="713"/>
      <c r="M2" s="713"/>
      <c r="N2" s="713"/>
      <c r="O2" s="713"/>
      <c r="P2" s="713"/>
      <c r="Q2" s="713"/>
      <c r="R2" s="715"/>
      <c r="S2" s="713"/>
      <c r="T2" s="713"/>
      <c r="U2" s="715"/>
    </row>
    <row r="3" spans="1:29" ht="12" customHeight="1">
      <c r="A3" s="716" t="str">
        <f>Header!B3</f>
        <v>Finland - TCZ</v>
      </c>
      <c r="B3" s="715"/>
      <c r="C3" s="717"/>
      <c r="D3" s="717"/>
      <c r="E3" s="717"/>
      <c r="F3" s="715"/>
      <c r="G3" s="715"/>
      <c r="H3" s="715"/>
      <c r="I3" s="715"/>
      <c r="J3" s="715"/>
      <c r="K3" s="713"/>
      <c r="L3" s="713"/>
      <c r="M3" s="713"/>
      <c r="N3" s="713"/>
      <c r="O3" s="713"/>
      <c r="P3" s="713"/>
      <c r="Q3" s="713"/>
      <c r="R3" s="718"/>
      <c r="S3" s="713"/>
      <c r="T3" s="713"/>
      <c r="U3" s="718"/>
      <c r="V3" s="682"/>
      <c r="W3" s="682"/>
    </row>
    <row r="4" spans="1:29" ht="12" customHeight="1">
      <c r="A4" s="719" t="s">
        <v>148</v>
      </c>
      <c r="B4" s="715"/>
      <c r="C4" s="714"/>
      <c r="D4" s="714"/>
      <c r="E4" s="714"/>
      <c r="F4" s="713"/>
      <c r="G4" s="713"/>
      <c r="H4" s="713"/>
      <c r="I4" s="713"/>
      <c r="J4" s="713"/>
      <c r="K4" s="713"/>
      <c r="L4" s="713"/>
      <c r="M4" s="713"/>
      <c r="N4" s="713"/>
      <c r="O4" s="713"/>
      <c r="P4" s="713"/>
      <c r="Q4" s="713"/>
      <c r="R4" s="715"/>
      <c r="S4" s="713"/>
      <c r="T4" s="713"/>
      <c r="U4" s="715"/>
    </row>
    <row r="5" spans="1:29" ht="12" customHeight="1">
      <c r="A5" s="721" t="s">
        <v>696</v>
      </c>
      <c r="B5" s="715"/>
      <c r="C5" s="717"/>
      <c r="D5" s="717"/>
      <c r="E5" s="717"/>
      <c r="F5" s="715"/>
      <c r="G5" s="715"/>
      <c r="H5" s="715"/>
      <c r="I5" s="715"/>
      <c r="J5" s="715"/>
      <c r="K5" s="713"/>
      <c r="L5" s="713"/>
      <c r="M5" s="713"/>
      <c r="N5" s="713"/>
      <c r="O5" s="713"/>
      <c r="P5" s="713"/>
      <c r="Q5" s="713"/>
      <c r="R5" s="715"/>
      <c r="S5" s="713"/>
      <c r="T5" s="713"/>
      <c r="U5" s="715"/>
    </row>
    <row r="6" spans="1:29" ht="12" customHeight="1">
      <c r="A6" s="713"/>
      <c r="B6" s="713"/>
      <c r="C6" s="714"/>
      <c r="D6" s="714"/>
      <c r="E6" s="714"/>
      <c r="F6" s="713"/>
      <c r="G6" s="713"/>
      <c r="H6" s="713"/>
      <c r="I6" s="713"/>
      <c r="J6" s="713"/>
      <c r="K6" s="713"/>
      <c r="L6" s="713"/>
      <c r="M6" s="713"/>
      <c r="N6" s="713"/>
      <c r="O6" s="713"/>
      <c r="P6" s="713"/>
      <c r="Q6" s="713"/>
      <c r="R6" s="715"/>
      <c r="S6" s="713"/>
      <c r="T6" s="713"/>
      <c r="U6" s="715"/>
    </row>
    <row r="7" spans="1:29" s="59" customFormat="1" ht="12" customHeight="1">
      <c r="A7" s="722"/>
      <c r="B7" s="722"/>
      <c r="C7" s="723"/>
      <c r="D7" s="724"/>
      <c r="E7" s="724"/>
      <c r="F7" s="1237" t="s">
        <v>561</v>
      </c>
      <c r="G7" s="1238"/>
      <c r="H7" s="1238"/>
      <c r="I7" s="1238"/>
      <c r="J7" s="1241"/>
      <c r="K7" s="1234" t="s">
        <v>352</v>
      </c>
      <c r="L7" s="1235"/>
      <c r="M7" s="1235"/>
      <c r="N7" s="1235"/>
      <c r="O7" s="1235"/>
      <c r="P7" s="1236"/>
      <c r="Q7" s="725"/>
      <c r="R7" s="1237" t="s">
        <v>93</v>
      </c>
      <c r="S7" s="1238"/>
      <c r="T7" s="1238"/>
      <c r="U7" s="1238"/>
      <c r="V7" s="1239"/>
      <c r="W7" s="1240"/>
    </row>
    <row r="8" spans="1:29" ht="12" customHeight="1">
      <c r="A8" s="715"/>
      <c r="B8" s="715"/>
      <c r="C8" s="717"/>
      <c r="D8" s="717"/>
      <c r="E8" s="717"/>
      <c r="F8" s="715"/>
      <c r="G8" s="715"/>
      <c r="H8" s="715"/>
      <c r="I8" s="715"/>
      <c r="J8" s="715"/>
      <c r="K8" s="715"/>
      <c r="L8" s="715"/>
      <c r="M8" s="715"/>
      <c r="N8" s="715"/>
      <c r="O8" s="715"/>
      <c r="P8" s="715"/>
      <c r="Q8" s="715"/>
      <c r="R8" s="715"/>
      <c r="S8" s="715"/>
      <c r="T8" s="715"/>
      <c r="U8" s="715"/>
    </row>
    <row r="9" spans="1:29" ht="12" customHeight="1">
      <c r="A9" s="726" t="s">
        <v>94</v>
      </c>
      <c r="B9" s="713"/>
      <c r="C9" s="727"/>
      <c r="D9" s="727"/>
      <c r="E9" s="727"/>
      <c r="F9" s="728">
        <v>2015</v>
      </c>
      <c r="G9" s="729">
        <v>2016</v>
      </c>
      <c r="H9" s="729">
        <v>2017</v>
      </c>
      <c r="I9" s="729">
        <v>2018</v>
      </c>
      <c r="J9" s="730">
        <v>2019</v>
      </c>
      <c r="K9" s="731">
        <v>2020</v>
      </c>
      <c r="L9" s="732">
        <v>2021</v>
      </c>
      <c r="M9" s="729" t="s">
        <v>504</v>
      </c>
      <c r="N9" s="729">
        <v>2022</v>
      </c>
      <c r="O9" s="729">
        <v>2023</v>
      </c>
      <c r="P9" s="730">
        <v>2024</v>
      </c>
      <c r="Q9" s="733"/>
      <c r="R9" s="731">
        <v>2020</v>
      </c>
      <c r="S9" s="732">
        <v>2021</v>
      </c>
      <c r="T9" s="729" t="s">
        <v>504</v>
      </c>
      <c r="U9" s="729">
        <v>2022</v>
      </c>
      <c r="V9" s="60">
        <v>2023</v>
      </c>
      <c r="W9" s="61">
        <v>2024</v>
      </c>
    </row>
    <row r="10" spans="1:29" ht="12" customHeight="1">
      <c r="A10" s="713"/>
      <c r="B10" s="713"/>
      <c r="C10" s="714"/>
      <c r="D10" s="714"/>
      <c r="E10" s="714"/>
      <c r="F10" s="713"/>
      <c r="G10" s="713"/>
      <c r="H10" s="713"/>
      <c r="I10" s="713"/>
      <c r="J10" s="713"/>
      <c r="K10" s="713"/>
      <c r="L10" s="713"/>
      <c r="M10" s="713"/>
      <c r="N10" s="713"/>
      <c r="O10" s="713"/>
      <c r="P10" s="713"/>
      <c r="Q10" s="713"/>
      <c r="R10" s="713"/>
      <c r="S10" s="713"/>
      <c r="T10" s="713"/>
      <c r="U10" s="713"/>
      <c r="V10" s="58"/>
      <c r="W10" s="58"/>
    </row>
    <row r="11" spans="1:29" ht="15.6" customHeight="1">
      <c r="A11" s="734" t="s">
        <v>95</v>
      </c>
      <c r="B11" s="735"/>
      <c r="C11" s="735"/>
      <c r="D11" s="735"/>
      <c r="E11" s="735"/>
      <c r="F11" s="734"/>
      <c r="G11" s="734"/>
      <c r="H11" s="734"/>
      <c r="I11" s="734"/>
      <c r="J11" s="734"/>
      <c r="K11" s="736"/>
      <c r="L11" s="736"/>
      <c r="M11" s="713"/>
      <c r="N11" s="736"/>
      <c r="O11" s="736"/>
      <c r="P11" s="736"/>
      <c r="Q11" s="737"/>
      <c r="R11" s="736"/>
      <c r="S11" s="736"/>
      <c r="T11" s="713"/>
      <c r="U11" s="736"/>
      <c r="V11" s="63"/>
      <c r="W11" s="63"/>
    </row>
    <row r="12" spans="1:29" ht="12" customHeight="1">
      <c r="A12" s="739" t="s">
        <v>96</v>
      </c>
      <c r="B12" s="740"/>
      <c r="C12" s="741"/>
      <c r="D12" s="741"/>
      <c r="E12" s="741"/>
      <c r="F12" s="742">
        <v>7266</v>
      </c>
      <c r="G12" s="743">
        <v>7458</v>
      </c>
      <c r="H12" s="743">
        <v>8927</v>
      </c>
      <c r="I12" s="743">
        <v>9168</v>
      </c>
      <c r="J12" s="744">
        <v>9587</v>
      </c>
      <c r="K12" s="742">
        <v>7961.0455884999992</v>
      </c>
      <c r="L12" s="743">
        <v>7879.4775574000005</v>
      </c>
      <c r="M12" s="743">
        <f>K12+L12</f>
        <v>15840.523145899999</v>
      </c>
      <c r="N12" s="743">
        <v>9671.5191202049973</v>
      </c>
      <c r="O12" s="743">
        <v>10368.703849731452</v>
      </c>
      <c r="P12" s="744">
        <v>11125.401971811902</v>
      </c>
      <c r="Q12" s="745"/>
      <c r="R12" s="742">
        <v>7961.0455884999992</v>
      </c>
      <c r="S12" s="743">
        <v>7211.7531082300002</v>
      </c>
      <c r="T12" s="743">
        <f>R12+S12</f>
        <v>15172.798696729998</v>
      </c>
      <c r="U12" s="906">
        <v>8845.4764244399994</v>
      </c>
      <c r="V12" s="65"/>
      <c r="W12" s="379"/>
      <c r="AC12" s="342"/>
    </row>
    <row r="13" spans="1:29" ht="12" customHeight="1">
      <c r="A13" s="740" t="s">
        <v>97</v>
      </c>
      <c r="B13" s="740"/>
      <c r="C13" s="747"/>
      <c r="D13" s="747"/>
      <c r="E13" s="747"/>
      <c r="F13" s="748"/>
      <c r="G13" s="749"/>
      <c r="H13" s="749"/>
      <c r="I13" s="749"/>
      <c r="J13" s="750"/>
      <c r="K13" s="774">
        <v>988.88627071102098</v>
      </c>
      <c r="L13" s="754">
        <v>1098.2974556223301</v>
      </c>
      <c r="M13" s="754">
        <f t="shared" ref="M13:M17" si="0">K13+L13</f>
        <v>2087.1837263333509</v>
      </c>
      <c r="N13" s="887">
        <v>1375.3740142077152</v>
      </c>
      <c r="O13" s="887">
        <v>1474.5197376639073</v>
      </c>
      <c r="P13" s="888">
        <v>1582.1287824038375</v>
      </c>
      <c r="Q13" s="745"/>
      <c r="R13" s="774">
        <v>988.88627071102098</v>
      </c>
      <c r="S13" s="754">
        <v>961.32667489999994</v>
      </c>
      <c r="T13" s="754">
        <f t="shared" ref="T13:T17" si="1">R13+S13</f>
        <v>1950.212945611021</v>
      </c>
      <c r="U13" s="907">
        <v>1247.175</v>
      </c>
      <c r="V13" s="69"/>
      <c r="W13" s="70"/>
      <c r="Y13" s="342"/>
      <c r="Z13" s="342"/>
      <c r="AA13" s="342"/>
      <c r="AB13" s="342"/>
    </row>
    <row r="14" spans="1:29" ht="12" customHeight="1">
      <c r="A14" s="740" t="s">
        <v>98</v>
      </c>
      <c r="B14" s="740"/>
      <c r="C14" s="741"/>
      <c r="D14" s="741"/>
      <c r="E14" s="741"/>
      <c r="F14" s="751">
        <v>3754</v>
      </c>
      <c r="G14" s="752">
        <v>3821</v>
      </c>
      <c r="H14" s="752">
        <v>5483</v>
      </c>
      <c r="I14" s="752">
        <v>5524</v>
      </c>
      <c r="J14" s="753">
        <v>5940</v>
      </c>
      <c r="K14" s="751">
        <v>5292.2950433075193</v>
      </c>
      <c r="L14" s="752">
        <v>5582.525273007519</v>
      </c>
      <c r="M14" s="752">
        <f t="shared" si="0"/>
        <v>10874.820316315039</v>
      </c>
      <c r="N14" s="752">
        <v>6443.440008427282</v>
      </c>
      <c r="O14" s="752">
        <v>6862.4276371866781</v>
      </c>
      <c r="P14" s="753">
        <v>7326.6174955626166</v>
      </c>
      <c r="Q14" s="745"/>
      <c r="R14" s="751">
        <v>5292.2950433075193</v>
      </c>
      <c r="S14" s="752">
        <v>5304.9899108974996</v>
      </c>
      <c r="T14" s="752">
        <f t="shared" si="1"/>
        <v>10597.284954205019</v>
      </c>
      <c r="U14" s="908">
        <v>6026.5489700850003</v>
      </c>
      <c r="V14" s="68"/>
      <c r="W14" s="315"/>
    </row>
    <row r="15" spans="1:29" ht="12" customHeight="1">
      <c r="A15" s="740" t="s">
        <v>99</v>
      </c>
      <c r="B15" s="740"/>
      <c r="C15" s="741"/>
      <c r="D15" s="741"/>
      <c r="E15" s="741"/>
      <c r="F15" s="751">
        <v>1360</v>
      </c>
      <c r="G15" s="752">
        <v>1405</v>
      </c>
      <c r="H15" s="752">
        <v>839</v>
      </c>
      <c r="I15" s="752">
        <v>856</v>
      </c>
      <c r="J15" s="753">
        <v>614</v>
      </c>
      <c r="K15" s="751">
        <v>623.01831629043522</v>
      </c>
      <c r="L15" s="752">
        <v>651.94943820710193</v>
      </c>
      <c r="M15" s="752">
        <f t="shared" si="0"/>
        <v>1274.967754497537</v>
      </c>
      <c r="N15" s="752">
        <v>312.75716359190432</v>
      </c>
      <c r="O15" s="752">
        <v>228.16454755953143</v>
      </c>
      <c r="P15" s="753">
        <v>224.56544721372879</v>
      </c>
      <c r="Q15" s="745"/>
      <c r="R15" s="751">
        <v>623.01831629043522</v>
      </c>
      <c r="S15" s="752">
        <v>667.22799999999995</v>
      </c>
      <c r="T15" s="752">
        <f t="shared" si="1"/>
        <v>1290.2463162904351</v>
      </c>
      <c r="U15" s="1203">
        <v>304.90435727868402</v>
      </c>
      <c r="V15" s="68"/>
      <c r="W15" s="315"/>
      <c r="X15" s="707"/>
      <c r="Y15" s="708"/>
      <c r="Z15" s="342"/>
      <c r="AA15" s="342"/>
      <c r="AB15" s="342"/>
    </row>
    <row r="16" spans="1:29" ht="12" customHeight="1">
      <c r="A16" s="740" t="s">
        <v>100</v>
      </c>
      <c r="B16" s="740"/>
      <c r="C16" s="741"/>
      <c r="D16" s="741"/>
      <c r="E16" s="741"/>
      <c r="F16" s="751">
        <v>625</v>
      </c>
      <c r="G16" s="752">
        <v>509</v>
      </c>
      <c r="H16" s="752">
        <v>166</v>
      </c>
      <c r="I16" s="752">
        <v>145.85400000000001</v>
      </c>
      <c r="J16" s="753">
        <v>107</v>
      </c>
      <c r="K16" s="751">
        <v>189.99698684254074</v>
      </c>
      <c r="L16" s="752">
        <v>131.16438282546619</v>
      </c>
      <c r="M16" s="752">
        <f t="shared" si="0"/>
        <v>321.16136966800696</v>
      </c>
      <c r="N16" s="752">
        <v>120.87190951442034</v>
      </c>
      <c r="O16" s="752">
        <v>120.4066830371945</v>
      </c>
      <c r="P16" s="753">
        <v>120.93617561472162</v>
      </c>
      <c r="Q16" s="745"/>
      <c r="R16" s="751">
        <v>189.99698684254074</v>
      </c>
      <c r="S16" s="752">
        <v>126.92838900000001</v>
      </c>
      <c r="T16" s="752">
        <f t="shared" si="1"/>
        <v>316.92537584254075</v>
      </c>
      <c r="U16" s="1203">
        <v>120.63209102877975</v>
      </c>
      <c r="V16" s="68"/>
      <c r="W16" s="315"/>
      <c r="Y16" s="342"/>
      <c r="Z16" s="342"/>
      <c r="AA16" s="342"/>
      <c r="AB16" s="342"/>
    </row>
    <row r="17" spans="1:29" ht="12" customHeight="1">
      <c r="A17" s="740" t="s">
        <v>101</v>
      </c>
      <c r="B17" s="740"/>
      <c r="C17" s="741"/>
      <c r="D17" s="741"/>
      <c r="E17" s="741"/>
      <c r="F17" s="751"/>
      <c r="G17" s="752"/>
      <c r="H17" s="752"/>
      <c r="I17" s="752"/>
      <c r="J17" s="753"/>
      <c r="K17" s="751">
        <v>0</v>
      </c>
      <c r="L17" s="752">
        <v>0</v>
      </c>
      <c r="M17" s="752">
        <f t="shared" si="0"/>
        <v>0</v>
      </c>
      <c r="N17" s="752">
        <v>0</v>
      </c>
      <c r="O17" s="752">
        <v>0</v>
      </c>
      <c r="P17" s="753">
        <v>0</v>
      </c>
      <c r="Q17" s="745"/>
      <c r="R17" s="751">
        <v>0</v>
      </c>
      <c r="S17" s="752">
        <v>0</v>
      </c>
      <c r="T17" s="752">
        <f t="shared" si="1"/>
        <v>0</v>
      </c>
      <c r="U17" s="908">
        <v>0</v>
      </c>
      <c r="V17" s="68"/>
      <c r="W17" s="315"/>
      <c r="Y17" s="342"/>
      <c r="Z17" s="342"/>
      <c r="AA17" s="342"/>
      <c r="AB17" s="342"/>
    </row>
    <row r="18" spans="1:29" ht="12" customHeight="1">
      <c r="A18" s="755" t="s">
        <v>102</v>
      </c>
      <c r="B18" s="756"/>
      <c r="C18" s="757"/>
      <c r="D18" s="757"/>
      <c r="E18" s="757"/>
      <c r="F18" s="758">
        <f t="shared" ref="F18:L18" si="2">F12+SUM(F14:F17)</f>
        <v>13005</v>
      </c>
      <c r="G18" s="759">
        <f t="shared" si="2"/>
        <v>13193</v>
      </c>
      <c r="H18" s="759">
        <f t="shared" si="2"/>
        <v>15415</v>
      </c>
      <c r="I18" s="759">
        <f t="shared" si="2"/>
        <v>15693.853999999999</v>
      </c>
      <c r="J18" s="760">
        <f t="shared" si="2"/>
        <v>16248</v>
      </c>
      <c r="K18" s="758">
        <f>K12+SUM(K14:K17)</f>
        <v>14066.355934940493</v>
      </c>
      <c r="L18" s="759">
        <f t="shared" si="2"/>
        <v>14245.116651440087</v>
      </c>
      <c r="M18" s="759">
        <f>M12+SUM(M14:M17)</f>
        <v>28311.47258638058</v>
      </c>
      <c r="N18" s="759">
        <f>N12+SUM(N14:N17)</f>
        <v>16548.588201738603</v>
      </c>
      <c r="O18" s="759">
        <f>O12+SUM(O14:O17)</f>
        <v>17579.702717514854</v>
      </c>
      <c r="P18" s="760">
        <f>P12+SUM(P14:P17)</f>
        <v>18797.521090202968</v>
      </c>
      <c r="Q18" s="745"/>
      <c r="R18" s="758">
        <f t="shared" ref="R18" si="3">R12+SUM(R14:R17)</f>
        <v>14066.355934940493</v>
      </c>
      <c r="S18" s="759">
        <f t="shared" ref="S18" si="4">S12+SUM(S14:S17)</f>
        <v>13310.8994081275</v>
      </c>
      <c r="T18" s="759">
        <f>T12+SUM(T14:T17)</f>
        <v>27377.255343067991</v>
      </c>
      <c r="U18" s="759">
        <f>U12+SUM(U14:U17)</f>
        <v>15297.561842832463</v>
      </c>
      <c r="V18" s="81"/>
      <c r="W18" s="116"/>
      <c r="Y18" s="342"/>
      <c r="Z18" s="342"/>
      <c r="AA18" s="342"/>
      <c r="AB18" s="342"/>
    </row>
    <row r="19" spans="1:29" ht="12" customHeight="1">
      <c r="A19" s="761" t="s">
        <v>103</v>
      </c>
      <c r="B19" s="762"/>
      <c r="C19" s="763"/>
      <c r="D19" s="763"/>
      <c r="E19" s="763"/>
      <c r="F19" s="764"/>
      <c r="G19" s="765">
        <f t="shared" ref="G19:K19" si="5">+G18/F18-1</f>
        <v>1.4455978469819275E-2</v>
      </c>
      <c r="H19" s="765">
        <f t="shared" si="5"/>
        <v>0.16842264837413778</v>
      </c>
      <c r="I19" s="765">
        <f t="shared" si="5"/>
        <v>1.8089782679208577E-2</v>
      </c>
      <c r="J19" s="766">
        <f t="shared" si="5"/>
        <v>3.5309746095509853E-2</v>
      </c>
      <c r="K19" s="764">
        <f t="shared" si="5"/>
        <v>-0.13427154511690709</v>
      </c>
      <c r="L19" s="765">
        <f t="shared" ref="L19" si="6">+L18/K18-1</f>
        <v>1.2708388535481063E-2</v>
      </c>
      <c r="M19" s="767"/>
      <c r="N19" s="765">
        <f t="shared" ref="N19" si="7">+N18/L18-1</f>
        <v>0.1617025403625354</v>
      </c>
      <c r="O19" s="765">
        <f t="shared" ref="O19" si="8">+O18/N18-1</f>
        <v>6.2308307101866411E-2</v>
      </c>
      <c r="P19" s="766">
        <f t="shared" ref="P19" si="9">+P18/O18-1</f>
        <v>6.9274116420341203E-2</v>
      </c>
      <c r="Q19" s="745"/>
      <c r="R19" s="764">
        <f>+R18/J18-1</f>
        <v>-0.13427154511690709</v>
      </c>
      <c r="S19" s="765">
        <f t="shared" ref="S19" si="10">+S18/R18-1</f>
        <v>-5.3706626670554924E-2</v>
      </c>
      <c r="T19" s="767"/>
      <c r="U19" s="765">
        <f>U18/S18-1</f>
        <v>0.14925080370541521</v>
      </c>
      <c r="V19" s="75"/>
      <c r="W19" s="76"/>
    </row>
    <row r="20" spans="1:29" ht="12" customHeight="1">
      <c r="A20" s="762"/>
      <c r="B20" s="762"/>
      <c r="C20" s="768"/>
      <c r="D20" s="768"/>
      <c r="E20" s="768"/>
      <c r="F20" s="762"/>
      <c r="G20" s="762"/>
      <c r="H20" s="762"/>
      <c r="I20" s="762"/>
      <c r="J20" s="762"/>
      <c r="K20" s="769"/>
      <c r="L20" s="769"/>
      <c r="M20" s="769"/>
      <c r="N20" s="769"/>
      <c r="O20" s="769"/>
      <c r="P20" s="769"/>
      <c r="Q20" s="745"/>
      <c r="R20" s="769"/>
      <c r="S20" s="769"/>
      <c r="T20" s="769"/>
      <c r="U20" s="769"/>
      <c r="V20" s="78"/>
      <c r="W20" s="78"/>
    </row>
    <row r="21" spans="1:29" ht="15.6" customHeight="1">
      <c r="A21" s="734" t="s">
        <v>104</v>
      </c>
      <c r="B21" s="734"/>
      <c r="C21" s="735"/>
      <c r="D21" s="735"/>
      <c r="E21" s="735"/>
      <c r="F21" s="734"/>
      <c r="G21" s="734"/>
      <c r="H21" s="734"/>
      <c r="I21" s="734"/>
      <c r="J21" s="734"/>
      <c r="K21" s="736"/>
      <c r="L21" s="736"/>
      <c r="M21" s="736"/>
      <c r="N21" s="736"/>
      <c r="O21" s="736"/>
      <c r="P21" s="737"/>
      <c r="Q21" s="745"/>
      <c r="R21" s="736"/>
      <c r="S21" s="736"/>
      <c r="T21" s="736"/>
      <c r="U21" s="736"/>
      <c r="V21" s="63"/>
      <c r="W21" s="63"/>
      <c r="X21" s="690"/>
    </row>
    <row r="22" spans="1:29" ht="12" customHeight="1">
      <c r="A22" s="770" t="s">
        <v>105</v>
      </c>
      <c r="B22" s="740"/>
      <c r="C22" s="741"/>
      <c r="D22" s="741"/>
      <c r="E22" s="741"/>
      <c r="F22" s="742">
        <v>9614</v>
      </c>
      <c r="G22" s="743">
        <v>10172</v>
      </c>
      <c r="H22" s="743">
        <v>11960</v>
      </c>
      <c r="I22" s="743">
        <v>12124.853999999999</v>
      </c>
      <c r="J22" s="772">
        <v>13036</v>
      </c>
      <c r="K22" s="771">
        <v>11285.636137855998</v>
      </c>
      <c r="L22" s="746">
        <v>11429.058386765939</v>
      </c>
      <c r="M22" s="746">
        <f t="shared" ref="M22:M28" si="11">K22+L22</f>
        <v>22714.694524621937</v>
      </c>
      <c r="N22" s="889">
        <v>13277.166161857731</v>
      </c>
      <c r="O22" s="889">
        <v>14104.443908513271</v>
      </c>
      <c r="P22" s="890">
        <v>15081.516797875791</v>
      </c>
      <c r="Q22" s="745"/>
      <c r="R22" s="771">
        <v>11285.636137855998</v>
      </c>
      <c r="S22" s="746">
        <v>10679.522691060443</v>
      </c>
      <c r="T22" s="746">
        <f>R22+S22</f>
        <v>21965.158828916443</v>
      </c>
      <c r="U22" s="1205">
        <v>12273.450035891432</v>
      </c>
      <c r="V22" s="66"/>
      <c r="W22" s="67"/>
    </row>
    <row r="23" spans="1:29" ht="12" customHeight="1">
      <c r="A23" s="773" t="s">
        <v>106</v>
      </c>
      <c r="B23" s="740"/>
      <c r="C23" s="741"/>
      <c r="D23" s="741"/>
      <c r="E23" s="741"/>
      <c r="F23" s="751">
        <v>970</v>
      </c>
      <c r="G23" s="752">
        <v>852</v>
      </c>
      <c r="H23" s="752">
        <v>1024</v>
      </c>
      <c r="I23" s="752">
        <v>1100</v>
      </c>
      <c r="J23" s="775">
        <v>844</v>
      </c>
      <c r="K23" s="774">
        <v>730.67481592133026</v>
      </c>
      <c r="L23" s="754">
        <v>739.96051537514973</v>
      </c>
      <c r="M23" s="754">
        <f t="shared" si="11"/>
        <v>1470.63533129648</v>
      </c>
      <c r="N23" s="887">
        <v>859.61401047928246</v>
      </c>
      <c r="O23" s="887">
        <v>913.17510423329247</v>
      </c>
      <c r="P23" s="888">
        <v>976.43450271610698</v>
      </c>
      <c r="Q23" s="745"/>
      <c r="R23" s="774">
        <v>730.67481592133026</v>
      </c>
      <c r="S23" s="754">
        <v>691.43273636506706</v>
      </c>
      <c r="T23" s="754">
        <f t="shared" ref="T23:T28" si="12">R23+S23</f>
        <v>1422.1075522863973</v>
      </c>
      <c r="U23" s="1206">
        <v>794.62962797578757</v>
      </c>
      <c r="V23" s="69"/>
      <c r="W23" s="70"/>
    </row>
    <row r="24" spans="1:29" ht="12" customHeight="1">
      <c r="A24" s="773" t="s">
        <v>107</v>
      </c>
      <c r="B24" s="740"/>
      <c r="C24" s="741"/>
      <c r="D24" s="741"/>
      <c r="E24" s="741"/>
      <c r="F24" s="751">
        <v>716</v>
      </c>
      <c r="G24" s="752">
        <v>689</v>
      </c>
      <c r="H24" s="752">
        <v>651</v>
      </c>
      <c r="I24" s="752">
        <v>690</v>
      </c>
      <c r="J24" s="775">
        <v>614</v>
      </c>
      <c r="K24" s="774">
        <v>531.55727129821889</v>
      </c>
      <c r="L24" s="754">
        <v>538.31250763073683</v>
      </c>
      <c r="M24" s="754">
        <f t="shared" si="11"/>
        <v>1069.8697789289558</v>
      </c>
      <c r="N24" s="887">
        <v>625.35900762355379</v>
      </c>
      <c r="O24" s="887">
        <v>664.32406871948058</v>
      </c>
      <c r="P24" s="888">
        <v>710.34453159678867</v>
      </c>
      <c r="Q24" s="745"/>
      <c r="R24" s="774">
        <v>531.55727129821889</v>
      </c>
      <c r="S24" s="754">
        <v>503.00912337458664</v>
      </c>
      <c r="T24" s="754">
        <f t="shared" si="12"/>
        <v>1034.5663946728055</v>
      </c>
      <c r="U24" s="1206">
        <v>578.08363930939993</v>
      </c>
      <c r="V24" s="69"/>
      <c r="W24" s="70"/>
    </row>
    <row r="25" spans="1:29" ht="12" customHeight="1">
      <c r="A25" s="773" t="s">
        <v>108</v>
      </c>
      <c r="B25" s="740"/>
      <c r="C25" s="741"/>
      <c r="D25" s="741"/>
      <c r="E25" s="741"/>
      <c r="F25" s="751">
        <v>1186</v>
      </c>
      <c r="G25" s="752">
        <v>1073</v>
      </c>
      <c r="H25" s="752">
        <v>569</v>
      </c>
      <c r="I25" s="752">
        <v>582</v>
      </c>
      <c r="J25" s="775">
        <v>470</v>
      </c>
      <c r="K25" s="774">
        <v>406.89237379505363</v>
      </c>
      <c r="L25" s="754">
        <v>412.06332017336541</v>
      </c>
      <c r="M25" s="754">
        <f t="shared" si="11"/>
        <v>818.95569396841904</v>
      </c>
      <c r="N25" s="887">
        <v>478.69500583561938</v>
      </c>
      <c r="O25" s="887">
        <v>508.52168126735489</v>
      </c>
      <c r="P25" s="888">
        <v>543.74907141773735</v>
      </c>
      <c r="Q25" s="745"/>
      <c r="R25" s="774">
        <v>406.89237379505363</v>
      </c>
      <c r="S25" s="754">
        <v>385.03955698054682</v>
      </c>
      <c r="T25" s="754">
        <f t="shared" si="12"/>
        <v>791.93193077560045</v>
      </c>
      <c r="U25" s="1206">
        <v>442.50702031827041</v>
      </c>
      <c r="V25" s="69"/>
      <c r="W25" s="70"/>
    </row>
    <row r="26" spans="1:29" ht="12" customHeight="1">
      <c r="A26" s="773" t="s">
        <v>109</v>
      </c>
      <c r="B26" s="740"/>
      <c r="C26" s="741"/>
      <c r="D26" s="741"/>
      <c r="E26" s="741"/>
      <c r="F26" s="751"/>
      <c r="G26" s="752"/>
      <c r="H26" s="752"/>
      <c r="I26" s="752">
        <v>0</v>
      </c>
      <c r="J26" s="775">
        <v>0</v>
      </c>
      <c r="K26" s="774">
        <v>0</v>
      </c>
      <c r="L26" s="754">
        <v>0</v>
      </c>
      <c r="M26" s="754">
        <f t="shared" si="11"/>
        <v>0</v>
      </c>
      <c r="N26" s="887">
        <v>0</v>
      </c>
      <c r="O26" s="887">
        <v>0</v>
      </c>
      <c r="P26" s="888">
        <v>0</v>
      </c>
      <c r="Q26" s="745"/>
      <c r="R26" s="774">
        <v>0</v>
      </c>
      <c r="S26" s="754">
        <v>0</v>
      </c>
      <c r="T26" s="754">
        <f t="shared" si="12"/>
        <v>0</v>
      </c>
      <c r="U26" s="1206">
        <v>0</v>
      </c>
      <c r="V26" s="69"/>
      <c r="W26" s="70"/>
    </row>
    <row r="27" spans="1:29" ht="12" customHeight="1">
      <c r="A27" s="773" t="s">
        <v>110</v>
      </c>
      <c r="B27" s="740"/>
      <c r="C27" s="741"/>
      <c r="D27" s="741"/>
      <c r="E27" s="741"/>
      <c r="F27" s="751">
        <v>519</v>
      </c>
      <c r="G27" s="752">
        <v>407</v>
      </c>
      <c r="H27" s="752">
        <v>1211</v>
      </c>
      <c r="I27" s="752">
        <v>1197</v>
      </c>
      <c r="J27" s="775">
        <v>1284</v>
      </c>
      <c r="K27" s="774">
        <v>1111.5953360698916</v>
      </c>
      <c r="L27" s="754">
        <v>1125.7219214948959</v>
      </c>
      <c r="M27" s="754">
        <f t="shared" si="11"/>
        <v>2237.3172575647877</v>
      </c>
      <c r="N27" s="887">
        <v>1307.7540159424154</v>
      </c>
      <c r="O27" s="887">
        <v>1389.2379547814546</v>
      </c>
      <c r="P27" s="888">
        <v>1485.476186596542</v>
      </c>
      <c r="Q27" s="745"/>
      <c r="R27" s="774">
        <v>1111.5953360698916</v>
      </c>
      <c r="S27" s="754">
        <v>1051.8953003468555</v>
      </c>
      <c r="T27" s="754">
        <f t="shared" si="12"/>
        <v>2163.4906364167473</v>
      </c>
      <c r="U27" s="1206">
        <v>1208.8915193375731</v>
      </c>
      <c r="V27" s="69"/>
      <c r="W27" s="70"/>
    </row>
    <row r="28" spans="1:29" ht="12" customHeight="1">
      <c r="A28" s="773" t="s">
        <v>111</v>
      </c>
      <c r="B28" s="740"/>
      <c r="C28" s="741"/>
      <c r="D28" s="741"/>
      <c r="E28" s="741"/>
      <c r="F28" s="751"/>
      <c r="G28" s="752"/>
      <c r="H28" s="752"/>
      <c r="I28" s="752"/>
      <c r="J28" s="753"/>
      <c r="K28" s="774">
        <v>0</v>
      </c>
      <c r="L28" s="754">
        <v>0</v>
      </c>
      <c r="M28" s="754">
        <f t="shared" si="11"/>
        <v>0</v>
      </c>
      <c r="N28" s="754">
        <v>0</v>
      </c>
      <c r="O28" s="754">
        <v>0</v>
      </c>
      <c r="P28" s="775">
        <v>0</v>
      </c>
      <c r="Q28" s="745"/>
      <c r="R28" s="774">
        <v>0</v>
      </c>
      <c r="S28" s="754">
        <v>0</v>
      </c>
      <c r="T28" s="754">
        <f t="shared" si="12"/>
        <v>0</v>
      </c>
      <c r="U28" s="909">
        <v>0</v>
      </c>
      <c r="V28" s="69"/>
      <c r="W28" s="70"/>
    </row>
    <row r="29" spans="1:29" ht="12" customHeight="1">
      <c r="A29" s="773" t="s">
        <v>112</v>
      </c>
      <c r="B29" s="740"/>
      <c r="C29" s="741"/>
      <c r="D29" s="741"/>
      <c r="E29" s="741"/>
      <c r="F29" s="891"/>
      <c r="G29" s="892"/>
      <c r="H29" s="892"/>
      <c r="I29" s="892"/>
      <c r="J29" s="893"/>
      <c r="K29" s="748"/>
      <c r="L29" s="749"/>
      <c r="M29" s="749"/>
      <c r="N29" s="749"/>
      <c r="O29" s="749"/>
      <c r="P29" s="750"/>
      <c r="Q29" s="745"/>
      <c r="R29" s="748"/>
      <c r="S29" s="749"/>
      <c r="T29" s="749"/>
      <c r="U29" s="910"/>
      <c r="V29" s="324"/>
      <c r="W29" s="378"/>
    </row>
    <row r="30" spans="1:29" ht="12" customHeight="1">
      <c r="A30" s="773" t="s">
        <v>113</v>
      </c>
      <c r="B30" s="740"/>
      <c r="C30" s="741"/>
      <c r="D30" s="741"/>
      <c r="E30" s="741"/>
      <c r="F30" s="891"/>
      <c r="G30" s="892"/>
      <c r="H30" s="892"/>
      <c r="I30" s="892"/>
      <c r="J30" s="893"/>
      <c r="K30" s="748"/>
      <c r="L30" s="749"/>
      <c r="M30" s="749"/>
      <c r="N30" s="749"/>
      <c r="O30" s="749"/>
      <c r="P30" s="750"/>
      <c r="Q30" s="745"/>
      <c r="R30" s="748"/>
      <c r="S30" s="749"/>
      <c r="T30" s="749"/>
      <c r="U30" s="910"/>
      <c r="V30" s="324"/>
      <c r="W30" s="378"/>
    </row>
    <row r="31" spans="1:29" s="73" customFormat="1" ht="12" customHeight="1">
      <c r="A31" s="776" t="s">
        <v>114</v>
      </c>
      <c r="B31" s="755"/>
      <c r="C31" s="777"/>
      <c r="D31" s="777"/>
      <c r="E31" s="777"/>
      <c r="F31" s="778">
        <f t="shared" ref="F31:J31" si="13">SUM(F22:F30)</f>
        <v>13005</v>
      </c>
      <c r="G31" s="779">
        <f t="shared" si="13"/>
        <v>13193</v>
      </c>
      <c r="H31" s="779">
        <f t="shared" si="13"/>
        <v>15415</v>
      </c>
      <c r="I31" s="779">
        <f t="shared" si="13"/>
        <v>15693.853999999999</v>
      </c>
      <c r="J31" s="780">
        <f t="shared" si="13"/>
        <v>16248</v>
      </c>
      <c r="K31" s="758">
        <f>SUM(K22:K30)</f>
        <v>14066.355934940491</v>
      </c>
      <c r="L31" s="759">
        <f t="shared" ref="L31:M31" si="14">SUM(L22:L30)</f>
        <v>14245.116651440087</v>
      </c>
      <c r="M31" s="759">
        <f t="shared" si="14"/>
        <v>28311.472586380576</v>
      </c>
      <c r="N31" s="759">
        <f>SUM(N22:N30)</f>
        <v>16548.588201738603</v>
      </c>
      <c r="O31" s="759">
        <f>SUM(O22:O30)</f>
        <v>17579.702717514854</v>
      </c>
      <c r="P31" s="760">
        <f>SUM(P22:P30)</f>
        <v>18797.521090202965</v>
      </c>
      <c r="Q31" s="745"/>
      <c r="R31" s="758">
        <f>SUM(R22:R30)</f>
        <v>14066.355934940491</v>
      </c>
      <c r="S31" s="759">
        <f t="shared" ref="S31:T31" si="15">SUM(S22:S30)</f>
        <v>13310.899408127498</v>
      </c>
      <c r="T31" s="759">
        <f t="shared" si="15"/>
        <v>27377.255343067995</v>
      </c>
      <c r="U31" s="759">
        <f>SUM(U22:U30)</f>
        <v>15297.561842832463</v>
      </c>
      <c r="V31" s="81"/>
      <c r="W31" s="116"/>
      <c r="X31" s="57"/>
      <c r="Y31" s="57"/>
      <c r="Z31" s="57"/>
      <c r="AA31" s="57"/>
      <c r="AB31" s="57"/>
      <c r="AC31" s="57"/>
    </row>
    <row r="32" spans="1:29" ht="12" customHeight="1">
      <c r="A32" s="761" t="s">
        <v>103</v>
      </c>
      <c r="B32" s="762"/>
      <c r="C32" s="763"/>
      <c r="D32" s="763"/>
      <c r="E32" s="763"/>
      <c r="F32" s="764"/>
      <c r="G32" s="765">
        <f t="shared" ref="G32:K32" si="16">+G31/F31-1</f>
        <v>1.4455978469819275E-2</v>
      </c>
      <c r="H32" s="765">
        <f t="shared" si="16"/>
        <v>0.16842264837413778</v>
      </c>
      <c r="I32" s="765">
        <f t="shared" si="16"/>
        <v>1.8089782679208577E-2</v>
      </c>
      <c r="J32" s="766">
        <f t="shared" si="16"/>
        <v>3.5309746095509853E-2</v>
      </c>
      <c r="K32" s="764">
        <f t="shared" si="16"/>
        <v>-0.1342715451169072</v>
      </c>
      <c r="L32" s="765">
        <f t="shared" ref="L32" si="17">+L31/K31-1</f>
        <v>1.2708388535481063E-2</v>
      </c>
      <c r="M32" s="767"/>
      <c r="N32" s="765">
        <f t="shared" ref="N32" si="18">+N31/L31-1</f>
        <v>0.1617025403625354</v>
      </c>
      <c r="O32" s="765">
        <f t="shared" ref="O32" si="19">+O31/N31-1</f>
        <v>6.2308307101866411E-2</v>
      </c>
      <c r="P32" s="766">
        <f t="shared" ref="P32" si="20">+P31/O31-1</f>
        <v>6.9274116420341203E-2</v>
      </c>
      <c r="Q32" s="745"/>
      <c r="R32" s="764">
        <f>+R31/J31-1</f>
        <v>-0.1342715451169072</v>
      </c>
      <c r="S32" s="765">
        <f t="shared" ref="S32" si="21">+S31/R31-1</f>
        <v>-5.3706626670554924E-2</v>
      </c>
      <c r="T32" s="767"/>
      <c r="U32" s="765">
        <f>U31/S31-1</f>
        <v>0.14925080370541521</v>
      </c>
      <c r="V32" s="75"/>
      <c r="W32" s="76"/>
    </row>
    <row r="33" spans="1:23" ht="12" customHeight="1">
      <c r="A33" s="762"/>
      <c r="B33" s="769"/>
      <c r="C33" s="763"/>
      <c r="D33" s="763"/>
      <c r="E33" s="763"/>
      <c r="F33" s="769"/>
      <c r="G33" s="769"/>
      <c r="H33" s="769"/>
      <c r="I33" s="769"/>
      <c r="J33" s="769"/>
      <c r="K33" s="769"/>
      <c r="L33" s="769"/>
      <c r="M33" s="769"/>
      <c r="N33" s="769"/>
      <c r="O33" s="769"/>
      <c r="P33" s="769"/>
      <c r="Q33" s="745"/>
      <c r="R33" s="769"/>
      <c r="S33" s="769"/>
      <c r="T33" s="769"/>
      <c r="U33" s="769"/>
      <c r="V33" s="78"/>
      <c r="W33" s="78"/>
    </row>
    <row r="34" spans="1:23" ht="15.6" customHeight="1">
      <c r="A34" s="734" t="s">
        <v>115</v>
      </c>
      <c r="B34" s="734"/>
      <c r="C34" s="735"/>
      <c r="D34" s="735"/>
      <c r="E34" s="735"/>
      <c r="F34" s="734"/>
      <c r="G34" s="734"/>
      <c r="H34" s="734"/>
      <c r="I34" s="734"/>
      <c r="J34" s="734"/>
      <c r="K34" s="736"/>
      <c r="L34" s="736"/>
      <c r="M34" s="736"/>
      <c r="N34" s="736"/>
      <c r="O34" s="736"/>
      <c r="P34" s="737"/>
      <c r="Q34" s="745"/>
      <c r="R34" s="736"/>
      <c r="S34" s="736"/>
      <c r="T34" s="736"/>
      <c r="U34" s="736"/>
      <c r="V34" s="62"/>
      <c r="W34" s="62"/>
    </row>
    <row r="35" spans="1:23" ht="12" customHeight="1">
      <c r="A35" s="734" t="s">
        <v>116</v>
      </c>
      <c r="B35" s="734"/>
      <c r="C35" s="735"/>
      <c r="D35" s="735"/>
      <c r="E35" s="735"/>
      <c r="F35" s="734"/>
      <c r="G35" s="734"/>
      <c r="H35" s="734"/>
      <c r="I35" s="734"/>
      <c r="J35" s="734"/>
      <c r="K35" s="736"/>
      <c r="L35" s="736"/>
      <c r="M35" s="736"/>
      <c r="N35" s="736"/>
      <c r="O35" s="736"/>
      <c r="P35" s="736"/>
      <c r="Q35" s="745"/>
      <c r="R35" s="736"/>
      <c r="S35" s="736"/>
      <c r="T35" s="736"/>
      <c r="U35" s="736"/>
      <c r="V35" s="62"/>
      <c r="W35" s="62"/>
    </row>
    <row r="36" spans="1:23" ht="12" customHeight="1">
      <c r="A36" s="782" t="s">
        <v>117</v>
      </c>
      <c r="B36" s="740"/>
      <c r="C36" s="747"/>
      <c r="D36" s="747"/>
      <c r="E36" s="747"/>
      <c r="F36" s="771">
        <v>9148.3109999999997</v>
      </c>
      <c r="G36" s="746">
        <v>7832.3014028098432</v>
      </c>
      <c r="H36" s="746">
        <v>3844.0175360010771</v>
      </c>
      <c r="I36" s="746">
        <v>3558</v>
      </c>
      <c r="J36" s="772">
        <v>2491</v>
      </c>
      <c r="K36" s="771">
        <v>2478.9138387751727</v>
      </c>
      <c r="L36" s="746">
        <v>2163.9107084798338</v>
      </c>
      <c r="M36" s="783"/>
      <c r="N36" s="746">
        <v>1867.51544987024</v>
      </c>
      <c r="O36" s="746">
        <v>1622.974926802973</v>
      </c>
      <c r="P36" s="772">
        <v>1361.5103209923639</v>
      </c>
      <c r="Q36" s="745"/>
      <c r="R36" s="771">
        <v>2478.9138387751727</v>
      </c>
      <c r="S36" s="746">
        <v>2042.2149999999999</v>
      </c>
      <c r="T36" s="783"/>
      <c r="U36" s="1205">
        <v>1546.9447316189101</v>
      </c>
      <c r="V36" s="66"/>
      <c r="W36" s="67"/>
    </row>
    <row r="37" spans="1:23" ht="12" customHeight="1">
      <c r="A37" s="784" t="s">
        <v>118</v>
      </c>
      <c r="B37" s="740"/>
      <c r="C37" s="747"/>
      <c r="D37" s="747"/>
      <c r="E37" s="747"/>
      <c r="F37" s="774"/>
      <c r="G37" s="754"/>
      <c r="H37" s="754"/>
      <c r="I37" s="754"/>
      <c r="J37" s="775"/>
      <c r="K37" s="774"/>
      <c r="L37" s="754"/>
      <c r="M37" s="749"/>
      <c r="N37" s="754"/>
      <c r="O37" s="754"/>
      <c r="P37" s="775"/>
      <c r="Q37" s="745"/>
      <c r="R37" s="774"/>
      <c r="S37" s="754"/>
      <c r="T37" s="749"/>
      <c r="U37" s="1206"/>
      <c r="V37" s="69"/>
      <c r="W37" s="70"/>
    </row>
    <row r="38" spans="1:23" ht="12" customHeight="1">
      <c r="A38" s="784" t="s">
        <v>119</v>
      </c>
      <c r="B38" s="740"/>
      <c r="C38" s="747"/>
      <c r="D38" s="747"/>
      <c r="E38" s="747"/>
      <c r="F38" s="774">
        <v>864.62599999999998</v>
      </c>
      <c r="G38" s="754">
        <v>891.68111505000002</v>
      </c>
      <c r="H38" s="754">
        <v>578.13770401460658</v>
      </c>
      <c r="I38" s="754">
        <v>590</v>
      </c>
      <c r="J38" s="775">
        <v>703</v>
      </c>
      <c r="K38" s="774">
        <v>1939.620738958333</v>
      </c>
      <c r="L38" s="754">
        <v>886.42377583333337</v>
      </c>
      <c r="M38" s="749"/>
      <c r="N38" s="754">
        <v>943.45919000000004</v>
      </c>
      <c r="O38" s="754">
        <v>1177.18049266667</v>
      </c>
      <c r="P38" s="775">
        <v>1450.95887935</v>
      </c>
      <c r="Q38" s="745"/>
      <c r="R38" s="774">
        <v>1939.620738958333</v>
      </c>
      <c r="S38" s="754">
        <v>909.60799999999995</v>
      </c>
      <c r="T38" s="749"/>
      <c r="U38" s="1206">
        <v>1258.4527341666701</v>
      </c>
      <c r="V38" s="69"/>
      <c r="W38" s="70"/>
    </row>
    <row r="39" spans="1:23" ht="12" customHeight="1">
      <c r="A39" s="785" t="s">
        <v>120</v>
      </c>
      <c r="B39" s="740"/>
      <c r="C39" s="757"/>
      <c r="D39" s="757"/>
      <c r="E39" s="757"/>
      <c r="F39" s="786">
        <f t="shared" ref="F39:L39" si="22">SUM(F36:F38)</f>
        <v>10012.937</v>
      </c>
      <c r="G39" s="787">
        <f t="shared" si="22"/>
        <v>8723.9825178598439</v>
      </c>
      <c r="H39" s="787">
        <f t="shared" si="22"/>
        <v>4422.1552400156834</v>
      </c>
      <c r="I39" s="787">
        <f t="shared" si="22"/>
        <v>4148</v>
      </c>
      <c r="J39" s="788">
        <f t="shared" si="22"/>
        <v>3194</v>
      </c>
      <c r="K39" s="786">
        <f t="shared" si="22"/>
        <v>4418.534577733506</v>
      </c>
      <c r="L39" s="787">
        <f t="shared" si="22"/>
        <v>3050.3344843131672</v>
      </c>
      <c r="M39" s="789"/>
      <c r="N39" s="787">
        <f>SUM(N36:N38)</f>
        <v>2810.97463987024</v>
      </c>
      <c r="O39" s="787">
        <f>SUM(O36:O38)</f>
        <v>2800.1554194696428</v>
      </c>
      <c r="P39" s="788">
        <f>SUM(P36:P38)</f>
        <v>2812.4692003423638</v>
      </c>
      <c r="Q39" s="745"/>
      <c r="R39" s="786">
        <f t="shared" ref="R39" si="23">SUM(R36:R38)</f>
        <v>4418.534577733506</v>
      </c>
      <c r="S39" s="787">
        <f t="shared" ref="S39" si="24">SUM(S36:S38)</f>
        <v>2951.8229999999999</v>
      </c>
      <c r="T39" s="789"/>
      <c r="U39" s="92">
        <f>SUM(U36:U38)</f>
        <v>2805.3974657855802</v>
      </c>
      <c r="V39" s="92"/>
      <c r="W39" s="117"/>
    </row>
    <row r="40" spans="1:23" ht="12" customHeight="1">
      <c r="A40" s="734" t="s">
        <v>121</v>
      </c>
      <c r="B40" s="734"/>
      <c r="C40" s="735"/>
      <c r="D40" s="735"/>
      <c r="E40" s="735"/>
      <c r="F40" s="734"/>
      <c r="G40" s="734"/>
      <c r="H40" s="734"/>
      <c r="I40" s="734"/>
      <c r="J40" s="734"/>
      <c r="K40" s="791"/>
      <c r="L40" s="791"/>
      <c r="M40" s="791"/>
      <c r="N40" s="791"/>
      <c r="O40" s="791"/>
      <c r="P40" s="791"/>
      <c r="Q40" s="745"/>
      <c r="R40" s="791"/>
      <c r="S40" s="791"/>
      <c r="T40" s="791"/>
      <c r="U40" s="791"/>
      <c r="V40" s="84"/>
      <c r="W40" s="84"/>
    </row>
    <row r="41" spans="1:23" ht="12" customHeight="1">
      <c r="A41" s="792" t="s">
        <v>122</v>
      </c>
      <c r="B41" s="740"/>
      <c r="C41" s="793"/>
      <c r="D41" s="793"/>
      <c r="E41" s="793"/>
      <c r="F41" s="894">
        <f t="shared" ref="F41:L41" si="25">F16/F39</f>
        <v>6.2419248218579623E-2</v>
      </c>
      <c r="G41" s="895">
        <f t="shared" si="25"/>
        <v>5.834491288330404E-2</v>
      </c>
      <c r="H41" s="895">
        <f t="shared" si="25"/>
        <v>3.753825702405944E-2</v>
      </c>
      <c r="I41" s="895">
        <f t="shared" si="25"/>
        <v>3.5162487945998078E-2</v>
      </c>
      <c r="J41" s="896">
        <f t="shared" si="25"/>
        <v>3.35003130870382E-2</v>
      </c>
      <c r="K41" s="894">
        <f t="shared" si="25"/>
        <v>4.2999999999999997E-2</v>
      </c>
      <c r="L41" s="895">
        <f t="shared" si="25"/>
        <v>4.3000000000000003E-2</v>
      </c>
      <c r="M41" s="783"/>
      <c r="N41" s="895">
        <f>N16/N39</f>
        <v>4.3000000000000003E-2</v>
      </c>
      <c r="O41" s="895">
        <f>O16/O39</f>
        <v>4.2999999999999948E-2</v>
      </c>
      <c r="P41" s="896">
        <f>P16/P39</f>
        <v>4.299999999999999E-2</v>
      </c>
      <c r="Q41" s="745"/>
      <c r="R41" s="894">
        <f t="shared" ref="R41" si="26">R16/R39</f>
        <v>4.2999999999999997E-2</v>
      </c>
      <c r="S41" s="895">
        <f>S16/S39</f>
        <v>4.3000000000000003E-2</v>
      </c>
      <c r="T41" s="783"/>
      <c r="U41" s="895">
        <f>U16/U39</f>
        <v>4.2999999999999934E-2</v>
      </c>
      <c r="V41" s="85"/>
      <c r="W41" s="678"/>
    </row>
    <row r="42" spans="1:23" ht="12" customHeight="1">
      <c r="A42" s="798" t="s">
        <v>123</v>
      </c>
      <c r="B42" s="740"/>
      <c r="C42" s="793"/>
      <c r="D42" s="793"/>
      <c r="E42" s="793"/>
      <c r="F42" s="897">
        <v>8.6209999999999995E-2</v>
      </c>
      <c r="G42" s="898">
        <v>8.6209999999999995E-2</v>
      </c>
      <c r="H42" s="898">
        <v>8.6209999999999995E-2</v>
      </c>
      <c r="I42" s="898">
        <v>8.6209999999999995E-2</v>
      </c>
      <c r="J42" s="899">
        <v>8.6209999999999995E-2</v>
      </c>
      <c r="K42" s="897">
        <v>4.2999999999999997E-2</v>
      </c>
      <c r="L42" s="898">
        <v>4.3000000000000003E-2</v>
      </c>
      <c r="M42" s="749"/>
      <c r="N42" s="898">
        <v>4.3000000000000003E-2</v>
      </c>
      <c r="O42" s="898">
        <v>4.2999999999999948E-2</v>
      </c>
      <c r="P42" s="899">
        <v>4.299999999999999E-2</v>
      </c>
      <c r="Q42" s="745"/>
      <c r="R42" s="897">
        <v>4.2999999999999997E-2</v>
      </c>
      <c r="S42" s="898">
        <f>L42</f>
        <v>4.3000000000000003E-2</v>
      </c>
      <c r="T42" s="749"/>
      <c r="U42" s="898">
        <f>N42</f>
        <v>4.3000000000000003E-2</v>
      </c>
      <c r="V42" s="86"/>
      <c r="W42" s="679"/>
    </row>
    <row r="43" spans="1:23" ht="12" customHeight="1">
      <c r="A43" s="798" t="s">
        <v>124</v>
      </c>
      <c r="B43" s="740"/>
      <c r="C43" s="793"/>
      <c r="D43" s="793"/>
      <c r="E43" s="793"/>
      <c r="F43" s="897">
        <v>2.1850000000000001E-2</v>
      </c>
      <c r="G43" s="898">
        <v>1.8599999999999998E-2</v>
      </c>
      <c r="H43" s="898">
        <v>5.0000000000000001E-3</v>
      </c>
      <c r="I43" s="898">
        <v>5.0000000000000001E-3</v>
      </c>
      <c r="J43" s="899">
        <v>5.0000000000000001E-3</v>
      </c>
      <c r="K43" s="897">
        <v>0</v>
      </c>
      <c r="L43" s="898">
        <v>0</v>
      </c>
      <c r="M43" s="749"/>
      <c r="N43" s="898">
        <v>0</v>
      </c>
      <c r="O43" s="898">
        <v>0</v>
      </c>
      <c r="P43" s="899">
        <v>0</v>
      </c>
      <c r="Q43" s="745"/>
      <c r="R43" s="897">
        <v>0</v>
      </c>
      <c r="S43" s="898">
        <v>0</v>
      </c>
      <c r="T43" s="749"/>
      <c r="U43" s="912">
        <v>0</v>
      </c>
      <c r="V43" s="86"/>
      <c r="W43" s="679"/>
    </row>
    <row r="44" spans="1:23" ht="12" customHeight="1">
      <c r="A44" s="803" t="s">
        <v>125</v>
      </c>
      <c r="B44" s="740"/>
      <c r="C44" s="793"/>
      <c r="D44" s="793"/>
      <c r="E44" s="793"/>
      <c r="F44" s="900">
        <v>0.63034879146332545</v>
      </c>
      <c r="G44" s="901">
        <v>0.58785553739541541</v>
      </c>
      <c r="H44" s="901">
        <v>0.40066810767220107</v>
      </c>
      <c r="I44" s="901">
        <v>0.371</v>
      </c>
      <c r="J44" s="902">
        <v>0.35099999999999998</v>
      </c>
      <c r="K44" s="900">
        <v>1</v>
      </c>
      <c r="L44" s="901">
        <v>1</v>
      </c>
      <c r="M44" s="789"/>
      <c r="N44" s="901">
        <v>1</v>
      </c>
      <c r="O44" s="901">
        <v>1</v>
      </c>
      <c r="P44" s="902">
        <v>1</v>
      </c>
      <c r="Q44" s="745"/>
      <c r="R44" s="900">
        <v>1</v>
      </c>
      <c r="S44" s="901">
        <v>1</v>
      </c>
      <c r="T44" s="789"/>
      <c r="U44" s="913">
        <v>1</v>
      </c>
      <c r="V44" s="343"/>
      <c r="W44" s="563"/>
    </row>
    <row r="45" spans="1:23" ht="5.45" customHeight="1">
      <c r="A45" s="736"/>
      <c r="B45" s="713"/>
      <c r="C45" s="714"/>
      <c r="D45" s="714"/>
      <c r="E45" s="714"/>
      <c r="F45" s="713"/>
      <c r="G45" s="713"/>
      <c r="H45" s="713"/>
      <c r="I45" s="713"/>
      <c r="J45" s="713"/>
      <c r="K45" s="808"/>
      <c r="L45" s="808"/>
      <c r="M45" s="808"/>
      <c r="N45" s="808"/>
      <c r="O45" s="808"/>
      <c r="P45" s="808"/>
      <c r="Q45" s="745"/>
      <c r="R45" s="808"/>
      <c r="S45" s="808"/>
      <c r="T45" s="808"/>
      <c r="U45" s="808"/>
      <c r="V45" s="87"/>
      <c r="W45" s="87"/>
    </row>
    <row r="46" spans="1:23" s="683" customFormat="1" ht="12" customHeight="1">
      <c r="A46" s="810" t="s">
        <v>126</v>
      </c>
      <c r="B46" s="713"/>
      <c r="C46" s="903"/>
      <c r="D46" s="714"/>
      <c r="E46" s="714"/>
      <c r="F46" s="713"/>
      <c r="G46" s="713"/>
      <c r="H46" s="713"/>
      <c r="I46" s="713"/>
      <c r="J46" s="713"/>
      <c r="K46" s="811"/>
      <c r="L46" s="811"/>
      <c r="M46" s="811"/>
      <c r="N46" s="811"/>
      <c r="O46" s="811"/>
      <c r="P46" s="811"/>
      <c r="Q46" s="745"/>
      <c r="R46" s="811"/>
      <c r="S46" s="811"/>
      <c r="T46" s="811"/>
      <c r="U46" s="811"/>
      <c r="V46" s="77"/>
      <c r="W46" s="77"/>
    </row>
    <row r="47" spans="1:23" s="683" customFormat="1" ht="12" customHeight="1">
      <c r="A47" s="812" t="s">
        <v>127</v>
      </c>
      <c r="B47" s="813"/>
      <c r="C47" s="829"/>
      <c r="D47" s="829"/>
      <c r="E47" s="829"/>
      <c r="F47" s="815">
        <v>0</v>
      </c>
      <c r="G47" s="816">
        <v>0</v>
      </c>
      <c r="H47" s="816">
        <v>0</v>
      </c>
      <c r="I47" s="816">
        <v>0</v>
      </c>
      <c r="J47" s="817">
        <v>0</v>
      </c>
      <c r="K47" s="815">
        <v>0</v>
      </c>
      <c r="L47" s="816">
        <v>0</v>
      </c>
      <c r="M47" s="816">
        <f t="shared" ref="M47" si="27">K47+L47</f>
        <v>0</v>
      </c>
      <c r="N47" s="816">
        <v>0</v>
      </c>
      <c r="O47" s="816">
        <v>0</v>
      </c>
      <c r="P47" s="817">
        <v>0</v>
      </c>
      <c r="Q47" s="745"/>
      <c r="R47" s="815">
        <v>0</v>
      </c>
      <c r="S47" s="816">
        <v>0</v>
      </c>
      <c r="T47" s="816">
        <f t="shared" ref="T47" si="28">R47+S47</f>
        <v>0</v>
      </c>
      <c r="U47" s="914">
        <v>0</v>
      </c>
      <c r="V47" s="88"/>
      <c r="W47" s="554"/>
    </row>
    <row r="48" spans="1:23" ht="5.45" customHeight="1">
      <c r="A48" s="736"/>
      <c r="B48" s="713"/>
      <c r="C48" s="714"/>
      <c r="D48" s="714"/>
      <c r="E48" s="714"/>
      <c r="F48" s="713"/>
      <c r="G48" s="713"/>
      <c r="H48" s="713"/>
      <c r="I48" s="713"/>
      <c r="J48" s="713"/>
      <c r="K48" s="808"/>
      <c r="L48" s="808"/>
      <c r="M48" s="808"/>
      <c r="N48" s="808"/>
      <c r="O48" s="808"/>
      <c r="P48" s="808"/>
      <c r="Q48" s="745"/>
      <c r="R48" s="808"/>
      <c r="S48" s="808"/>
      <c r="T48" s="808"/>
      <c r="U48" s="808"/>
      <c r="V48" s="87"/>
      <c r="W48" s="87"/>
    </row>
    <row r="49" spans="1:24" ht="12" customHeight="1">
      <c r="A49" s="810" t="s">
        <v>128</v>
      </c>
      <c r="B49" s="713"/>
      <c r="C49" s="714"/>
      <c r="D49" s="714"/>
      <c r="E49" s="714"/>
      <c r="F49" s="713"/>
      <c r="G49" s="713"/>
      <c r="H49" s="713"/>
      <c r="I49" s="713"/>
      <c r="J49" s="713"/>
      <c r="K49" s="811"/>
      <c r="L49" s="811"/>
      <c r="M49" s="904"/>
      <c r="N49" s="904"/>
      <c r="O49" s="904"/>
      <c r="P49" s="904"/>
      <c r="Q49" s="904"/>
      <c r="R49" s="811"/>
      <c r="S49" s="811"/>
      <c r="T49" s="904"/>
      <c r="U49" s="904"/>
      <c r="V49" s="77"/>
      <c r="W49" s="77"/>
    </row>
    <row r="50" spans="1:24" ht="12" customHeight="1">
      <c r="A50" s="782" t="s">
        <v>129</v>
      </c>
      <c r="B50" s="740"/>
      <c r="C50" s="747"/>
      <c r="D50" s="747"/>
      <c r="E50" s="747"/>
      <c r="F50" s="821"/>
      <c r="G50" s="783"/>
      <c r="H50" s="783"/>
      <c r="I50" s="783"/>
      <c r="J50" s="822"/>
      <c r="K50" s="771">
        <v>623.01831629043522</v>
      </c>
      <c r="L50" s="746">
        <v>651.94943820710193</v>
      </c>
      <c r="M50" s="746">
        <f t="shared" ref="M50:M52" si="29">K50+L50</f>
        <v>1274.967754497537</v>
      </c>
      <c r="N50" s="746">
        <v>312.75716359190432</v>
      </c>
      <c r="O50" s="746">
        <v>228.16454755953143</v>
      </c>
      <c r="P50" s="772">
        <v>224.56544721372879</v>
      </c>
      <c r="Q50" s="745"/>
      <c r="R50" s="771">
        <v>623.01831629043522</v>
      </c>
      <c r="S50" s="746">
        <v>667.22799999999995</v>
      </c>
      <c r="T50" s="746">
        <f t="shared" ref="T50:T52" si="30">R50+S50</f>
        <v>1290.2463162904351</v>
      </c>
      <c r="U50" s="911">
        <v>304.904</v>
      </c>
      <c r="V50" s="79"/>
      <c r="W50" s="670"/>
    </row>
    <row r="51" spans="1:24" ht="12" customHeight="1">
      <c r="A51" s="784" t="s">
        <v>130</v>
      </c>
      <c r="B51" s="740"/>
      <c r="C51" s="747"/>
      <c r="D51" s="747"/>
      <c r="E51" s="747"/>
      <c r="F51" s="748"/>
      <c r="G51" s="749"/>
      <c r="H51" s="749"/>
      <c r="I51" s="749"/>
      <c r="J51" s="750"/>
      <c r="K51" s="774">
        <v>106.59329506733242</v>
      </c>
      <c r="L51" s="754">
        <v>93.048160464632858</v>
      </c>
      <c r="M51" s="754">
        <f t="shared" si="29"/>
        <v>199.64145553196528</v>
      </c>
      <c r="N51" s="754">
        <v>80.303164344420324</v>
      </c>
      <c r="O51" s="754">
        <v>69.787921852527759</v>
      </c>
      <c r="P51" s="775">
        <v>58.544943802671632</v>
      </c>
      <c r="Q51" s="745"/>
      <c r="R51" s="774">
        <v>106.59329506733242</v>
      </c>
      <c r="S51" s="754">
        <v>87.815245000000004</v>
      </c>
      <c r="T51" s="754">
        <f t="shared" si="30"/>
        <v>194.40854006733241</v>
      </c>
      <c r="U51" s="909">
        <v>120.63209102877975</v>
      </c>
      <c r="V51" s="80"/>
      <c r="W51" s="316"/>
    </row>
    <row r="52" spans="1:24" ht="12" customHeight="1">
      <c r="A52" s="803" t="s">
        <v>131</v>
      </c>
      <c r="B52" s="740"/>
      <c r="C52" s="793"/>
      <c r="D52" s="793"/>
      <c r="E52" s="793"/>
      <c r="F52" s="804"/>
      <c r="G52" s="805"/>
      <c r="H52" s="805"/>
      <c r="I52" s="805"/>
      <c r="J52" s="806"/>
      <c r="K52" s="826">
        <v>781.91971199999989</v>
      </c>
      <c r="L52" s="790">
        <v>822.22325999999998</v>
      </c>
      <c r="M52" s="790">
        <f t="shared" si="29"/>
        <v>1604.1429719999999</v>
      </c>
      <c r="N52" s="790">
        <v>1080</v>
      </c>
      <c r="O52" s="790">
        <v>1140</v>
      </c>
      <c r="P52" s="827">
        <v>1230</v>
      </c>
      <c r="Q52" s="745"/>
      <c r="R52" s="826">
        <v>781.91971199999989</v>
      </c>
      <c r="S52" s="790">
        <v>822.22299999999996</v>
      </c>
      <c r="T52" s="790">
        <f t="shared" si="30"/>
        <v>1604.1427119999998</v>
      </c>
      <c r="U52" s="915">
        <v>1184.6959999999999</v>
      </c>
      <c r="V52" s="343"/>
      <c r="W52" s="563"/>
      <c r="X52" s="1207"/>
    </row>
    <row r="53" spans="1:24" ht="5.45" customHeight="1">
      <c r="A53" s="736"/>
      <c r="B53" s="713"/>
      <c r="C53" s="714"/>
      <c r="D53" s="714"/>
      <c r="E53" s="714"/>
      <c r="F53" s="713"/>
      <c r="G53" s="713"/>
      <c r="H53" s="713"/>
      <c r="I53" s="713"/>
      <c r="J53" s="713"/>
      <c r="K53" s="808"/>
      <c r="L53" s="808"/>
      <c r="M53" s="808"/>
      <c r="N53" s="808"/>
      <c r="O53" s="808"/>
      <c r="P53" s="808"/>
      <c r="Q53" s="745"/>
      <c r="R53" s="808"/>
      <c r="S53" s="808"/>
      <c r="T53" s="808"/>
      <c r="U53" s="808"/>
      <c r="V53" s="87"/>
      <c r="W53" s="87"/>
    </row>
    <row r="54" spans="1:24" ht="12" customHeight="1">
      <c r="A54" s="810" t="s">
        <v>132</v>
      </c>
      <c r="B54" s="713"/>
      <c r="C54" s="714"/>
      <c r="D54" s="714"/>
      <c r="E54" s="714"/>
      <c r="F54" s="713"/>
      <c r="G54" s="713"/>
      <c r="H54" s="713"/>
      <c r="I54" s="713"/>
      <c r="J54" s="713"/>
      <c r="K54" s="811"/>
      <c r="L54" s="811"/>
      <c r="M54" s="811"/>
      <c r="N54" s="811"/>
      <c r="O54" s="811"/>
      <c r="P54" s="811"/>
      <c r="Q54" s="745"/>
      <c r="R54" s="811"/>
      <c r="S54" s="811"/>
      <c r="T54" s="811"/>
      <c r="U54" s="811"/>
      <c r="V54" s="77"/>
      <c r="W54" s="77"/>
      <c r="X54" s="1202"/>
    </row>
    <row r="55" spans="1:24" ht="12" customHeight="1">
      <c r="A55" s="828" t="s">
        <v>133</v>
      </c>
      <c r="B55" s="813"/>
      <c r="C55" s="829"/>
      <c r="D55" s="829"/>
      <c r="E55" s="829"/>
      <c r="F55" s="830"/>
      <c r="G55" s="831"/>
      <c r="H55" s="831"/>
      <c r="I55" s="831"/>
      <c r="J55" s="832"/>
      <c r="K55" s="830"/>
      <c r="L55" s="831"/>
      <c r="M55" s="831"/>
      <c r="N55" s="831"/>
      <c r="O55" s="831"/>
      <c r="P55" s="832"/>
      <c r="Q55" s="745"/>
      <c r="R55" s="830"/>
      <c r="S55" s="831"/>
      <c r="T55" s="831"/>
      <c r="U55" s="916"/>
      <c r="V55" s="555"/>
      <c r="W55" s="684"/>
    </row>
    <row r="56" spans="1:24" ht="12" customHeight="1">
      <c r="A56" s="784" t="s">
        <v>134</v>
      </c>
      <c r="B56" s="740"/>
      <c r="C56" s="747"/>
      <c r="D56" s="747"/>
      <c r="E56" s="747"/>
      <c r="F56" s="748"/>
      <c r="G56" s="749"/>
      <c r="H56" s="749"/>
      <c r="I56" s="749"/>
      <c r="J56" s="750"/>
      <c r="K56" s="748"/>
      <c r="L56" s="749"/>
      <c r="M56" s="749"/>
      <c r="N56" s="749"/>
      <c r="O56" s="749"/>
      <c r="P56" s="750"/>
      <c r="Q56" s="745"/>
      <c r="R56" s="748"/>
      <c r="S56" s="749"/>
      <c r="T56" s="749"/>
      <c r="U56" s="910"/>
      <c r="V56" s="325"/>
      <c r="W56" s="672"/>
    </row>
    <row r="57" spans="1:24" ht="12" customHeight="1">
      <c r="A57" s="803" t="s">
        <v>135</v>
      </c>
      <c r="B57" s="740"/>
      <c r="C57" s="793"/>
      <c r="D57" s="793"/>
      <c r="E57" s="793"/>
      <c r="F57" s="804"/>
      <c r="G57" s="805"/>
      <c r="H57" s="805"/>
      <c r="I57" s="805"/>
      <c r="J57" s="806"/>
      <c r="K57" s="804"/>
      <c r="L57" s="805"/>
      <c r="M57" s="805"/>
      <c r="N57" s="805"/>
      <c r="O57" s="805"/>
      <c r="P57" s="806"/>
      <c r="Q57" s="745"/>
      <c r="R57" s="804"/>
      <c r="S57" s="805"/>
      <c r="T57" s="805"/>
      <c r="U57" s="917"/>
      <c r="V57" s="319"/>
      <c r="W57" s="676"/>
    </row>
    <row r="58" spans="1:24" ht="12" customHeight="1">
      <c r="A58" s="833"/>
      <c r="B58" s="834"/>
      <c r="C58" s="905"/>
      <c r="D58" s="905"/>
      <c r="E58" s="905"/>
      <c r="F58" s="834"/>
      <c r="G58" s="834"/>
      <c r="H58" s="834"/>
      <c r="I58" s="834"/>
      <c r="J58" s="834"/>
      <c r="K58" s="838"/>
      <c r="L58" s="838"/>
      <c r="M58" s="838"/>
      <c r="N58" s="838"/>
      <c r="O58" s="838"/>
      <c r="P58" s="838"/>
      <c r="Q58" s="745"/>
      <c r="R58" s="838"/>
      <c r="S58" s="838"/>
      <c r="T58" s="838"/>
      <c r="U58" s="838"/>
      <c r="V58" s="685"/>
      <c r="W58" s="685"/>
    </row>
    <row r="59" spans="1:24" ht="15.6" customHeight="1">
      <c r="A59" s="734" t="s">
        <v>136</v>
      </c>
      <c r="B59" s="734"/>
      <c r="C59" s="735"/>
      <c r="D59" s="735"/>
      <c r="E59" s="735"/>
      <c r="F59" s="734"/>
      <c r="G59" s="734"/>
      <c r="H59" s="734"/>
      <c r="I59" s="734"/>
      <c r="J59" s="734"/>
      <c r="K59" s="736"/>
      <c r="L59" s="736"/>
      <c r="M59" s="736"/>
      <c r="N59" s="736"/>
      <c r="O59" s="736"/>
      <c r="P59" s="737"/>
      <c r="Q59" s="745"/>
      <c r="R59" s="736"/>
      <c r="S59" s="736"/>
      <c r="T59" s="736"/>
      <c r="U59" s="736"/>
      <c r="V59" s="63"/>
      <c r="W59" s="63"/>
    </row>
    <row r="60" spans="1:24" ht="12" customHeight="1">
      <c r="A60" s="842" t="s">
        <v>137</v>
      </c>
      <c r="B60" s="740"/>
      <c r="C60" s="747"/>
      <c r="D60" s="747"/>
      <c r="E60" s="747"/>
      <c r="F60" s="771">
        <v>27.5</v>
      </c>
      <c r="G60" s="746">
        <v>28.1</v>
      </c>
      <c r="H60" s="746">
        <v>23</v>
      </c>
      <c r="I60" s="746">
        <v>24</v>
      </c>
      <c r="J60" s="772">
        <v>23</v>
      </c>
      <c r="K60" s="771">
        <v>0</v>
      </c>
      <c r="L60" s="746">
        <v>0</v>
      </c>
      <c r="M60" s="746">
        <f t="shared" ref="M60" si="31">K60+L60</f>
        <v>0</v>
      </c>
      <c r="N60" s="746">
        <v>0</v>
      </c>
      <c r="O60" s="746">
        <v>0</v>
      </c>
      <c r="P60" s="772">
        <v>0</v>
      </c>
      <c r="Q60" s="745"/>
      <c r="R60" s="771">
        <v>0</v>
      </c>
      <c r="S60" s="746">
        <v>0</v>
      </c>
      <c r="T60" s="746">
        <f t="shared" ref="T60" si="32">R60+S60</f>
        <v>0</v>
      </c>
      <c r="U60" s="911">
        <v>0</v>
      </c>
      <c r="V60" s="79"/>
      <c r="W60" s="670"/>
    </row>
    <row r="61" spans="1:24" s="73" customFormat="1" ht="12" customHeight="1">
      <c r="A61" s="843" t="s">
        <v>138</v>
      </c>
      <c r="B61" s="844"/>
      <c r="C61" s="757"/>
      <c r="D61" s="757"/>
      <c r="E61" s="757"/>
      <c r="F61" s="786">
        <f t="shared" ref="F61:I61" si="33">F18-F60</f>
        <v>12977.5</v>
      </c>
      <c r="G61" s="787">
        <f t="shared" si="33"/>
        <v>13164.9</v>
      </c>
      <c r="H61" s="787">
        <f t="shared" si="33"/>
        <v>15392</v>
      </c>
      <c r="I61" s="787">
        <f t="shared" si="33"/>
        <v>15669.853999999999</v>
      </c>
      <c r="J61" s="788">
        <f>J18-J60</f>
        <v>16225</v>
      </c>
      <c r="K61" s="786">
        <f>K18-K60</f>
        <v>14066.355934940493</v>
      </c>
      <c r="L61" s="787">
        <f t="shared" ref="L61:M61" si="34">L18-L60</f>
        <v>14245.116651440087</v>
      </c>
      <c r="M61" s="787">
        <f t="shared" si="34"/>
        <v>28311.47258638058</v>
      </c>
      <c r="N61" s="787">
        <f>N18-N60</f>
        <v>16548.588201738603</v>
      </c>
      <c r="O61" s="787">
        <f>O18-O60</f>
        <v>17579.702717514854</v>
      </c>
      <c r="P61" s="788">
        <f>P18-P60</f>
        <v>18797.521090202968</v>
      </c>
      <c r="Q61" s="745"/>
      <c r="R61" s="786">
        <f>R18-R60</f>
        <v>14066.355934940493</v>
      </c>
      <c r="S61" s="787">
        <f t="shared" ref="S61:T61" si="35">S18-S60</f>
        <v>13310.8994081275</v>
      </c>
      <c r="T61" s="787">
        <f t="shared" si="35"/>
        <v>27377.255343067991</v>
      </c>
      <c r="U61" s="787">
        <f>U18-U60</f>
        <v>15297.561842832463</v>
      </c>
      <c r="V61" s="93"/>
      <c r="W61" s="680"/>
    </row>
    <row r="62" spans="1:24" s="94" customFormat="1" ht="12" customHeight="1">
      <c r="A62" s="736"/>
      <c r="B62" s="713"/>
      <c r="C62" s="714"/>
      <c r="D62" s="714"/>
      <c r="E62" s="714"/>
      <c r="F62" s="713"/>
      <c r="G62" s="713"/>
      <c r="H62" s="713"/>
      <c r="I62" s="713"/>
      <c r="J62" s="713"/>
      <c r="K62" s="845"/>
      <c r="L62" s="845"/>
      <c r="M62" s="845"/>
      <c r="N62" s="845"/>
      <c r="O62" s="845"/>
      <c r="P62" s="845"/>
      <c r="Q62" s="745"/>
      <c r="R62" s="845"/>
      <c r="S62" s="845"/>
      <c r="T62" s="845"/>
      <c r="U62" s="845"/>
      <c r="V62" s="115"/>
      <c r="W62" s="115"/>
    </row>
    <row r="63" spans="1:24" ht="15.6" customHeight="1">
      <c r="A63" s="734" t="s">
        <v>139</v>
      </c>
      <c r="B63" s="734"/>
      <c r="C63" s="735"/>
      <c r="D63" s="735"/>
      <c r="E63" s="735"/>
      <c r="F63" s="734"/>
      <c r="G63" s="734"/>
      <c r="H63" s="734"/>
      <c r="I63" s="734"/>
      <c r="J63" s="734"/>
      <c r="K63" s="736"/>
      <c r="L63" s="736"/>
      <c r="M63" s="736"/>
      <c r="N63" s="736"/>
      <c r="O63" s="736"/>
      <c r="P63" s="737"/>
      <c r="Q63" s="745"/>
      <c r="R63" s="736"/>
      <c r="S63" s="736"/>
      <c r="T63" s="736"/>
      <c r="U63" s="736"/>
      <c r="V63" s="63"/>
      <c r="W63" s="63"/>
    </row>
    <row r="64" spans="1:24" s="97" customFormat="1" ht="12" customHeight="1">
      <c r="A64" s="782" t="s">
        <v>140</v>
      </c>
      <c r="B64" s="713"/>
      <c r="C64" s="847"/>
      <c r="D64" s="847"/>
      <c r="E64" s="847"/>
      <c r="F64" s="848">
        <f>'T1'!F64</f>
        <v>-2E-3</v>
      </c>
      <c r="G64" s="849">
        <f>'T1'!G64</f>
        <v>4.0000000000000001E-3</v>
      </c>
      <c r="H64" s="849">
        <f>'T1'!H64</f>
        <v>8.0000000000000002E-3</v>
      </c>
      <c r="I64" s="849">
        <f>'T1'!I64</f>
        <v>1.2E-2</v>
      </c>
      <c r="J64" s="850">
        <f>'T1'!J64</f>
        <v>1.0999999999999999E-2</v>
      </c>
      <c r="K64" s="848">
        <f>'T1'!K64</f>
        <v>4.0000000000000001E-3</v>
      </c>
      <c r="L64" s="849">
        <f>'T1'!L64</f>
        <v>1.4200000000000001E-2</v>
      </c>
      <c r="M64" s="851"/>
      <c r="N64" s="849">
        <f>'T1'!N64</f>
        <v>1.4999999999999999E-2</v>
      </c>
      <c r="O64" s="849">
        <f>'T1'!O64</f>
        <v>1.6E-2</v>
      </c>
      <c r="P64" s="850">
        <f>'T1'!P64</f>
        <v>1.7600000000000001E-2</v>
      </c>
      <c r="Q64" s="745"/>
      <c r="R64" s="848">
        <f>'T1'!R64</f>
        <v>4.0000000000000001E-3</v>
      </c>
      <c r="S64" s="849">
        <f>'T1'!S64</f>
        <v>2.1000000000000001E-2</v>
      </c>
      <c r="T64" s="851"/>
      <c r="U64" s="849">
        <f>'T1'!U64</f>
        <v>7.1999999999999995E-2</v>
      </c>
      <c r="V64" s="95"/>
      <c r="W64" s="531"/>
    </row>
    <row r="65" spans="1:23" s="94" customFormat="1" ht="12" customHeight="1">
      <c r="A65" s="784" t="s">
        <v>141</v>
      </c>
      <c r="B65" s="713"/>
      <c r="C65" s="852"/>
      <c r="D65" s="852"/>
      <c r="E65" s="852"/>
      <c r="F65" s="853">
        <f>'T1'!F65</f>
        <v>98.811104787200406</v>
      </c>
      <c r="G65" s="854">
        <f>'T1'!G65</f>
        <v>99.206349206349202</v>
      </c>
      <c r="H65" s="854">
        <f>'T1'!H65</f>
        <v>100</v>
      </c>
      <c r="I65" s="854">
        <f>'T1'!I65</f>
        <v>101.2</v>
      </c>
      <c r="J65" s="855">
        <f>'T1'!J65</f>
        <v>102.31319999999999</v>
      </c>
      <c r="K65" s="853">
        <f>'T1'!K65</f>
        <v>102.7224528</v>
      </c>
      <c r="L65" s="854">
        <f>'T1'!L65</f>
        <v>104.18111162976</v>
      </c>
      <c r="M65" s="856"/>
      <c r="N65" s="854">
        <f>'T1'!N65</f>
        <v>105.74382830420639</v>
      </c>
      <c r="O65" s="854">
        <f>'T1'!O65</f>
        <v>107.4357295570737</v>
      </c>
      <c r="P65" s="855">
        <f>'T1'!P65</f>
        <v>109.3265983972782</v>
      </c>
      <c r="Q65" s="745"/>
      <c r="R65" s="853">
        <f>'T1'!R65</f>
        <v>102.7224528</v>
      </c>
      <c r="S65" s="854">
        <f>'T1'!S65</f>
        <v>104.87962430879999</v>
      </c>
      <c r="T65" s="856"/>
      <c r="U65" s="854">
        <f>'T1'!U65</f>
        <v>112.43095725903359</v>
      </c>
      <c r="V65" s="344"/>
      <c r="W65" s="532"/>
    </row>
    <row r="66" spans="1:23" s="94" customFormat="1" ht="12" customHeight="1">
      <c r="A66" s="857" t="s">
        <v>142</v>
      </c>
      <c r="B66" s="858"/>
      <c r="C66" s="757"/>
      <c r="D66" s="757"/>
      <c r="E66" s="757"/>
      <c r="F66" s="758">
        <f t="shared" ref="F66:K66" si="36">((F61-F15-F16)/(F65/100))+F15+F16</f>
        <v>13109.761759999999</v>
      </c>
      <c r="G66" s="759">
        <f t="shared" si="36"/>
        <v>13254.907200000001</v>
      </c>
      <c r="H66" s="759">
        <f t="shared" si="36"/>
        <v>15392</v>
      </c>
      <c r="I66" s="759">
        <f t="shared" si="36"/>
        <v>15495.925146245059</v>
      </c>
      <c r="J66" s="760">
        <f>((J61-J15-J16)/(J65/100))+J15+J16</f>
        <v>15874.469933498318</v>
      </c>
      <c r="K66" s="758">
        <f t="shared" si="36"/>
        <v>13715.102695469383</v>
      </c>
      <c r="L66" s="759">
        <f t="shared" ref="L66" si="37">((L61-L15-L16)/(L65/100))+L15+L16</f>
        <v>13704.844660543029</v>
      </c>
      <c r="M66" s="759">
        <f>K66+L66</f>
        <v>27419.94735601241</v>
      </c>
      <c r="N66" s="759">
        <f>((N61-N15-N16)/(N65/100))+N15+N16</f>
        <v>15673.250512073313</v>
      </c>
      <c r="O66" s="759">
        <f>((O61-O15-O16)/(O65/100))+O15+O16</f>
        <v>16387.119633401897</v>
      </c>
      <c r="P66" s="760">
        <f>((P61-P15-P16)/(P65/100))+P15+P16</f>
        <v>17223.388374890699</v>
      </c>
      <c r="Q66" s="745"/>
      <c r="R66" s="758">
        <f t="shared" ref="R66:S66" si="38">((R61-R15-R16)/(R65/100))+R15+R16</f>
        <v>13715.102695469383</v>
      </c>
      <c r="S66" s="759">
        <f t="shared" si="38"/>
        <v>12728.546030093781</v>
      </c>
      <c r="T66" s="759">
        <f>R66+S66</f>
        <v>26443.648725563165</v>
      </c>
      <c r="U66" s="759">
        <f>((U61-U15-U16)/(U65/100))+U15+U16</f>
        <v>13653.232589202915</v>
      </c>
      <c r="V66" s="81"/>
      <c r="W66" s="116"/>
    </row>
    <row r="67" spans="1:23" s="94" customFormat="1" ht="12" customHeight="1">
      <c r="A67" s="859" t="s">
        <v>103</v>
      </c>
      <c r="B67" s="713"/>
      <c r="C67" s="860"/>
      <c r="D67" s="860"/>
      <c r="E67" s="860"/>
      <c r="F67" s="861"/>
      <c r="G67" s="862">
        <f t="shared" ref="G67:J67" si="39">G66/F66-1</f>
        <v>1.1071554362098723E-2</v>
      </c>
      <c r="H67" s="862">
        <f t="shared" si="39"/>
        <v>0.1612303102355932</v>
      </c>
      <c r="I67" s="862">
        <f t="shared" si="39"/>
        <v>6.7518935970023453E-3</v>
      </c>
      <c r="J67" s="864">
        <f t="shared" si="39"/>
        <v>2.4428666483652162E-2</v>
      </c>
      <c r="K67" s="865">
        <f>K66/J66-1</f>
        <v>-0.13602767507041214</v>
      </c>
      <c r="L67" s="862">
        <f t="shared" ref="L67:P67" si="40">L66/K66-1</f>
        <v>-7.4793715760812507E-4</v>
      </c>
      <c r="M67" s="866"/>
      <c r="N67" s="862">
        <f>N66/L66-1</f>
        <v>0.14362846863908119</v>
      </c>
      <c r="O67" s="862">
        <f t="shared" si="40"/>
        <v>4.5546973219032116E-2</v>
      </c>
      <c r="P67" s="864">
        <f t="shared" si="40"/>
        <v>5.1032076423255912E-2</v>
      </c>
      <c r="Q67" s="745"/>
      <c r="R67" s="865">
        <f>+R66/J66-1</f>
        <v>-0.13602767507041214</v>
      </c>
      <c r="S67" s="862">
        <f t="shared" ref="S67" si="41">S66/R66-1</f>
        <v>-7.1932138408376534E-2</v>
      </c>
      <c r="T67" s="866"/>
      <c r="U67" s="862">
        <f>U66/S66-1</f>
        <v>7.2646675977202868E-2</v>
      </c>
      <c r="V67" s="100"/>
      <c r="W67" s="533"/>
    </row>
    <row r="68" spans="1:23" s="94" customFormat="1" ht="12" customHeight="1">
      <c r="A68" s="868" t="s">
        <v>143</v>
      </c>
      <c r="B68" s="869"/>
      <c r="C68" s="870"/>
      <c r="D68" s="870"/>
      <c r="E68" s="870"/>
      <c r="F68" s="871">
        <f>'T1'!F68</f>
        <v>100.5</v>
      </c>
      <c r="G68" s="872">
        <f>'T1'!G68</f>
        <v>102.63627202000001</v>
      </c>
      <c r="H68" s="872">
        <f>'T1'!H68</f>
        <v>108.78931984302299</v>
      </c>
      <c r="I68" s="872">
        <f>'T1'!I68</f>
        <v>120.91428048</v>
      </c>
      <c r="J68" s="873">
        <f>'T1'!J68</f>
        <v>124.92712657</v>
      </c>
      <c r="K68" s="871">
        <f>'T1'!K68</f>
        <v>44.088166873767598</v>
      </c>
      <c r="L68" s="872">
        <f>'T1'!L68</f>
        <v>37</v>
      </c>
      <c r="M68" s="872">
        <f>K68+L68</f>
        <v>81.088166873767591</v>
      </c>
      <c r="N68" s="872">
        <f>'T1'!N68</f>
        <v>108</v>
      </c>
      <c r="O68" s="872">
        <f>'T1'!O68</f>
        <v>121</v>
      </c>
      <c r="P68" s="873">
        <f>'T1'!P68</f>
        <v>129</v>
      </c>
      <c r="Q68" s="745"/>
      <c r="R68" s="871">
        <f>'T1'!R68</f>
        <v>44.088166873767598</v>
      </c>
      <c r="S68" s="872">
        <f>'T1'!S68</f>
        <v>40.830542584394202</v>
      </c>
      <c r="T68" s="872">
        <f>R68+S68</f>
        <v>84.9187094581618</v>
      </c>
      <c r="U68" s="872">
        <f>'T1'!U68</f>
        <v>81.305000000000007</v>
      </c>
      <c r="V68" s="72"/>
      <c r="W68" s="534"/>
    </row>
    <row r="69" spans="1:23" s="94" customFormat="1" ht="12" customHeight="1">
      <c r="A69" s="859" t="s">
        <v>103</v>
      </c>
      <c r="B69" s="869"/>
      <c r="C69" s="860"/>
      <c r="D69" s="860"/>
      <c r="E69" s="860"/>
      <c r="F69" s="861"/>
      <c r="G69" s="862">
        <f t="shared" ref="G69:J69" si="42">G68/F68-1</f>
        <v>2.1256438009950251E-2</v>
      </c>
      <c r="H69" s="862">
        <f t="shared" si="42"/>
        <v>5.9950032302654055E-2</v>
      </c>
      <c r="I69" s="862">
        <f t="shared" si="42"/>
        <v>0.11145359355562356</v>
      </c>
      <c r="J69" s="864">
        <f t="shared" si="42"/>
        <v>3.3187528173429737E-2</v>
      </c>
      <c r="K69" s="865">
        <f>K68/J68-1</f>
        <v>-0.64708892228411397</v>
      </c>
      <c r="L69" s="862">
        <f t="shared" ref="L69:P69" si="43">L68/K68-1</f>
        <v>-0.1607725468392075</v>
      </c>
      <c r="M69" s="866"/>
      <c r="N69" s="862">
        <f>N68/L68-1</f>
        <v>1.9189189189189189</v>
      </c>
      <c r="O69" s="862">
        <f t="shared" si="43"/>
        <v>0.12037037037037046</v>
      </c>
      <c r="P69" s="864">
        <f t="shared" si="43"/>
        <v>6.6115702479338845E-2</v>
      </c>
      <c r="Q69" s="745"/>
      <c r="R69" s="865">
        <f>+R68/J68-1</f>
        <v>-0.64708892228411397</v>
      </c>
      <c r="S69" s="862">
        <f t="shared" ref="S69" si="44">S68/R68-1</f>
        <v>-7.3888857722312795E-2</v>
      </c>
      <c r="T69" s="866"/>
      <c r="U69" s="862">
        <f>U68/S68-1</f>
        <v>0.99127895084782702</v>
      </c>
      <c r="V69" s="100"/>
      <c r="W69" s="533"/>
    </row>
    <row r="70" spans="1:23" s="94" customFormat="1" ht="12" customHeight="1">
      <c r="A70" s="868" t="s">
        <v>144</v>
      </c>
      <c r="B70" s="869"/>
      <c r="C70" s="874"/>
      <c r="D70" s="874"/>
      <c r="E70" s="874"/>
      <c r="F70" s="875">
        <f t="shared" ref="F70:K70" si="45">F66/F68</f>
        <v>130.44539064676616</v>
      </c>
      <c r="G70" s="876">
        <f t="shared" si="45"/>
        <v>129.14447240851763</v>
      </c>
      <c r="H70" s="876">
        <f t="shared" si="45"/>
        <v>141.48447680535008</v>
      </c>
      <c r="I70" s="876">
        <f t="shared" si="45"/>
        <v>128.15628629414195</v>
      </c>
      <c r="J70" s="877">
        <f t="shared" si="45"/>
        <v>127.06983958846943</v>
      </c>
      <c r="K70" s="875">
        <f t="shared" si="45"/>
        <v>311.08353256641863</v>
      </c>
      <c r="L70" s="876">
        <f t="shared" ref="L70" si="46">L66/L68</f>
        <v>370.40120704170351</v>
      </c>
      <c r="M70" s="876">
        <f>M66/M68</f>
        <v>338.14979932519469</v>
      </c>
      <c r="N70" s="876">
        <f>N66/N68</f>
        <v>145.12268992660475</v>
      </c>
      <c r="O70" s="876">
        <f>O66/O68</f>
        <v>135.4307407719165</v>
      </c>
      <c r="P70" s="877">
        <f>P66/P68</f>
        <v>133.51463856504418</v>
      </c>
      <c r="Q70" s="745"/>
      <c r="R70" s="875">
        <f t="shared" ref="R70:S70" si="47">R66/R68</f>
        <v>311.08353256641863</v>
      </c>
      <c r="S70" s="876">
        <f t="shared" si="47"/>
        <v>311.74080049964226</v>
      </c>
      <c r="T70" s="876">
        <f>T66/T68</f>
        <v>311.39955958223271</v>
      </c>
      <c r="U70" s="876">
        <f>U66/U68</f>
        <v>167.92611265239424</v>
      </c>
      <c r="V70" s="103"/>
      <c r="W70" s="559"/>
    </row>
    <row r="71" spans="1:23" ht="12" customHeight="1">
      <c r="A71" s="761" t="s">
        <v>103</v>
      </c>
      <c r="B71" s="869"/>
      <c r="C71" s="860"/>
      <c r="D71" s="860"/>
      <c r="E71" s="860"/>
      <c r="F71" s="878"/>
      <c r="G71" s="879">
        <f t="shared" ref="G71:K71" si="48">+G70/F70-1</f>
        <v>-9.9728954146895976E-3</v>
      </c>
      <c r="H71" s="879">
        <f t="shared" si="48"/>
        <v>9.5551936267142867E-2</v>
      </c>
      <c r="I71" s="879">
        <f t="shared" si="48"/>
        <v>-9.4202493532521192E-2</v>
      </c>
      <c r="J71" s="881">
        <f t="shared" si="48"/>
        <v>-8.4775139565056445E-3</v>
      </c>
      <c r="K71" s="882">
        <f t="shared" si="48"/>
        <v>1.4481303633804772</v>
      </c>
      <c r="L71" s="879">
        <f t="shared" ref="L71" si="49">+L70/K70-1</f>
        <v>0.19068085663653744</v>
      </c>
      <c r="M71" s="883"/>
      <c r="N71" s="879">
        <f t="shared" ref="N71" si="50">+N70/L70-1</f>
        <v>-0.60820135796624075</v>
      </c>
      <c r="O71" s="879">
        <f t="shared" ref="O71" si="51">+O70/N70-1</f>
        <v>-6.6784519771442397E-2</v>
      </c>
      <c r="P71" s="881">
        <f t="shared" ref="P71" si="52">+P70/O70-1</f>
        <v>-1.414820738593825E-2</v>
      </c>
      <c r="Q71" s="745"/>
      <c r="R71" s="882">
        <f>+R70/J70-1</f>
        <v>1.4481303633804772</v>
      </c>
      <c r="S71" s="879">
        <f t="shared" ref="S71" si="53">+S70/R70-1</f>
        <v>2.1128342210892104E-3</v>
      </c>
      <c r="T71" s="883"/>
      <c r="U71" s="879">
        <f>U70/S70-1</f>
        <v>-0.46132776850752022</v>
      </c>
      <c r="V71" s="104"/>
      <c r="W71" s="560"/>
    </row>
    <row r="72" spans="1:23" s="683" customFormat="1" ht="12" customHeight="1">
      <c r="A72" s="105"/>
      <c r="B72" s="102"/>
      <c r="C72" s="553"/>
      <c r="D72" s="553"/>
      <c r="E72" s="553"/>
      <c r="F72" s="101"/>
      <c r="G72" s="101"/>
      <c r="H72" s="101"/>
      <c r="I72" s="101"/>
      <c r="J72" s="101"/>
      <c r="K72" s="101"/>
      <c r="L72" s="101"/>
      <c r="M72" s="101"/>
      <c r="N72" s="101"/>
      <c r="O72" s="101"/>
      <c r="P72" s="101"/>
      <c r="Q72" s="64"/>
      <c r="R72" s="94"/>
      <c r="S72" s="101"/>
      <c r="T72" s="101"/>
      <c r="U72" s="94"/>
      <c r="V72" s="94"/>
      <c r="W72" s="94"/>
    </row>
    <row r="73" spans="1:23" s="683" customFormat="1" ht="12" customHeight="1">
      <c r="A73" s="106" t="s">
        <v>145</v>
      </c>
      <c r="B73" s="57"/>
      <c r="C73" s="547"/>
      <c r="D73" s="547"/>
      <c r="E73" s="547"/>
      <c r="F73" s="57"/>
      <c r="G73" s="57"/>
      <c r="H73" s="57"/>
      <c r="I73" s="57"/>
      <c r="J73" s="57"/>
      <c r="K73" s="57"/>
      <c r="L73" s="57"/>
      <c r="M73" s="57"/>
      <c r="N73" s="57"/>
      <c r="O73" s="57"/>
      <c r="P73" s="57"/>
      <c r="Q73" s="64"/>
      <c r="R73" s="57"/>
      <c r="S73" s="57"/>
      <c r="T73" s="57"/>
      <c r="U73" s="57"/>
      <c r="V73" s="57"/>
      <c r="W73" s="57"/>
    </row>
    <row r="74" spans="1:23" ht="12" customHeight="1">
      <c r="A74" s="107" t="s">
        <v>505</v>
      </c>
      <c r="B74" s="108"/>
      <c r="C74" s="549"/>
      <c r="D74" s="549"/>
      <c r="E74" s="549"/>
      <c r="F74" s="108"/>
      <c r="G74" s="108"/>
      <c r="H74" s="108"/>
      <c r="I74" s="108"/>
      <c r="J74" s="108"/>
      <c r="K74" s="109"/>
      <c r="L74" s="109"/>
      <c r="M74" s="109"/>
      <c r="N74" s="96"/>
      <c r="O74" s="686"/>
      <c r="P74" s="110"/>
      <c r="Q74" s="64"/>
      <c r="R74" s="683"/>
      <c r="S74" s="109"/>
      <c r="T74" s="109"/>
      <c r="U74" s="683"/>
      <c r="V74" s="683"/>
      <c r="W74" s="683"/>
    </row>
    <row r="75" spans="1:23" ht="12" customHeight="1">
      <c r="A75" s="107" t="s">
        <v>146</v>
      </c>
      <c r="B75" s="111"/>
      <c r="C75" s="550"/>
      <c r="D75" s="550"/>
      <c r="E75" s="550"/>
      <c r="F75" s="111"/>
      <c r="G75" s="111"/>
      <c r="H75" s="111"/>
      <c r="I75" s="111"/>
      <c r="J75" s="111"/>
      <c r="K75" s="109"/>
      <c r="L75" s="109"/>
      <c r="M75" s="114"/>
      <c r="N75" s="114"/>
      <c r="O75" s="687"/>
      <c r="P75" s="109"/>
      <c r="Q75" s="64"/>
      <c r="S75" s="109"/>
      <c r="T75" s="114"/>
    </row>
    <row r="76" spans="1:23" ht="12" customHeight="1">
      <c r="A76" s="107" t="s">
        <v>147</v>
      </c>
      <c r="B76" s="112"/>
      <c r="C76" s="551"/>
      <c r="D76" s="551"/>
      <c r="E76" s="551"/>
      <c r="F76" s="112"/>
      <c r="G76" s="112"/>
      <c r="H76" s="112"/>
      <c r="I76" s="112"/>
      <c r="J76" s="112"/>
      <c r="K76" s="113"/>
      <c r="L76" s="113"/>
      <c r="M76" s="113"/>
      <c r="N76" s="113"/>
      <c r="O76" s="321"/>
      <c r="P76" s="114"/>
      <c r="Q76" s="64"/>
      <c r="R76" s="691"/>
      <c r="S76" s="113"/>
      <c r="T76" s="113"/>
    </row>
    <row r="77" spans="1:23" ht="12" customHeight="1">
      <c r="A77" s="107"/>
      <c r="B77" s="57"/>
      <c r="C77" s="547"/>
      <c r="D77" s="547"/>
      <c r="E77" s="547"/>
      <c r="F77" s="57"/>
      <c r="G77" s="57"/>
      <c r="H77" s="57"/>
      <c r="I77" s="57"/>
      <c r="J77" s="57"/>
      <c r="K77" s="113"/>
      <c r="L77" s="113"/>
      <c r="M77" s="113"/>
      <c r="N77" s="113"/>
      <c r="O77" s="321"/>
      <c r="P77" s="114"/>
      <c r="Q77" s="64"/>
      <c r="S77" s="113"/>
      <c r="T77" s="113"/>
    </row>
    <row r="78" spans="1:23" ht="12" customHeight="1">
      <c r="A78" s="322"/>
      <c r="B78" s="322"/>
      <c r="C78" s="552"/>
      <c r="D78" s="552"/>
      <c r="E78" s="552"/>
      <c r="M78" s="322"/>
      <c r="N78" s="322"/>
      <c r="O78" s="322"/>
      <c r="P78" s="113"/>
      <c r="Q78" s="64"/>
      <c r="T78" s="322"/>
    </row>
    <row r="79" spans="1:23" ht="12" customHeight="1">
      <c r="Q79" s="64"/>
      <c r="U79" s="58"/>
    </row>
    <row r="80" spans="1:23" ht="12" customHeight="1">
      <c r="A80" s="107"/>
      <c r="B80" s="57"/>
      <c r="C80" s="547"/>
      <c r="D80" s="547"/>
      <c r="E80" s="547"/>
      <c r="F80" s="57"/>
      <c r="G80" s="561"/>
      <c r="H80" s="561"/>
      <c r="I80" s="561"/>
      <c r="J80" s="561"/>
      <c r="K80" s="561"/>
      <c r="L80" s="561"/>
      <c r="N80" s="688"/>
      <c r="O80" s="688"/>
      <c r="P80" s="688"/>
      <c r="Q80" s="64"/>
      <c r="S80" s="561"/>
      <c r="U80" s="688"/>
    </row>
    <row r="81" spans="1:23" ht="12" customHeight="1">
      <c r="A81" s="322"/>
      <c r="B81" s="322"/>
      <c r="C81" s="552"/>
      <c r="D81" s="552"/>
      <c r="E81" s="552"/>
      <c r="I81" s="347"/>
      <c r="N81" s="322"/>
      <c r="O81" s="322"/>
      <c r="P81" s="322"/>
      <c r="Q81" s="57"/>
    </row>
    <row r="82" spans="1:23" ht="12" customHeight="1">
      <c r="Q82" s="113"/>
    </row>
    <row r="83" spans="1:23">
      <c r="F83" s="347"/>
      <c r="G83" s="347"/>
      <c r="H83" s="347"/>
      <c r="I83" s="347"/>
      <c r="J83" s="347"/>
      <c r="K83" s="347"/>
      <c r="L83" s="347"/>
      <c r="M83" s="57"/>
      <c r="N83" s="347"/>
      <c r="O83" s="347"/>
      <c r="P83" s="347"/>
      <c r="R83" s="58"/>
      <c r="S83" s="347"/>
      <c r="T83" s="57"/>
      <c r="U83" s="58"/>
      <c r="V83" s="58"/>
      <c r="W83" s="58"/>
    </row>
    <row r="84" spans="1:23" ht="12" customHeight="1">
      <c r="A84" s="57"/>
      <c r="B84" s="57"/>
      <c r="C84" s="547"/>
      <c r="D84" s="547"/>
      <c r="E84" s="547"/>
      <c r="F84" s="57"/>
      <c r="G84" s="57"/>
      <c r="H84" s="57"/>
      <c r="I84" s="57"/>
      <c r="J84" s="57"/>
      <c r="K84" s="57"/>
      <c r="L84" s="57"/>
      <c r="M84" s="57"/>
      <c r="N84" s="57"/>
      <c r="O84" s="57"/>
      <c r="S84" s="57"/>
      <c r="T84" s="57"/>
    </row>
    <row r="86" spans="1:23">
      <c r="P86" s="57"/>
      <c r="Q86" s="57"/>
    </row>
    <row r="118" spans="1:20" ht="12" customHeight="1">
      <c r="A118" s="323"/>
      <c r="B118" s="57"/>
      <c r="C118" s="547"/>
      <c r="D118" s="547"/>
      <c r="E118" s="547"/>
      <c r="F118" s="57"/>
      <c r="G118" s="57"/>
      <c r="H118" s="57"/>
      <c r="I118" s="57"/>
      <c r="J118" s="57"/>
      <c r="K118" s="57"/>
      <c r="L118" s="57"/>
      <c r="M118" s="57"/>
      <c r="N118" s="57"/>
      <c r="O118" s="57"/>
      <c r="S118" s="57"/>
      <c r="T118" s="57"/>
    </row>
    <row r="120" spans="1:20">
      <c r="P120" s="57"/>
      <c r="Q120" s="57"/>
    </row>
    <row r="122" spans="1:20" ht="12" customHeight="1">
      <c r="B122" s="57"/>
      <c r="C122" s="547"/>
      <c r="D122" s="547"/>
      <c r="E122" s="547"/>
      <c r="F122" s="57"/>
      <c r="G122" s="57"/>
      <c r="H122" s="57"/>
      <c r="I122" s="57"/>
      <c r="J122" s="57"/>
      <c r="K122" s="57"/>
      <c r="L122" s="57"/>
      <c r="M122" s="57"/>
      <c r="N122" s="57"/>
      <c r="O122" s="57"/>
      <c r="S122" s="57"/>
      <c r="T122" s="57"/>
    </row>
    <row r="124" spans="1:20">
      <c r="P124" s="57"/>
      <c r="Q124" s="57"/>
    </row>
    <row r="135" spans="2:20" ht="12" customHeight="1">
      <c r="B135" s="57"/>
      <c r="C135" s="547"/>
      <c r="D135" s="547"/>
      <c r="E135" s="547"/>
      <c r="F135" s="57"/>
      <c r="G135" s="57"/>
      <c r="H135" s="57"/>
      <c r="I135" s="57"/>
      <c r="J135" s="57"/>
      <c r="K135" s="57"/>
      <c r="L135" s="57"/>
      <c r="M135" s="57"/>
      <c r="N135" s="57"/>
      <c r="O135" s="57"/>
      <c r="S135" s="57"/>
      <c r="T135" s="57"/>
    </row>
    <row r="137" spans="2:20">
      <c r="P137" s="57"/>
      <c r="Q137" s="57"/>
    </row>
    <row r="142" spans="2:20" ht="12" customHeight="1">
      <c r="B142" s="57"/>
      <c r="C142" s="547"/>
      <c r="D142" s="547"/>
      <c r="E142" s="547"/>
      <c r="F142" s="57"/>
      <c r="G142" s="57"/>
      <c r="H142" s="57"/>
      <c r="I142" s="57"/>
      <c r="J142" s="57"/>
      <c r="K142" s="57"/>
      <c r="L142" s="57"/>
      <c r="M142" s="57"/>
      <c r="N142" s="57"/>
      <c r="O142" s="57"/>
      <c r="S142" s="57"/>
      <c r="T142" s="57"/>
    </row>
    <row r="144" spans="2:20">
      <c r="P144" s="57"/>
      <c r="Q144" s="57"/>
    </row>
  </sheetData>
  <mergeCells count="3">
    <mergeCell ref="K7:P7"/>
    <mergeCell ref="R7:W7"/>
    <mergeCell ref="F7:J7"/>
  </mergeCells>
  <pageMargins left="0.7" right="0.7" top="0.75" bottom="0.75" header="0.3" footer="0.3"/>
  <pageSetup paperSize="9" scale="49" orientation="portrait" r:id="rId1"/>
  <ignoredErrors>
    <ignoredError sqref="F68:K6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5">
    <pageSetUpPr fitToPage="1"/>
  </sheetPr>
  <dimension ref="A1:AC119"/>
  <sheetViews>
    <sheetView showGridLines="0" topLeftCell="A4" zoomScaleNormal="100" workbookViewId="0">
      <selection activeCell="AA62" sqref="AA62"/>
    </sheetView>
  </sheetViews>
  <sheetFormatPr defaultColWidth="12.5703125" defaultRowHeight="12"/>
  <cols>
    <col min="1" max="1" width="30.85546875" style="58" customWidth="1"/>
    <col min="2" max="2" width="0.5703125" style="58" customWidth="1"/>
    <col min="3" max="5" width="8" style="546" hidden="1" customWidth="1"/>
    <col min="6" max="10" width="8.5703125" style="58" hidden="1" customWidth="1"/>
    <col min="11" max="16" width="8.5703125" style="58" customWidth="1"/>
    <col min="17" max="17" width="0.5703125" style="58" customWidth="1"/>
    <col min="18" max="20" width="8.5703125" style="58" customWidth="1"/>
    <col min="21" max="23" width="8.5703125" style="57" customWidth="1"/>
    <col min="24" max="16384" width="12.5703125" style="57"/>
  </cols>
  <sheetData>
    <row r="1" spans="1:23" ht="12" customHeight="1">
      <c r="A1" s="710" t="s">
        <v>699</v>
      </c>
      <c r="B1" s="710"/>
      <c r="C1" s="711"/>
      <c r="D1" s="711"/>
      <c r="E1" s="711"/>
      <c r="F1" s="710"/>
      <c r="G1" s="710"/>
      <c r="H1" s="710"/>
      <c r="I1" s="710"/>
      <c r="J1" s="710"/>
      <c r="K1" s="712"/>
      <c r="L1" s="710"/>
      <c r="M1" s="710"/>
      <c r="N1" s="710"/>
      <c r="O1" s="710"/>
      <c r="P1" s="710"/>
      <c r="Q1" s="710"/>
      <c r="R1" s="712"/>
      <c r="S1" s="710"/>
      <c r="T1" s="710"/>
      <c r="U1" s="710"/>
      <c r="V1" s="692"/>
      <c r="W1" s="692"/>
    </row>
    <row r="2" spans="1:23" ht="12" customHeight="1">
      <c r="A2" s="713"/>
      <c r="B2" s="713"/>
      <c r="C2" s="714"/>
      <c r="D2" s="714"/>
      <c r="E2" s="714"/>
      <c r="F2" s="713"/>
      <c r="G2" s="713"/>
      <c r="H2" s="713"/>
      <c r="I2" s="713"/>
      <c r="J2" s="713"/>
      <c r="K2" s="713"/>
      <c r="L2" s="713"/>
      <c r="M2" s="713"/>
      <c r="N2" s="713"/>
      <c r="O2" s="713"/>
      <c r="P2" s="713"/>
      <c r="Q2" s="713"/>
      <c r="R2" s="713"/>
      <c r="S2" s="713"/>
      <c r="T2" s="713"/>
      <c r="U2" s="715"/>
    </row>
    <row r="3" spans="1:23" ht="12" customHeight="1">
      <c r="A3" s="918" t="str">
        <f>Header!B3</f>
        <v>Finland - TCZ</v>
      </c>
      <c r="B3" s="715"/>
      <c r="C3" s="717"/>
      <c r="D3" s="717"/>
      <c r="E3" s="717"/>
      <c r="F3" s="715"/>
      <c r="G3" s="715"/>
      <c r="H3" s="715"/>
      <c r="I3" s="715"/>
      <c r="J3" s="715"/>
      <c r="K3" s="713"/>
      <c r="L3" s="713"/>
      <c r="M3" s="713"/>
      <c r="N3" s="713"/>
      <c r="O3" s="713"/>
      <c r="P3" s="713"/>
      <c r="Q3" s="713"/>
      <c r="R3" s="713"/>
      <c r="S3" s="713"/>
      <c r="T3" s="713"/>
      <c r="U3" s="718"/>
      <c r="V3" s="682"/>
      <c r="W3" s="682"/>
    </row>
    <row r="4" spans="1:23" ht="12" customHeight="1">
      <c r="A4" s="857" t="s">
        <v>148</v>
      </c>
      <c r="B4" s="715"/>
      <c r="C4" s="717"/>
      <c r="D4" s="717"/>
      <c r="E4" s="717"/>
      <c r="F4" s="715"/>
      <c r="G4" s="715"/>
      <c r="H4" s="715"/>
      <c r="I4" s="715"/>
      <c r="J4" s="715"/>
      <c r="K4" s="713"/>
      <c r="L4" s="713"/>
      <c r="M4" s="713"/>
      <c r="N4" s="713"/>
      <c r="O4" s="713"/>
      <c r="P4" s="713"/>
      <c r="Q4" s="713"/>
      <c r="R4" s="713"/>
      <c r="S4" s="713"/>
      <c r="T4" s="713"/>
      <c r="U4" s="715"/>
    </row>
    <row r="5" spans="1:23" ht="12" customHeight="1">
      <c r="A5" s="843" t="s">
        <v>663</v>
      </c>
      <c r="B5" s="715"/>
      <c r="C5" s="717"/>
      <c r="D5" s="717"/>
      <c r="E5" s="717"/>
      <c r="F5" s="715"/>
      <c r="G5" s="715"/>
      <c r="H5" s="715"/>
      <c r="I5" s="715"/>
      <c r="J5" s="715"/>
      <c r="K5" s="713"/>
      <c r="L5" s="713"/>
      <c r="M5" s="713"/>
      <c r="N5" s="713"/>
      <c r="O5" s="713"/>
      <c r="P5" s="713"/>
      <c r="Q5" s="713"/>
      <c r="R5" s="713"/>
      <c r="S5" s="713"/>
      <c r="T5" s="713"/>
      <c r="U5" s="715"/>
    </row>
    <row r="6" spans="1:23" ht="12" customHeight="1">
      <c r="A6" s="713"/>
      <c r="B6" s="713"/>
      <c r="C6" s="714"/>
      <c r="D6" s="714"/>
      <c r="E6" s="714"/>
      <c r="F6" s="713"/>
      <c r="G6" s="713"/>
      <c r="H6" s="713"/>
      <c r="I6" s="713"/>
      <c r="J6" s="713"/>
      <c r="K6" s="713"/>
      <c r="L6" s="713"/>
      <c r="M6" s="713"/>
      <c r="N6" s="713"/>
      <c r="O6" s="713"/>
      <c r="P6" s="713"/>
      <c r="Q6" s="713"/>
      <c r="R6" s="713"/>
      <c r="S6" s="713"/>
      <c r="T6" s="713"/>
      <c r="U6" s="715"/>
    </row>
    <row r="7" spans="1:23" s="59" customFormat="1" ht="12" customHeight="1">
      <c r="A7" s="722"/>
      <c r="B7" s="722"/>
      <c r="C7" s="723"/>
      <c r="D7" s="724"/>
      <c r="E7" s="724"/>
      <c r="F7" s="1237" t="s">
        <v>561</v>
      </c>
      <c r="G7" s="1238"/>
      <c r="H7" s="1238"/>
      <c r="I7" s="1238"/>
      <c r="J7" s="1241"/>
      <c r="K7" s="1234" t="s">
        <v>352</v>
      </c>
      <c r="L7" s="1235"/>
      <c r="M7" s="1235"/>
      <c r="N7" s="1235"/>
      <c r="O7" s="1235"/>
      <c r="P7" s="1236"/>
      <c r="Q7" s="725"/>
      <c r="R7" s="1237" t="s">
        <v>93</v>
      </c>
      <c r="S7" s="1238"/>
      <c r="T7" s="1238"/>
      <c r="U7" s="1238"/>
      <c r="V7" s="1239"/>
      <c r="W7" s="1240"/>
    </row>
    <row r="8" spans="1:23" ht="12" customHeight="1">
      <c r="A8" s="715"/>
      <c r="B8" s="715"/>
      <c r="C8" s="717"/>
      <c r="D8" s="717"/>
      <c r="E8" s="717"/>
      <c r="F8" s="715"/>
      <c r="G8" s="715"/>
      <c r="H8" s="715"/>
      <c r="I8" s="715"/>
      <c r="J8" s="715"/>
      <c r="K8" s="715"/>
      <c r="L8" s="715"/>
      <c r="M8" s="715"/>
      <c r="N8" s="715"/>
      <c r="O8" s="715"/>
      <c r="P8" s="715"/>
      <c r="Q8" s="715"/>
      <c r="R8" s="715"/>
      <c r="S8" s="715"/>
      <c r="T8" s="715"/>
      <c r="U8" s="715"/>
    </row>
    <row r="9" spans="1:23" ht="12" customHeight="1">
      <c r="A9" s="726" t="s">
        <v>94</v>
      </c>
      <c r="B9" s="713"/>
      <c r="C9" s="727"/>
      <c r="D9" s="727"/>
      <c r="E9" s="727"/>
      <c r="F9" s="728">
        <v>2015</v>
      </c>
      <c r="G9" s="729">
        <v>2016</v>
      </c>
      <c r="H9" s="729">
        <v>2017</v>
      </c>
      <c r="I9" s="729">
        <v>2018</v>
      </c>
      <c r="J9" s="730">
        <v>2019</v>
      </c>
      <c r="K9" s="731">
        <v>2020</v>
      </c>
      <c r="L9" s="732">
        <v>2021</v>
      </c>
      <c r="M9" s="729" t="s">
        <v>504</v>
      </c>
      <c r="N9" s="729">
        <v>2022</v>
      </c>
      <c r="O9" s="729">
        <v>2023</v>
      </c>
      <c r="P9" s="730">
        <v>2024</v>
      </c>
      <c r="Q9" s="733"/>
      <c r="R9" s="731">
        <v>2020</v>
      </c>
      <c r="S9" s="732">
        <v>2021</v>
      </c>
      <c r="T9" s="729" t="s">
        <v>504</v>
      </c>
      <c r="U9" s="729">
        <v>2022</v>
      </c>
      <c r="V9" s="60">
        <v>2023</v>
      </c>
      <c r="W9" s="61">
        <v>2024</v>
      </c>
    </row>
    <row r="10" spans="1:23" ht="12" customHeight="1">
      <c r="A10" s="713"/>
      <c r="B10" s="713"/>
      <c r="C10" s="714"/>
      <c r="D10" s="714"/>
      <c r="E10" s="714"/>
      <c r="F10" s="713"/>
      <c r="G10" s="713"/>
      <c r="H10" s="713"/>
      <c r="I10" s="713"/>
      <c r="J10" s="713"/>
      <c r="K10" s="713"/>
      <c r="L10" s="713"/>
      <c r="M10" s="713"/>
      <c r="N10" s="713"/>
      <c r="O10" s="713"/>
      <c r="P10" s="713"/>
      <c r="Q10" s="713"/>
      <c r="R10" s="713"/>
      <c r="S10" s="713"/>
      <c r="T10" s="713"/>
      <c r="U10" s="713"/>
      <c r="V10" s="58"/>
      <c r="W10" s="58"/>
    </row>
    <row r="11" spans="1:23" ht="15.6" customHeight="1">
      <c r="A11" s="734" t="s">
        <v>95</v>
      </c>
      <c r="B11" s="735"/>
      <c r="C11" s="735"/>
      <c r="D11" s="735"/>
      <c r="E11" s="735"/>
      <c r="F11" s="734"/>
      <c r="G11" s="734"/>
      <c r="H11" s="734"/>
      <c r="I11" s="734"/>
      <c r="J11" s="734"/>
      <c r="K11" s="736"/>
      <c r="L11" s="736"/>
      <c r="M11" s="736"/>
      <c r="N11" s="736"/>
      <c r="O11" s="736"/>
      <c r="P11" s="737"/>
      <c r="Q11" s="737"/>
      <c r="R11" s="736"/>
      <c r="S11" s="736"/>
      <c r="T11" s="736"/>
      <c r="U11" s="736"/>
      <c r="V11" s="63"/>
      <c r="W11" s="63"/>
    </row>
    <row r="12" spans="1:23" ht="12" customHeight="1">
      <c r="A12" s="739" t="s">
        <v>96</v>
      </c>
      <c r="B12" s="740"/>
      <c r="C12" s="741"/>
      <c r="D12" s="741"/>
      <c r="E12" s="741"/>
      <c r="F12" s="742">
        <v>617</v>
      </c>
      <c r="G12" s="743">
        <v>585</v>
      </c>
      <c r="H12" s="743">
        <v>574.94748045496578</v>
      </c>
      <c r="I12" s="743">
        <v>577</v>
      </c>
      <c r="J12" s="744">
        <v>655</v>
      </c>
      <c r="K12" s="742">
        <v>709</v>
      </c>
      <c r="L12" s="743">
        <v>628.03809032080164</v>
      </c>
      <c r="M12" s="743">
        <f>K12+L12</f>
        <v>1337.0380903208015</v>
      </c>
      <c r="N12" s="743">
        <v>701.67159285655612</v>
      </c>
      <c r="O12" s="743">
        <v>698.98998858423306</v>
      </c>
      <c r="P12" s="744">
        <v>694.43731479702785</v>
      </c>
      <c r="Q12" s="745"/>
      <c r="R12" s="742">
        <v>709</v>
      </c>
      <c r="S12" s="743">
        <v>721.43899999999996</v>
      </c>
      <c r="T12" s="743">
        <f>R12+S12</f>
        <v>1430.4389999999999</v>
      </c>
      <c r="U12" s="1198">
        <v>802</v>
      </c>
      <c r="V12" s="66"/>
      <c r="W12" s="67"/>
    </row>
    <row r="13" spans="1:23" ht="12" customHeight="1">
      <c r="A13" s="740" t="s">
        <v>97</v>
      </c>
      <c r="B13" s="740"/>
      <c r="C13" s="747"/>
      <c r="D13" s="747"/>
      <c r="E13" s="747"/>
      <c r="F13" s="748"/>
      <c r="G13" s="749"/>
      <c r="H13" s="749"/>
      <c r="I13" s="749"/>
      <c r="J13" s="750"/>
      <c r="K13" s="774">
        <v>102</v>
      </c>
      <c r="L13" s="754">
        <v>88</v>
      </c>
      <c r="M13" s="754">
        <f t="shared" ref="M13:M17" si="0">K13+L13</f>
        <v>190</v>
      </c>
      <c r="N13" s="754">
        <v>98</v>
      </c>
      <c r="O13" s="754">
        <v>98</v>
      </c>
      <c r="P13" s="775">
        <v>97</v>
      </c>
      <c r="Q13" s="745"/>
      <c r="R13" s="774">
        <v>102</v>
      </c>
      <c r="S13" s="754">
        <v>106.34263</v>
      </c>
      <c r="T13" s="754">
        <f t="shared" ref="T13:T17" si="1">R13+S13</f>
        <v>208.34262999999999</v>
      </c>
      <c r="U13" s="1200">
        <v>117</v>
      </c>
      <c r="V13" s="69"/>
      <c r="W13" s="70"/>
    </row>
    <row r="14" spans="1:23" ht="12" customHeight="1">
      <c r="A14" s="740" t="s">
        <v>98</v>
      </c>
      <c r="B14" s="740"/>
      <c r="C14" s="741"/>
      <c r="D14" s="741"/>
      <c r="E14" s="741"/>
      <c r="F14" s="751">
        <v>400</v>
      </c>
      <c r="G14" s="752">
        <v>370</v>
      </c>
      <c r="H14" s="752">
        <v>484</v>
      </c>
      <c r="I14" s="752">
        <v>376</v>
      </c>
      <c r="J14" s="753">
        <v>382</v>
      </c>
      <c r="K14" s="751">
        <v>391</v>
      </c>
      <c r="L14" s="752">
        <v>551</v>
      </c>
      <c r="M14" s="752">
        <f t="shared" si="0"/>
        <v>942</v>
      </c>
      <c r="N14" s="752">
        <v>583</v>
      </c>
      <c r="O14" s="752">
        <v>587</v>
      </c>
      <c r="P14" s="753">
        <v>569</v>
      </c>
      <c r="Q14" s="745"/>
      <c r="R14" s="751">
        <v>391</v>
      </c>
      <c r="S14" s="752">
        <v>363.83600000000001</v>
      </c>
      <c r="T14" s="752">
        <f t="shared" si="1"/>
        <v>754.83600000000001</v>
      </c>
      <c r="U14" s="1199">
        <v>439</v>
      </c>
      <c r="V14" s="69"/>
      <c r="W14" s="70"/>
    </row>
    <row r="15" spans="1:23" ht="12" customHeight="1">
      <c r="A15" s="740" t="s">
        <v>99</v>
      </c>
      <c r="B15" s="740"/>
      <c r="C15" s="741"/>
      <c r="D15" s="741"/>
      <c r="E15" s="741"/>
      <c r="F15" s="751"/>
      <c r="G15" s="752"/>
      <c r="H15" s="752"/>
      <c r="I15" s="752"/>
      <c r="J15" s="753"/>
      <c r="K15" s="751">
        <v>0</v>
      </c>
      <c r="L15" s="752">
        <v>0</v>
      </c>
      <c r="M15" s="752">
        <f t="shared" si="0"/>
        <v>0</v>
      </c>
      <c r="N15" s="752">
        <v>0</v>
      </c>
      <c r="O15" s="752">
        <v>0</v>
      </c>
      <c r="P15" s="753">
        <v>0</v>
      </c>
      <c r="Q15" s="745"/>
      <c r="R15" s="751">
        <v>0</v>
      </c>
      <c r="S15" s="752">
        <v>0</v>
      </c>
      <c r="T15" s="752">
        <f t="shared" si="1"/>
        <v>0</v>
      </c>
      <c r="U15" s="908">
        <v>0</v>
      </c>
      <c r="V15" s="69"/>
      <c r="W15" s="70"/>
    </row>
    <row r="16" spans="1:23" ht="12" customHeight="1">
      <c r="A16" s="740" t="s">
        <v>100</v>
      </c>
      <c r="B16" s="740"/>
      <c r="C16" s="741"/>
      <c r="D16" s="741"/>
      <c r="E16" s="741"/>
      <c r="F16" s="751"/>
      <c r="G16" s="752"/>
      <c r="H16" s="752"/>
      <c r="I16" s="752"/>
      <c r="J16" s="753"/>
      <c r="K16" s="751">
        <v>0</v>
      </c>
      <c r="L16" s="752">
        <v>0</v>
      </c>
      <c r="M16" s="752">
        <f t="shared" si="0"/>
        <v>0</v>
      </c>
      <c r="N16" s="752">
        <v>0</v>
      </c>
      <c r="O16" s="752">
        <v>0</v>
      </c>
      <c r="P16" s="753">
        <v>0</v>
      </c>
      <c r="Q16" s="745"/>
      <c r="R16" s="751">
        <v>0</v>
      </c>
      <c r="S16" s="752">
        <v>0</v>
      </c>
      <c r="T16" s="752">
        <f t="shared" si="1"/>
        <v>0</v>
      </c>
      <c r="U16" s="908">
        <v>0</v>
      </c>
      <c r="V16" s="69"/>
      <c r="W16" s="70"/>
    </row>
    <row r="17" spans="1:29" ht="12" customHeight="1">
      <c r="A17" s="740" t="s">
        <v>101</v>
      </c>
      <c r="B17" s="740"/>
      <c r="C17" s="741"/>
      <c r="D17" s="741"/>
      <c r="E17" s="741"/>
      <c r="F17" s="751"/>
      <c r="G17" s="752"/>
      <c r="H17" s="752"/>
      <c r="I17" s="752"/>
      <c r="J17" s="753"/>
      <c r="K17" s="751">
        <v>0</v>
      </c>
      <c r="L17" s="752">
        <v>0</v>
      </c>
      <c r="M17" s="752">
        <f t="shared" si="0"/>
        <v>0</v>
      </c>
      <c r="N17" s="752">
        <v>0</v>
      </c>
      <c r="O17" s="752">
        <v>0</v>
      </c>
      <c r="P17" s="753">
        <v>0</v>
      </c>
      <c r="Q17" s="745"/>
      <c r="R17" s="751">
        <v>0</v>
      </c>
      <c r="S17" s="752">
        <v>0</v>
      </c>
      <c r="T17" s="752">
        <f t="shared" si="1"/>
        <v>0</v>
      </c>
      <c r="U17" s="908">
        <v>0</v>
      </c>
      <c r="V17" s="69"/>
      <c r="W17" s="70"/>
    </row>
    <row r="18" spans="1:29" ht="12" customHeight="1">
      <c r="A18" s="755" t="s">
        <v>102</v>
      </c>
      <c r="B18" s="756"/>
      <c r="C18" s="757"/>
      <c r="D18" s="757"/>
      <c r="E18" s="757"/>
      <c r="F18" s="758">
        <f t="shared" ref="F18:H18" si="2">SUM(F12:F17)</f>
        <v>1017</v>
      </c>
      <c r="G18" s="759">
        <f t="shared" si="2"/>
        <v>955</v>
      </c>
      <c r="H18" s="759">
        <f t="shared" si="2"/>
        <v>1058.9474804549659</v>
      </c>
      <c r="I18" s="759">
        <f t="shared" ref="I18" si="3">I12+SUM(I14:I17)</f>
        <v>953</v>
      </c>
      <c r="J18" s="760">
        <f t="shared" ref="J18:P18" si="4">J12+SUM(J14:J17)</f>
        <v>1037</v>
      </c>
      <c r="K18" s="758">
        <f t="shared" si="4"/>
        <v>1100</v>
      </c>
      <c r="L18" s="759">
        <f t="shared" si="4"/>
        <v>1179.0380903208015</v>
      </c>
      <c r="M18" s="759">
        <f t="shared" ref="M18" si="5">M12+SUM(M14:M17)</f>
        <v>2279.0380903208015</v>
      </c>
      <c r="N18" s="759">
        <f t="shared" si="4"/>
        <v>1284.6715928565561</v>
      </c>
      <c r="O18" s="759">
        <f t="shared" si="4"/>
        <v>1285.9899885842331</v>
      </c>
      <c r="P18" s="760">
        <f t="shared" si="4"/>
        <v>1263.4373147970277</v>
      </c>
      <c r="Q18" s="745"/>
      <c r="R18" s="758">
        <f t="shared" ref="R18" si="6">R12+SUM(R14:R17)</f>
        <v>1100</v>
      </c>
      <c r="S18" s="759">
        <f t="shared" ref="S18" si="7">S12+SUM(S14:S17)</f>
        <v>1085.2750000000001</v>
      </c>
      <c r="T18" s="759">
        <f t="shared" ref="T18" si="8">T12+SUM(T14:T17)</f>
        <v>2185.2749999999996</v>
      </c>
      <c r="U18" s="759">
        <f t="shared" ref="U18" si="9">U12+SUM(U14:U17)</f>
        <v>1241</v>
      </c>
      <c r="V18" s="81"/>
      <c r="W18" s="116"/>
      <c r="X18" s="709"/>
    </row>
    <row r="19" spans="1:29" ht="12" customHeight="1">
      <c r="A19" s="761" t="s">
        <v>103</v>
      </c>
      <c r="B19" s="762"/>
      <c r="C19" s="763"/>
      <c r="D19" s="763"/>
      <c r="E19" s="763"/>
      <c r="F19" s="764"/>
      <c r="G19" s="765">
        <f t="shared" ref="G19:I19" si="10">+G18/F18-1</f>
        <v>-6.0963618485742388E-2</v>
      </c>
      <c r="H19" s="765">
        <f t="shared" si="10"/>
        <v>0.10884552927221569</v>
      </c>
      <c r="I19" s="765">
        <f t="shared" si="10"/>
        <v>-0.1000497970016857</v>
      </c>
      <c r="J19" s="766">
        <f t="shared" ref="J19" si="11">+J18/I18-1</f>
        <v>8.8142707240293827E-2</v>
      </c>
      <c r="K19" s="764">
        <f t="shared" ref="K19" si="12">+K18/J18-1</f>
        <v>6.0752169720347249E-2</v>
      </c>
      <c r="L19" s="765">
        <f t="shared" ref="L19" si="13">+L18/K18-1</f>
        <v>7.185280938254679E-2</v>
      </c>
      <c r="M19" s="767"/>
      <c r="N19" s="765">
        <f t="shared" ref="N19" si="14">+N18/L18-1</f>
        <v>8.9592951578869817E-2</v>
      </c>
      <c r="O19" s="765">
        <f t="shared" ref="O19" si="15">+O18/N18-1</f>
        <v>1.026251171901027E-3</v>
      </c>
      <c r="P19" s="766">
        <f t="shared" ref="P19" si="16">+P18/O18-1</f>
        <v>-1.7537207900066076E-2</v>
      </c>
      <c r="Q19" s="745"/>
      <c r="R19" s="764">
        <f>+R18/J18-1</f>
        <v>6.0752169720347249E-2</v>
      </c>
      <c r="S19" s="765">
        <f t="shared" ref="S19" si="17">+S18/R18-1</f>
        <v>-1.3386363636363585E-2</v>
      </c>
      <c r="T19" s="767"/>
      <c r="U19" s="765">
        <f>U18/S18-1</f>
        <v>0.14348897744811207</v>
      </c>
      <c r="V19" s="75"/>
      <c r="W19" s="76"/>
    </row>
    <row r="20" spans="1:29" ht="12" customHeight="1">
      <c r="A20" s="762"/>
      <c r="B20" s="762"/>
      <c r="C20" s="768"/>
      <c r="D20" s="768"/>
      <c r="E20" s="768"/>
      <c r="F20" s="762"/>
      <c r="G20" s="762"/>
      <c r="H20" s="762"/>
      <c r="I20" s="762"/>
      <c r="J20" s="762"/>
      <c r="K20" s="769"/>
      <c r="L20" s="769"/>
      <c r="M20" s="769"/>
      <c r="N20" s="769"/>
      <c r="O20" s="769"/>
      <c r="P20" s="769"/>
      <c r="Q20" s="745"/>
      <c r="R20" s="769"/>
      <c r="S20" s="769"/>
      <c r="T20" s="769"/>
      <c r="U20" s="769"/>
      <c r="V20" s="78"/>
      <c r="W20" s="78"/>
    </row>
    <row r="21" spans="1:29" ht="15.6" customHeight="1">
      <c r="A21" s="734" t="s">
        <v>104</v>
      </c>
      <c r="B21" s="734"/>
      <c r="C21" s="735"/>
      <c r="D21" s="735"/>
      <c r="E21" s="735"/>
      <c r="F21" s="734"/>
      <c r="G21" s="734"/>
      <c r="H21" s="734"/>
      <c r="I21" s="734"/>
      <c r="J21" s="734"/>
      <c r="K21" s="736"/>
      <c r="L21" s="736"/>
      <c r="M21" s="736"/>
      <c r="N21" s="736"/>
      <c r="O21" s="736"/>
      <c r="P21" s="737"/>
      <c r="Q21" s="745"/>
      <c r="R21" s="736"/>
      <c r="S21" s="736"/>
      <c r="T21" s="736"/>
      <c r="U21" s="736"/>
      <c r="V21" s="63"/>
      <c r="W21" s="63"/>
    </row>
    <row r="22" spans="1:29" ht="12" customHeight="1">
      <c r="A22" s="770" t="s">
        <v>105</v>
      </c>
      <c r="B22" s="740"/>
      <c r="C22" s="747"/>
      <c r="D22" s="747"/>
      <c r="E22" s="747"/>
      <c r="F22" s="821"/>
      <c r="G22" s="783"/>
      <c r="H22" s="783"/>
      <c r="I22" s="783"/>
      <c r="J22" s="822"/>
      <c r="K22" s="821"/>
      <c r="L22" s="783"/>
      <c r="M22" s="783"/>
      <c r="N22" s="783"/>
      <c r="O22" s="783"/>
      <c r="P22" s="822"/>
      <c r="Q22" s="745"/>
      <c r="R22" s="821"/>
      <c r="S22" s="783"/>
      <c r="T22" s="783"/>
      <c r="U22" s="922"/>
      <c r="V22" s="327"/>
      <c r="W22" s="671"/>
    </row>
    <row r="23" spans="1:29" ht="12" customHeight="1">
      <c r="A23" s="773" t="s">
        <v>106</v>
      </c>
      <c r="B23" s="740"/>
      <c r="C23" s="747"/>
      <c r="D23" s="747"/>
      <c r="E23" s="747"/>
      <c r="F23" s="748"/>
      <c r="G23" s="749"/>
      <c r="H23" s="749"/>
      <c r="I23" s="749"/>
      <c r="J23" s="750"/>
      <c r="K23" s="748"/>
      <c r="L23" s="749"/>
      <c r="M23" s="749"/>
      <c r="N23" s="749"/>
      <c r="O23" s="749"/>
      <c r="P23" s="750"/>
      <c r="Q23" s="745"/>
      <c r="R23" s="748"/>
      <c r="S23" s="749"/>
      <c r="T23" s="749"/>
      <c r="U23" s="910"/>
      <c r="V23" s="325"/>
      <c r="W23" s="672"/>
    </row>
    <row r="24" spans="1:29" ht="12" customHeight="1">
      <c r="A24" s="773" t="s">
        <v>107</v>
      </c>
      <c r="B24" s="740"/>
      <c r="C24" s="747"/>
      <c r="D24" s="747"/>
      <c r="E24" s="747"/>
      <c r="F24" s="748"/>
      <c r="G24" s="749"/>
      <c r="H24" s="749"/>
      <c r="I24" s="749"/>
      <c r="J24" s="750"/>
      <c r="K24" s="748"/>
      <c r="L24" s="749"/>
      <c r="M24" s="749"/>
      <c r="N24" s="749"/>
      <c r="O24" s="749"/>
      <c r="P24" s="750"/>
      <c r="Q24" s="745"/>
      <c r="R24" s="748"/>
      <c r="S24" s="749"/>
      <c r="T24" s="749"/>
      <c r="U24" s="910"/>
      <c r="V24" s="325"/>
      <c r="W24" s="672"/>
    </row>
    <row r="25" spans="1:29" ht="12" customHeight="1">
      <c r="A25" s="773" t="s">
        <v>108</v>
      </c>
      <c r="B25" s="740"/>
      <c r="C25" s="747"/>
      <c r="D25" s="747"/>
      <c r="E25" s="747"/>
      <c r="F25" s="748"/>
      <c r="G25" s="749"/>
      <c r="H25" s="749"/>
      <c r="I25" s="749"/>
      <c r="J25" s="750"/>
      <c r="K25" s="748"/>
      <c r="L25" s="749"/>
      <c r="M25" s="749"/>
      <c r="N25" s="749"/>
      <c r="O25" s="749"/>
      <c r="P25" s="750"/>
      <c r="Q25" s="745"/>
      <c r="R25" s="748"/>
      <c r="S25" s="749"/>
      <c r="T25" s="749"/>
      <c r="U25" s="910"/>
      <c r="V25" s="325"/>
      <c r="W25" s="672"/>
    </row>
    <row r="26" spans="1:29" ht="12" customHeight="1">
      <c r="A26" s="773" t="s">
        <v>109</v>
      </c>
      <c r="B26" s="740"/>
      <c r="C26" s="747"/>
      <c r="D26" s="747"/>
      <c r="E26" s="747"/>
      <c r="F26" s="748"/>
      <c r="G26" s="749"/>
      <c r="H26" s="749"/>
      <c r="I26" s="749"/>
      <c r="J26" s="750"/>
      <c r="K26" s="748"/>
      <c r="L26" s="749"/>
      <c r="M26" s="749"/>
      <c r="N26" s="749"/>
      <c r="O26" s="749"/>
      <c r="P26" s="750"/>
      <c r="Q26" s="745"/>
      <c r="R26" s="748"/>
      <c r="S26" s="749"/>
      <c r="T26" s="749"/>
      <c r="U26" s="910"/>
      <c r="V26" s="325"/>
      <c r="W26" s="672"/>
    </row>
    <row r="27" spans="1:29" ht="12" customHeight="1">
      <c r="A27" s="773" t="s">
        <v>110</v>
      </c>
      <c r="B27" s="740"/>
      <c r="C27" s="747"/>
      <c r="D27" s="747"/>
      <c r="E27" s="747"/>
      <c r="F27" s="748"/>
      <c r="G27" s="749"/>
      <c r="H27" s="749"/>
      <c r="I27" s="749"/>
      <c r="J27" s="750"/>
      <c r="K27" s="748"/>
      <c r="L27" s="749"/>
      <c r="M27" s="749"/>
      <c r="N27" s="749"/>
      <c r="O27" s="749"/>
      <c r="P27" s="750"/>
      <c r="Q27" s="745"/>
      <c r="R27" s="748"/>
      <c r="S27" s="749"/>
      <c r="T27" s="749"/>
      <c r="U27" s="910"/>
      <c r="V27" s="325"/>
      <c r="W27" s="672"/>
    </row>
    <row r="28" spans="1:29" ht="12" customHeight="1">
      <c r="A28" s="773" t="s">
        <v>111</v>
      </c>
      <c r="B28" s="740"/>
      <c r="C28" s="747"/>
      <c r="D28" s="747"/>
      <c r="E28" s="747"/>
      <c r="F28" s="774">
        <v>1017</v>
      </c>
      <c r="G28" s="754">
        <v>955</v>
      </c>
      <c r="H28" s="754">
        <v>1058.9474804549659</v>
      </c>
      <c r="I28" s="754">
        <v>953</v>
      </c>
      <c r="J28" s="775">
        <v>1037</v>
      </c>
      <c r="K28" s="774">
        <v>1100</v>
      </c>
      <c r="L28" s="754">
        <v>1179.0380903208015</v>
      </c>
      <c r="M28" s="754">
        <f t="shared" ref="M28" si="18">K28+L28</f>
        <v>2279.0380903208015</v>
      </c>
      <c r="N28" s="754">
        <v>1284.6715928565561</v>
      </c>
      <c r="O28" s="754">
        <v>1285.9899885842331</v>
      </c>
      <c r="P28" s="775">
        <v>1263.4373147970277</v>
      </c>
      <c r="Q28" s="745"/>
      <c r="R28" s="774">
        <v>1100</v>
      </c>
      <c r="S28" s="754">
        <v>1085.2750000000001</v>
      </c>
      <c r="T28" s="754">
        <f t="shared" ref="T28" si="19">R28+S28</f>
        <v>2185.2750000000001</v>
      </c>
      <c r="U28" s="1201">
        <v>1241</v>
      </c>
      <c r="V28" s="80"/>
      <c r="W28" s="316"/>
    </row>
    <row r="29" spans="1:29" ht="12" customHeight="1">
      <c r="A29" s="773" t="s">
        <v>112</v>
      </c>
      <c r="B29" s="740"/>
      <c r="C29" s="747"/>
      <c r="D29" s="747"/>
      <c r="E29" s="747"/>
      <c r="F29" s="748"/>
      <c r="G29" s="749"/>
      <c r="H29" s="749"/>
      <c r="I29" s="749"/>
      <c r="J29" s="750"/>
      <c r="K29" s="748"/>
      <c r="L29" s="749"/>
      <c r="M29" s="749"/>
      <c r="N29" s="749"/>
      <c r="O29" s="749"/>
      <c r="P29" s="750"/>
      <c r="Q29" s="745"/>
      <c r="R29" s="748"/>
      <c r="S29" s="749"/>
      <c r="T29" s="749"/>
      <c r="U29" s="910"/>
      <c r="V29" s="325"/>
      <c r="W29" s="672"/>
    </row>
    <row r="30" spans="1:29" ht="12" customHeight="1">
      <c r="A30" s="773" t="s">
        <v>113</v>
      </c>
      <c r="B30" s="740"/>
      <c r="C30" s="747"/>
      <c r="D30" s="747"/>
      <c r="E30" s="747"/>
      <c r="F30" s="748"/>
      <c r="G30" s="749"/>
      <c r="H30" s="749"/>
      <c r="I30" s="749"/>
      <c r="J30" s="750"/>
      <c r="K30" s="748"/>
      <c r="L30" s="749"/>
      <c r="M30" s="749"/>
      <c r="N30" s="749"/>
      <c r="O30" s="749"/>
      <c r="P30" s="750"/>
      <c r="Q30" s="745"/>
      <c r="R30" s="748"/>
      <c r="S30" s="749"/>
      <c r="T30" s="749"/>
      <c r="U30" s="910"/>
      <c r="V30" s="325"/>
      <c r="W30" s="672"/>
    </row>
    <row r="31" spans="1:29" s="73" customFormat="1" ht="12" customHeight="1">
      <c r="A31" s="776" t="s">
        <v>114</v>
      </c>
      <c r="B31" s="755"/>
      <c r="C31" s="757"/>
      <c r="D31" s="757"/>
      <c r="E31" s="757"/>
      <c r="F31" s="758">
        <f t="shared" ref="F31:H31" si="20">SUM(F22:F30)</f>
        <v>1017</v>
      </c>
      <c r="G31" s="759">
        <f t="shared" si="20"/>
        <v>955</v>
      </c>
      <c r="H31" s="759">
        <f t="shared" si="20"/>
        <v>1058.9474804549659</v>
      </c>
      <c r="I31" s="759">
        <f>SUM(I22:I30)</f>
        <v>953</v>
      </c>
      <c r="J31" s="760">
        <f t="shared" ref="J31:P31" si="21">SUM(J22:J30)</f>
        <v>1037</v>
      </c>
      <c r="K31" s="758">
        <f t="shared" si="21"/>
        <v>1100</v>
      </c>
      <c r="L31" s="759">
        <f t="shared" si="21"/>
        <v>1179.0380903208015</v>
      </c>
      <c r="M31" s="759">
        <f t="shared" ref="M31" si="22">SUM(M22:M30)</f>
        <v>2279.0380903208015</v>
      </c>
      <c r="N31" s="759">
        <f t="shared" si="21"/>
        <v>1284.6715928565561</v>
      </c>
      <c r="O31" s="759">
        <f t="shared" si="21"/>
        <v>1285.9899885842331</v>
      </c>
      <c r="P31" s="760">
        <f t="shared" si="21"/>
        <v>1263.4373147970277</v>
      </c>
      <c r="Q31" s="745"/>
      <c r="R31" s="758">
        <f t="shared" ref="R31:U31" si="23">SUM(R22:R30)</f>
        <v>1100</v>
      </c>
      <c r="S31" s="759">
        <f t="shared" si="23"/>
        <v>1085.2750000000001</v>
      </c>
      <c r="T31" s="759">
        <f t="shared" si="23"/>
        <v>2185.2750000000001</v>
      </c>
      <c r="U31" s="759">
        <f t="shared" si="23"/>
        <v>1241</v>
      </c>
      <c r="V31" s="81"/>
      <c r="W31" s="116"/>
      <c r="Y31" s="57"/>
      <c r="Z31" s="57"/>
      <c r="AA31" s="57"/>
      <c r="AB31" s="57"/>
      <c r="AC31" s="57"/>
    </row>
    <row r="32" spans="1:29" ht="12" customHeight="1">
      <c r="A32" s="761" t="s">
        <v>103</v>
      </c>
      <c r="B32" s="781"/>
      <c r="C32" s="763"/>
      <c r="D32" s="763"/>
      <c r="E32" s="763"/>
      <c r="F32" s="764"/>
      <c r="G32" s="765">
        <f t="shared" ref="G32:I32" si="24">+G31/F31-1</f>
        <v>-6.0963618485742388E-2</v>
      </c>
      <c r="H32" s="765">
        <f t="shared" si="24"/>
        <v>0.10884552927221569</v>
      </c>
      <c r="I32" s="765">
        <f t="shared" si="24"/>
        <v>-0.1000497970016857</v>
      </c>
      <c r="J32" s="766">
        <f t="shared" ref="J32" si="25">+J31/I31-1</f>
        <v>8.8142707240293827E-2</v>
      </c>
      <c r="K32" s="764">
        <f t="shared" ref="K32" si="26">+K31/J31-1</f>
        <v>6.0752169720347249E-2</v>
      </c>
      <c r="L32" s="765">
        <f t="shared" ref="L32" si="27">+L31/K31-1</f>
        <v>7.185280938254679E-2</v>
      </c>
      <c r="M32" s="767"/>
      <c r="N32" s="765">
        <f t="shared" ref="N32" si="28">+N31/L31-1</f>
        <v>8.9592951578869817E-2</v>
      </c>
      <c r="O32" s="765">
        <f t="shared" ref="O32" si="29">+O31/N31-1</f>
        <v>1.026251171901027E-3</v>
      </c>
      <c r="P32" s="766">
        <f t="shared" ref="P32" si="30">+P31/O31-1</f>
        <v>-1.7537207900066076E-2</v>
      </c>
      <c r="Q32" s="745"/>
      <c r="R32" s="764">
        <f>+R31/J31-1</f>
        <v>6.0752169720347249E-2</v>
      </c>
      <c r="S32" s="765">
        <f t="shared" ref="S32" si="31">+S31/R31-1</f>
        <v>-1.3386363636363585E-2</v>
      </c>
      <c r="T32" s="767"/>
      <c r="U32" s="765">
        <f>U31/S31-1</f>
        <v>0.14348897744811207</v>
      </c>
      <c r="V32" s="75"/>
      <c r="W32" s="76"/>
    </row>
    <row r="33" spans="1:29" ht="12" customHeight="1">
      <c r="A33" s="762"/>
      <c r="B33" s="769"/>
      <c r="C33" s="763"/>
      <c r="D33" s="763"/>
      <c r="E33" s="763"/>
      <c r="F33" s="769"/>
      <c r="G33" s="769"/>
      <c r="H33" s="769"/>
      <c r="I33" s="769"/>
      <c r="J33" s="769"/>
      <c r="K33" s="769"/>
      <c r="L33" s="769"/>
      <c r="M33" s="769"/>
      <c r="N33" s="769"/>
      <c r="O33" s="769"/>
      <c r="P33" s="769"/>
      <c r="Q33" s="745"/>
      <c r="R33" s="769"/>
      <c r="S33" s="769"/>
      <c r="T33" s="769"/>
      <c r="U33" s="769"/>
      <c r="V33" s="78"/>
      <c r="W33" s="78"/>
    </row>
    <row r="34" spans="1:29" ht="15.6" customHeight="1">
      <c r="A34" s="734" t="s">
        <v>115</v>
      </c>
      <c r="B34" s="734"/>
      <c r="C34" s="735"/>
      <c r="D34" s="735"/>
      <c r="E34" s="735"/>
      <c r="F34" s="734"/>
      <c r="G34" s="734"/>
      <c r="H34" s="734"/>
      <c r="I34" s="734"/>
      <c r="J34" s="734"/>
      <c r="K34" s="736"/>
      <c r="L34" s="736"/>
      <c r="M34" s="736"/>
      <c r="N34" s="736"/>
      <c r="O34" s="736"/>
      <c r="P34" s="737"/>
      <c r="Q34" s="745"/>
      <c r="R34" s="736"/>
      <c r="S34" s="736"/>
      <c r="T34" s="736"/>
      <c r="U34" s="736"/>
      <c r="V34" s="62"/>
      <c r="W34" s="62"/>
    </row>
    <row r="35" spans="1:29" ht="12" customHeight="1">
      <c r="A35" s="734" t="s">
        <v>116</v>
      </c>
      <c r="B35" s="734"/>
      <c r="C35" s="735"/>
      <c r="D35" s="735"/>
      <c r="E35" s="735"/>
      <c r="F35" s="734"/>
      <c r="G35" s="734"/>
      <c r="H35" s="734"/>
      <c r="I35" s="734"/>
      <c r="J35" s="734"/>
      <c r="K35" s="736"/>
      <c r="L35" s="736"/>
      <c r="M35" s="736"/>
      <c r="N35" s="736"/>
      <c r="O35" s="736"/>
      <c r="P35" s="736"/>
      <c r="Q35" s="745"/>
      <c r="R35" s="736"/>
      <c r="S35" s="736"/>
      <c r="T35" s="736"/>
      <c r="U35" s="736"/>
      <c r="V35" s="62"/>
      <c r="W35" s="62"/>
    </row>
    <row r="36" spans="1:29" ht="12" customHeight="1">
      <c r="A36" s="782" t="s">
        <v>117</v>
      </c>
      <c r="B36" s="740"/>
      <c r="C36" s="747"/>
      <c r="D36" s="747"/>
      <c r="E36" s="747"/>
      <c r="F36" s="771"/>
      <c r="G36" s="746"/>
      <c r="H36" s="746"/>
      <c r="I36" s="746"/>
      <c r="J36" s="772"/>
      <c r="K36" s="771">
        <v>0</v>
      </c>
      <c r="L36" s="746">
        <v>0</v>
      </c>
      <c r="M36" s="783"/>
      <c r="N36" s="746">
        <v>0</v>
      </c>
      <c r="O36" s="746">
        <v>0</v>
      </c>
      <c r="P36" s="772">
        <v>0</v>
      </c>
      <c r="Q36" s="745"/>
      <c r="R36" s="771">
        <v>0</v>
      </c>
      <c r="S36" s="746">
        <v>0</v>
      </c>
      <c r="T36" s="783"/>
      <c r="U36" s="911">
        <v>0</v>
      </c>
      <c r="V36" s="79"/>
      <c r="W36" s="670"/>
    </row>
    <row r="37" spans="1:29" ht="12" customHeight="1">
      <c r="A37" s="784" t="s">
        <v>118</v>
      </c>
      <c r="B37" s="740"/>
      <c r="C37" s="747"/>
      <c r="D37" s="747"/>
      <c r="E37" s="747"/>
      <c r="F37" s="774"/>
      <c r="G37" s="754"/>
      <c r="H37" s="754"/>
      <c r="I37" s="754"/>
      <c r="J37" s="775"/>
      <c r="K37" s="774">
        <v>0</v>
      </c>
      <c r="L37" s="754">
        <v>0</v>
      </c>
      <c r="M37" s="749"/>
      <c r="N37" s="754">
        <v>0</v>
      </c>
      <c r="O37" s="754">
        <v>0</v>
      </c>
      <c r="P37" s="775">
        <v>0</v>
      </c>
      <c r="Q37" s="745"/>
      <c r="R37" s="774">
        <v>0</v>
      </c>
      <c r="S37" s="754">
        <v>0</v>
      </c>
      <c r="T37" s="749"/>
      <c r="U37" s="909">
        <v>0</v>
      </c>
      <c r="V37" s="80"/>
      <c r="W37" s="316"/>
    </row>
    <row r="38" spans="1:29" ht="12" customHeight="1">
      <c r="A38" s="784" t="s">
        <v>119</v>
      </c>
      <c r="B38" s="740"/>
      <c r="C38" s="747"/>
      <c r="D38" s="747"/>
      <c r="E38" s="747"/>
      <c r="F38" s="774"/>
      <c r="G38" s="754"/>
      <c r="H38" s="754"/>
      <c r="I38" s="754"/>
      <c r="J38" s="775"/>
      <c r="K38" s="774">
        <v>0</v>
      </c>
      <c r="L38" s="754">
        <v>0</v>
      </c>
      <c r="M38" s="749"/>
      <c r="N38" s="754">
        <v>0</v>
      </c>
      <c r="O38" s="754">
        <v>0</v>
      </c>
      <c r="P38" s="775">
        <v>0</v>
      </c>
      <c r="Q38" s="745"/>
      <c r="R38" s="774">
        <v>0</v>
      </c>
      <c r="S38" s="754">
        <v>0</v>
      </c>
      <c r="T38" s="749"/>
      <c r="U38" s="909">
        <v>0</v>
      </c>
      <c r="V38" s="80"/>
      <c r="W38" s="316"/>
    </row>
    <row r="39" spans="1:29" ht="12" customHeight="1">
      <c r="A39" s="785" t="s">
        <v>120</v>
      </c>
      <c r="B39" s="740"/>
      <c r="C39" s="757"/>
      <c r="D39" s="757"/>
      <c r="E39" s="757"/>
      <c r="F39" s="786">
        <f t="shared" ref="F39:G39" si="32">SUM(F36:F38)</f>
        <v>0</v>
      </c>
      <c r="G39" s="787">
        <f t="shared" si="32"/>
        <v>0</v>
      </c>
      <c r="H39" s="787">
        <f>SUM(H36:H38)</f>
        <v>0</v>
      </c>
      <c r="I39" s="787">
        <f t="shared" ref="I39:P39" si="33">SUM(I36:I38)</f>
        <v>0</v>
      </c>
      <c r="J39" s="788">
        <f t="shared" si="33"/>
        <v>0</v>
      </c>
      <c r="K39" s="786">
        <f t="shared" si="33"/>
        <v>0</v>
      </c>
      <c r="L39" s="787">
        <f t="shared" si="33"/>
        <v>0</v>
      </c>
      <c r="M39" s="789"/>
      <c r="N39" s="787">
        <f t="shared" si="33"/>
        <v>0</v>
      </c>
      <c r="O39" s="787">
        <f t="shared" si="33"/>
        <v>0</v>
      </c>
      <c r="P39" s="788">
        <f t="shared" si="33"/>
        <v>0</v>
      </c>
      <c r="Q39" s="745"/>
      <c r="R39" s="786">
        <f t="shared" ref="R39:S39" si="34">SUM(R36:R38)</f>
        <v>0</v>
      </c>
      <c r="S39" s="787">
        <f t="shared" si="34"/>
        <v>0</v>
      </c>
      <c r="T39" s="789"/>
      <c r="U39" s="92">
        <f t="shared" ref="U39" si="35">SUM(U36:U38)</f>
        <v>0</v>
      </c>
      <c r="V39" s="92"/>
      <c r="W39" s="117"/>
    </row>
    <row r="40" spans="1:29" ht="12" customHeight="1">
      <c r="A40" s="734" t="s">
        <v>121</v>
      </c>
      <c r="B40" s="734"/>
      <c r="C40" s="735"/>
      <c r="D40" s="735"/>
      <c r="E40" s="735"/>
      <c r="F40" s="734"/>
      <c r="G40" s="734"/>
      <c r="H40" s="734"/>
      <c r="I40" s="734"/>
      <c r="J40" s="734"/>
      <c r="K40" s="791"/>
      <c r="L40" s="791"/>
      <c r="M40" s="791"/>
      <c r="N40" s="791"/>
      <c r="O40" s="791"/>
      <c r="P40" s="791"/>
      <c r="Q40" s="745"/>
      <c r="R40" s="791"/>
      <c r="S40" s="791"/>
      <c r="T40" s="791"/>
      <c r="U40" s="791"/>
      <c r="V40" s="84"/>
      <c r="W40" s="84"/>
    </row>
    <row r="41" spans="1:29" ht="12" customHeight="1">
      <c r="A41" s="792" t="s">
        <v>122</v>
      </c>
      <c r="B41" s="740"/>
      <c r="C41" s="793"/>
      <c r="D41" s="793"/>
      <c r="E41" s="793"/>
      <c r="F41" s="894" t="str">
        <f>IF(F39=0,"",F16/F39)</f>
        <v/>
      </c>
      <c r="G41" s="895" t="str">
        <f t="shared" ref="G41:J41" si="36">IF(G39=0,"",G16/G39)</f>
        <v/>
      </c>
      <c r="H41" s="895" t="str">
        <f t="shared" si="36"/>
        <v/>
      </c>
      <c r="I41" s="895" t="str">
        <f t="shared" si="36"/>
        <v/>
      </c>
      <c r="J41" s="896" t="str">
        <f t="shared" si="36"/>
        <v/>
      </c>
      <c r="K41" s="894" t="str">
        <f>IF(K39=0,"",K16/K39)</f>
        <v/>
      </c>
      <c r="L41" s="895" t="str">
        <f>IF(L39=0,"",L16/L39)</f>
        <v/>
      </c>
      <c r="M41" s="783"/>
      <c r="N41" s="895" t="str">
        <f>IF(N39=0,"",N16/N39)</f>
        <v/>
      </c>
      <c r="O41" s="895" t="str">
        <f>IF(O39=0,"",O16/O39)</f>
        <v/>
      </c>
      <c r="P41" s="896" t="str">
        <f>IF(P39=0,"",P16/P39)</f>
        <v/>
      </c>
      <c r="Q41" s="745"/>
      <c r="R41" s="894" t="str">
        <f>IF(R39=0,"",R16/R39)</f>
        <v/>
      </c>
      <c r="S41" s="895" t="str">
        <f>IF(S39=0,"",S16/S39)</f>
        <v/>
      </c>
      <c r="T41" s="783"/>
      <c r="U41" s="895" t="str">
        <f>IF(U39=0,"",U16/U39)</f>
        <v/>
      </c>
      <c r="V41" s="85"/>
      <c r="W41" s="678"/>
    </row>
    <row r="42" spans="1:29" ht="12" customHeight="1">
      <c r="A42" s="798" t="s">
        <v>123</v>
      </c>
      <c r="B42" s="740"/>
      <c r="C42" s="793"/>
      <c r="D42" s="793"/>
      <c r="E42" s="793"/>
      <c r="F42" s="897"/>
      <c r="G42" s="898"/>
      <c r="H42" s="898"/>
      <c r="I42" s="898"/>
      <c r="J42" s="899"/>
      <c r="K42" s="897">
        <v>0</v>
      </c>
      <c r="L42" s="898">
        <v>0</v>
      </c>
      <c r="M42" s="749"/>
      <c r="N42" s="898">
        <v>0</v>
      </c>
      <c r="O42" s="898">
        <v>0</v>
      </c>
      <c r="P42" s="899">
        <v>0</v>
      </c>
      <c r="Q42" s="745"/>
      <c r="R42" s="897">
        <v>0</v>
      </c>
      <c r="S42" s="898">
        <f>L42</f>
        <v>0</v>
      </c>
      <c r="T42" s="749"/>
      <c r="U42" s="898">
        <v>0</v>
      </c>
      <c r="V42" s="86"/>
      <c r="W42" s="679"/>
    </row>
    <row r="43" spans="1:29" ht="12" customHeight="1">
      <c r="A43" s="798" t="s">
        <v>124</v>
      </c>
      <c r="B43" s="740"/>
      <c r="C43" s="793"/>
      <c r="D43" s="793"/>
      <c r="E43" s="793"/>
      <c r="F43" s="897"/>
      <c r="G43" s="898"/>
      <c r="H43" s="898"/>
      <c r="I43" s="898"/>
      <c r="J43" s="899"/>
      <c r="K43" s="897">
        <v>0</v>
      </c>
      <c r="L43" s="898">
        <v>0</v>
      </c>
      <c r="M43" s="749"/>
      <c r="N43" s="898">
        <v>0</v>
      </c>
      <c r="O43" s="898">
        <v>0</v>
      </c>
      <c r="P43" s="899">
        <v>0</v>
      </c>
      <c r="Q43" s="745"/>
      <c r="R43" s="897">
        <v>0</v>
      </c>
      <c r="S43" s="898">
        <v>0</v>
      </c>
      <c r="T43" s="749"/>
      <c r="U43" s="912">
        <v>0</v>
      </c>
      <c r="V43" s="86"/>
      <c r="W43" s="679"/>
    </row>
    <row r="44" spans="1:29" ht="12" customHeight="1">
      <c r="A44" s="803" t="s">
        <v>125</v>
      </c>
      <c r="B44" s="740"/>
      <c r="C44" s="793"/>
      <c r="D44" s="793"/>
      <c r="E44" s="793"/>
      <c r="F44" s="900"/>
      <c r="G44" s="901"/>
      <c r="H44" s="901"/>
      <c r="I44" s="901"/>
      <c r="J44" s="902"/>
      <c r="K44" s="900">
        <v>0</v>
      </c>
      <c r="L44" s="901">
        <v>0</v>
      </c>
      <c r="M44" s="789"/>
      <c r="N44" s="901">
        <v>0</v>
      </c>
      <c r="O44" s="901">
        <v>0</v>
      </c>
      <c r="P44" s="902">
        <v>0</v>
      </c>
      <c r="Q44" s="745"/>
      <c r="R44" s="900">
        <v>0</v>
      </c>
      <c r="S44" s="901">
        <v>0</v>
      </c>
      <c r="T44" s="789"/>
      <c r="U44" s="913">
        <v>0</v>
      </c>
      <c r="V44" s="343"/>
      <c r="W44" s="563"/>
    </row>
    <row r="45" spans="1:29" ht="5.45" customHeight="1">
      <c r="A45" s="736"/>
      <c r="B45" s="713"/>
      <c r="C45" s="714"/>
      <c r="D45" s="714"/>
      <c r="E45" s="714"/>
      <c r="F45" s="713"/>
      <c r="G45" s="713"/>
      <c r="H45" s="713"/>
      <c r="I45" s="713"/>
      <c r="J45" s="713"/>
      <c r="K45" s="808"/>
      <c r="L45" s="808"/>
      <c r="M45" s="808"/>
      <c r="N45" s="808"/>
      <c r="O45" s="808"/>
      <c r="P45" s="808"/>
      <c r="Q45" s="745"/>
      <c r="R45" s="808"/>
      <c r="S45" s="808"/>
      <c r="T45" s="808"/>
      <c r="U45" s="808"/>
      <c r="V45" s="87"/>
      <c r="W45" s="87"/>
    </row>
    <row r="46" spans="1:29" s="683" customFormat="1" ht="12" customHeight="1">
      <c r="A46" s="810" t="s">
        <v>126</v>
      </c>
      <c r="B46" s="713"/>
      <c r="C46" s="714"/>
      <c r="D46" s="714"/>
      <c r="E46" s="714"/>
      <c r="F46" s="713"/>
      <c r="G46" s="713"/>
      <c r="H46" s="713"/>
      <c r="I46" s="713"/>
      <c r="J46" s="713"/>
      <c r="K46" s="811"/>
      <c r="L46" s="811"/>
      <c r="M46" s="811"/>
      <c r="N46" s="811"/>
      <c r="O46" s="811"/>
      <c r="P46" s="811"/>
      <c r="Q46" s="745"/>
      <c r="R46" s="811"/>
      <c r="S46" s="811"/>
      <c r="T46" s="811"/>
      <c r="U46" s="811"/>
      <c r="V46" s="77"/>
      <c r="W46" s="77"/>
      <c r="Y46" s="57"/>
      <c r="Z46" s="57"/>
      <c r="AA46" s="57"/>
      <c r="AB46" s="57"/>
      <c r="AC46" s="57"/>
    </row>
    <row r="47" spans="1:29" s="683" customFormat="1" ht="12" customHeight="1">
      <c r="A47" s="812" t="s">
        <v>127</v>
      </c>
      <c r="B47" s="813"/>
      <c r="C47" s="829"/>
      <c r="D47" s="829"/>
      <c r="E47" s="829"/>
      <c r="F47" s="919">
        <v>0</v>
      </c>
      <c r="G47" s="920">
        <v>0</v>
      </c>
      <c r="H47" s="920">
        <v>0</v>
      </c>
      <c r="I47" s="920">
        <v>0</v>
      </c>
      <c r="J47" s="921">
        <v>0</v>
      </c>
      <c r="K47" s="919">
        <v>0</v>
      </c>
      <c r="L47" s="920">
        <v>0</v>
      </c>
      <c r="M47" s="920">
        <f t="shared" ref="M47" si="37">K47+L47</f>
        <v>0</v>
      </c>
      <c r="N47" s="920">
        <v>0</v>
      </c>
      <c r="O47" s="920">
        <v>0</v>
      </c>
      <c r="P47" s="921">
        <v>0</v>
      </c>
      <c r="Q47" s="741"/>
      <c r="R47" s="919">
        <v>0</v>
      </c>
      <c r="S47" s="920">
        <v>0</v>
      </c>
      <c r="T47" s="920">
        <f t="shared" ref="T47" si="38">R47+S47</f>
        <v>0</v>
      </c>
      <c r="U47" s="923">
        <v>0</v>
      </c>
      <c r="V47" s="88"/>
      <c r="W47" s="554"/>
      <c r="Y47" s="57"/>
      <c r="Z47" s="57"/>
      <c r="AA47" s="57"/>
      <c r="AB47" s="57"/>
      <c r="AC47" s="57"/>
    </row>
    <row r="48" spans="1:29" ht="5.45" customHeight="1">
      <c r="A48" s="736"/>
      <c r="B48" s="713"/>
      <c r="C48" s="714"/>
      <c r="D48" s="714"/>
      <c r="E48" s="714"/>
      <c r="F48" s="713"/>
      <c r="G48" s="713"/>
      <c r="H48" s="713"/>
      <c r="I48" s="713"/>
      <c r="J48" s="713"/>
      <c r="K48" s="808"/>
      <c r="L48" s="808"/>
      <c r="M48" s="808"/>
      <c r="N48" s="808"/>
      <c r="O48" s="808"/>
      <c r="P48" s="808"/>
      <c r="Q48" s="745"/>
      <c r="R48" s="808"/>
      <c r="S48" s="808"/>
      <c r="T48" s="808"/>
      <c r="U48" s="808"/>
      <c r="V48" s="87"/>
      <c r="W48" s="87"/>
    </row>
    <row r="49" spans="1:29" ht="12" customHeight="1">
      <c r="A49" s="810" t="s">
        <v>128</v>
      </c>
      <c r="B49" s="713"/>
      <c r="C49" s="714"/>
      <c r="D49" s="714"/>
      <c r="E49" s="714"/>
      <c r="F49" s="713"/>
      <c r="G49" s="713"/>
      <c r="H49" s="713"/>
      <c r="I49" s="713"/>
      <c r="J49" s="713"/>
      <c r="K49" s="811"/>
      <c r="L49" s="811"/>
      <c r="M49" s="811"/>
      <c r="N49" s="811"/>
      <c r="O49" s="811"/>
      <c r="P49" s="811"/>
      <c r="Q49" s="745"/>
      <c r="R49" s="811"/>
      <c r="S49" s="811"/>
      <c r="T49" s="811"/>
      <c r="U49" s="811"/>
      <c r="V49" s="77"/>
      <c r="W49" s="77"/>
    </row>
    <row r="50" spans="1:29" ht="12" customHeight="1">
      <c r="A50" s="782" t="s">
        <v>129</v>
      </c>
      <c r="B50" s="740"/>
      <c r="C50" s="747"/>
      <c r="D50" s="747"/>
      <c r="E50" s="747"/>
      <c r="F50" s="821"/>
      <c r="G50" s="783"/>
      <c r="H50" s="783"/>
      <c r="I50" s="783"/>
      <c r="J50" s="822"/>
      <c r="K50" s="771">
        <v>0</v>
      </c>
      <c r="L50" s="746">
        <v>0</v>
      </c>
      <c r="M50" s="746">
        <f t="shared" ref="M50:M52" si="39">K50+L50</f>
        <v>0</v>
      </c>
      <c r="N50" s="746">
        <v>0</v>
      </c>
      <c r="O50" s="746">
        <v>0</v>
      </c>
      <c r="P50" s="772">
        <v>0</v>
      </c>
      <c r="Q50" s="745"/>
      <c r="R50" s="771">
        <v>0</v>
      </c>
      <c r="S50" s="746">
        <v>0</v>
      </c>
      <c r="T50" s="746">
        <f t="shared" ref="T50:T52" si="40">R50+S50</f>
        <v>0</v>
      </c>
      <c r="U50" s="911">
        <v>0</v>
      </c>
      <c r="V50" s="79"/>
      <c r="W50" s="670"/>
    </row>
    <row r="51" spans="1:29" ht="12" customHeight="1">
      <c r="A51" s="784" t="s">
        <v>130</v>
      </c>
      <c r="B51" s="740"/>
      <c r="C51" s="747"/>
      <c r="D51" s="747"/>
      <c r="E51" s="747"/>
      <c r="F51" s="748"/>
      <c r="G51" s="749"/>
      <c r="H51" s="749"/>
      <c r="I51" s="749"/>
      <c r="J51" s="750"/>
      <c r="K51" s="774">
        <v>0</v>
      </c>
      <c r="L51" s="754">
        <v>0</v>
      </c>
      <c r="M51" s="754">
        <f t="shared" si="39"/>
        <v>0</v>
      </c>
      <c r="N51" s="754">
        <v>0</v>
      </c>
      <c r="O51" s="754">
        <v>0</v>
      </c>
      <c r="P51" s="775">
        <v>0</v>
      </c>
      <c r="Q51" s="745"/>
      <c r="R51" s="774">
        <v>0</v>
      </c>
      <c r="S51" s="754">
        <v>0</v>
      </c>
      <c r="T51" s="754">
        <f t="shared" si="40"/>
        <v>0</v>
      </c>
      <c r="U51" s="909">
        <v>0</v>
      </c>
      <c r="V51" s="80"/>
      <c r="W51" s="316"/>
    </row>
    <row r="52" spans="1:29" ht="12" customHeight="1">
      <c r="A52" s="803" t="s">
        <v>131</v>
      </c>
      <c r="B52" s="740"/>
      <c r="C52" s="793"/>
      <c r="D52" s="793"/>
      <c r="E52" s="793"/>
      <c r="F52" s="804"/>
      <c r="G52" s="805"/>
      <c r="H52" s="805"/>
      <c r="I52" s="805"/>
      <c r="J52" s="806"/>
      <c r="K52" s="826">
        <v>0</v>
      </c>
      <c r="L52" s="790">
        <v>0</v>
      </c>
      <c r="M52" s="790">
        <f t="shared" si="39"/>
        <v>0</v>
      </c>
      <c r="N52" s="790">
        <v>0</v>
      </c>
      <c r="O52" s="790">
        <v>0</v>
      </c>
      <c r="P52" s="827">
        <v>0</v>
      </c>
      <c r="Q52" s="745"/>
      <c r="R52" s="826">
        <v>0</v>
      </c>
      <c r="S52" s="790">
        <v>0</v>
      </c>
      <c r="T52" s="790">
        <f t="shared" si="40"/>
        <v>0</v>
      </c>
      <c r="U52" s="915">
        <v>0</v>
      </c>
      <c r="V52" s="343"/>
      <c r="W52" s="563"/>
    </row>
    <row r="53" spans="1:29" ht="5.45" customHeight="1">
      <c r="A53" s="736"/>
      <c r="B53" s="713"/>
      <c r="C53" s="714"/>
      <c r="D53" s="714"/>
      <c r="E53" s="714"/>
      <c r="F53" s="713"/>
      <c r="G53" s="713"/>
      <c r="H53" s="713"/>
      <c r="I53" s="713"/>
      <c r="J53" s="713"/>
      <c r="K53" s="808"/>
      <c r="L53" s="808"/>
      <c r="M53" s="808"/>
      <c r="N53" s="808"/>
      <c r="O53" s="808"/>
      <c r="P53" s="808"/>
      <c r="Q53" s="745"/>
      <c r="R53" s="808"/>
      <c r="S53" s="808"/>
      <c r="T53" s="808"/>
      <c r="U53" s="808"/>
      <c r="V53" s="87"/>
      <c r="W53" s="87"/>
    </row>
    <row r="54" spans="1:29" ht="12" customHeight="1">
      <c r="A54" s="810" t="s">
        <v>132</v>
      </c>
      <c r="B54" s="713"/>
      <c r="C54" s="714"/>
      <c r="D54" s="714"/>
      <c r="E54" s="714"/>
      <c r="F54" s="713"/>
      <c r="G54" s="713"/>
      <c r="H54" s="713"/>
      <c r="I54" s="713"/>
      <c r="J54" s="713"/>
      <c r="K54" s="811"/>
      <c r="L54" s="811"/>
      <c r="M54" s="811"/>
      <c r="N54" s="811"/>
      <c r="O54" s="811"/>
      <c r="P54" s="811"/>
      <c r="Q54" s="745"/>
      <c r="R54" s="811"/>
      <c r="S54" s="811"/>
      <c r="T54" s="811"/>
      <c r="U54" s="811"/>
      <c r="V54" s="77"/>
      <c r="W54" s="77"/>
    </row>
    <row r="55" spans="1:29" ht="12" customHeight="1">
      <c r="A55" s="828" t="s">
        <v>133</v>
      </c>
      <c r="B55" s="813"/>
      <c r="C55" s="829"/>
      <c r="D55" s="829"/>
      <c r="E55" s="829"/>
      <c r="F55" s="830"/>
      <c r="G55" s="831"/>
      <c r="H55" s="831"/>
      <c r="I55" s="831"/>
      <c r="J55" s="832"/>
      <c r="K55" s="830"/>
      <c r="L55" s="831"/>
      <c r="M55" s="831"/>
      <c r="N55" s="831"/>
      <c r="O55" s="831"/>
      <c r="P55" s="832"/>
      <c r="Q55" s="745"/>
      <c r="R55" s="830"/>
      <c r="S55" s="831"/>
      <c r="T55" s="831"/>
      <c r="U55" s="916"/>
      <c r="V55" s="555"/>
      <c r="W55" s="684"/>
    </row>
    <row r="56" spans="1:29" ht="12" customHeight="1">
      <c r="A56" s="784" t="s">
        <v>134</v>
      </c>
      <c r="B56" s="740"/>
      <c r="C56" s="747"/>
      <c r="D56" s="747"/>
      <c r="E56" s="747"/>
      <c r="F56" s="748"/>
      <c r="G56" s="749"/>
      <c r="H56" s="749"/>
      <c r="I56" s="749"/>
      <c r="J56" s="750"/>
      <c r="K56" s="748"/>
      <c r="L56" s="749"/>
      <c r="M56" s="749"/>
      <c r="N56" s="749"/>
      <c r="O56" s="749"/>
      <c r="P56" s="750"/>
      <c r="Q56" s="745"/>
      <c r="R56" s="748"/>
      <c r="S56" s="749"/>
      <c r="T56" s="749"/>
      <c r="U56" s="910"/>
      <c r="V56" s="325"/>
      <c r="W56" s="672"/>
    </row>
    <row r="57" spans="1:29" ht="12" customHeight="1">
      <c r="A57" s="803" t="s">
        <v>135</v>
      </c>
      <c r="B57" s="740"/>
      <c r="C57" s="793"/>
      <c r="D57" s="793"/>
      <c r="E57" s="793"/>
      <c r="F57" s="804"/>
      <c r="G57" s="805"/>
      <c r="H57" s="805"/>
      <c r="I57" s="805"/>
      <c r="J57" s="806"/>
      <c r="K57" s="804"/>
      <c r="L57" s="805"/>
      <c r="M57" s="805"/>
      <c r="N57" s="805"/>
      <c r="O57" s="805"/>
      <c r="P57" s="806"/>
      <c r="Q57" s="745"/>
      <c r="R57" s="804"/>
      <c r="S57" s="805"/>
      <c r="T57" s="805"/>
      <c r="U57" s="917"/>
      <c r="V57" s="319"/>
      <c r="W57" s="676"/>
    </row>
    <row r="58" spans="1:29" ht="12" customHeight="1">
      <c r="A58" s="833"/>
      <c r="B58" s="834"/>
      <c r="C58" s="905"/>
      <c r="D58" s="905"/>
      <c r="E58" s="905"/>
      <c r="F58" s="834"/>
      <c r="G58" s="834"/>
      <c r="H58" s="834"/>
      <c r="I58" s="834"/>
      <c r="J58" s="834"/>
      <c r="K58" s="838"/>
      <c r="L58" s="838"/>
      <c r="M58" s="838"/>
      <c r="N58" s="838"/>
      <c r="O58" s="838"/>
      <c r="P58" s="838"/>
      <c r="Q58" s="745"/>
      <c r="R58" s="838"/>
      <c r="S58" s="838"/>
      <c r="T58" s="838"/>
      <c r="U58" s="838"/>
      <c r="V58" s="685"/>
      <c r="W58" s="685"/>
    </row>
    <row r="59" spans="1:29" ht="15.6" customHeight="1">
      <c r="A59" s="734" t="s">
        <v>136</v>
      </c>
      <c r="B59" s="734"/>
      <c r="C59" s="735"/>
      <c r="D59" s="735"/>
      <c r="E59" s="735"/>
      <c r="F59" s="734"/>
      <c r="G59" s="734"/>
      <c r="H59" s="734"/>
      <c r="I59" s="734"/>
      <c r="J59" s="734"/>
      <c r="K59" s="736"/>
      <c r="L59" s="736"/>
      <c r="M59" s="736"/>
      <c r="N59" s="736"/>
      <c r="O59" s="736"/>
      <c r="P59" s="737"/>
      <c r="Q59" s="745"/>
      <c r="R59" s="736"/>
      <c r="S59" s="736"/>
      <c r="T59" s="736"/>
      <c r="U59" s="736"/>
      <c r="V59" s="63"/>
      <c r="W59" s="63"/>
    </row>
    <row r="60" spans="1:29" ht="12" customHeight="1">
      <c r="A60" s="842" t="s">
        <v>137</v>
      </c>
      <c r="B60" s="740"/>
      <c r="C60" s="747"/>
      <c r="D60" s="747"/>
      <c r="E60" s="747"/>
      <c r="F60" s="771">
        <v>0</v>
      </c>
      <c r="G60" s="746">
        <v>0</v>
      </c>
      <c r="H60" s="746">
        <v>0</v>
      </c>
      <c r="I60" s="746">
        <v>0</v>
      </c>
      <c r="J60" s="772">
        <v>0</v>
      </c>
      <c r="K60" s="771">
        <v>0</v>
      </c>
      <c r="L60" s="746">
        <v>0</v>
      </c>
      <c r="M60" s="746">
        <f t="shared" ref="M60" si="41">K60+L60</f>
        <v>0</v>
      </c>
      <c r="N60" s="746">
        <v>0</v>
      </c>
      <c r="O60" s="746">
        <v>0</v>
      </c>
      <c r="P60" s="772">
        <v>0</v>
      </c>
      <c r="Q60" s="745"/>
      <c r="R60" s="771">
        <v>0</v>
      </c>
      <c r="S60" s="746">
        <v>0</v>
      </c>
      <c r="T60" s="746">
        <f t="shared" ref="T60" si="42">R60+S60</f>
        <v>0</v>
      </c>
      <c r="U60" s="911">
        <v>0</v>
      </c>
      <c r="V60" s="79"/>
      <c r="W60" s="670"/>
    </row>
    <row r="61" spans="1:29" s="73" customFormat="1" ht="12" customHeight="1">
      <c r="A61" s="843" t="s">
        <v>138</v>
      </c>
      <c r="B61" s="844"/>
      <c r="C61" s="757"/>
      <c r="D61" s="757"/>
      <c r="E61" s="757"/>
      <c r="F61" s="786">
        <f t="shared" ref="F61:P61" si="43">F18-F60</f>
        <v>1017</v>
      </c>
      <c r="G61" s="787">
        <f t="shared" si="43"/>
        <v>955</v>
      </c>
      <c r="H61" s="787">
        <f t="shared" si="43"/>
        <v>1058.9474804549659</v>
      </c>
      <c r="I61" s="787">
        <f t="shared" si="43"/>
        <v>953</v>
      </c>
      <c r="J61" s="788">
        <f t="shared" si="43"/>
        <v>1037</v>
      </c>
      <c r="K61" s="786">
        <f t="shared" si="43"/>
        <v>1100</v>
      </c>
      <c r="L61" s="787">
        <f t="shared" si="43"/>
        <v>1179.0380903208015</v>
      </c>
      <c r="M61" s="787">
        <f t="shared" si="43"/>
        <v>2279.0380903208015</v>
      </c>
      <c r="N61" s="787">
        <f t="shared" si="43"/>
        <v>1284.6715928565561</v>
      </c>
      <c r="O61" s="787">
        <f t="shared" si="43"/>
        <v>1285.9899885842331</v>
      </c>
      <c r="P61" s="788">
        <f t="shared" si="43"/>
        <v>1263.4373147970277</v>
      </c>
      <c r="Q61" s="745"/>
      <c r="R61" s="786">
        <f t="shared" ref="R61:U61" si="44">R18-R60</f>
        <v>1100</v>
      </c>
      <c r="S61" s="787">
        <f t="shared" si="44"/>
        <v>1085.2750000000001</v>
      </c>
      <c r="T61" s="787">
        <f t="shared" si="44"/>
        <v>2185.2749999999996</v>
      </c>
      <c r="U61" s="787">
        <f t="shared" si="44"/>
        <v>1241</v>
      </c>
      <c r="V61" s="93"/>
      <c r="W61" s="680"/>
      <c r="Y61" s="57"/>
      <c r="Z61" s="57"/>
      <c r="AA61" s="57"/>
      <c r="AB61" s="57"/>
      <c r="AC61" s="57"/>
    </row>
    <row r="62" spans="1:29" s="94" customFormat="1" ht="12" customHeight="1">
      <c r="A62" s="736"/>
      <c r="B62" s="713"/>
      <c r="C62" s="714"/>
      <c r="D62" s="714"/>
      <c r="E62" s="714"/>
      <c r="F62" s="713"/>
      <c r="G62" s="713"/>
      <c r="H62" s="713"/>
      <c r="I62" s="713"/>
      <c r="J62" s="713"/>
      <c r="K62" s="845"/>
      <c r="L62" s="845"/>
      <c r="M62" s="845"/>
      <c r="N62" s="845"/>
      <c r="O62" s="845"/>
      <c r="P62" s="845"/>
      <c r="Q62" s="745"/>
      <c r="R62" s="845"/>
      <c r="S62" s="845"/>
      <c r="T62" s="845"/>
      <c r="U62" s="845"/>
      <c r="V62" s="115"/>
      <c r="W62" s="115"/>
      <c r="Y62" s="57"/>
      <c r="Z62" s="57"/>
      <c r="AA62" s="57"/>
      <c r="AB62" s="57"/>
      <c r="AC62" s="57"/>
    </row>
    <row r="63" spans="1:29" ht="15.6" customHeight="1">
      <c r="A63" s="734" t="s">
        <v>139</v>
      </c>
      <c r="B63" s="734"/>
      <c r="C63" s="735"/>
      <c r="D63" s="735"/>
      <c r="E63" s="735"/>
      <c r="F63" s="734"/>
      <c r="G63" s="734"/>
      <c r="H63" s="734"/>
      <c r="I63" s="734"/>
      <c r="J63" s="734"/>
      <c r="K63" s="736"/>
      <c r="L63" s="736"/>
      <c r="M63" s="736"/>
      <c r="N63" s="736"/>
      <c r="O63" s="736"/>
      <c r="P63" s="737"/>
      <c r="Q63" s="745"/>
      <c r="R63" s="736"/>
      <c r="S63" s="736"/>
      <c r="T63" s="736"/>
      <c r="U63" s="736"/>
      <c r="V63" s="63"/>
      <c r="W63" s="63"/>
    </row>
    <row r="64" spans="1:29" s="97" customFormat="1" ht="12" customHeight="1">
      <c r="A64" s="782" t="s">
        <v>140</v>
      </c>
      <c r="B64" s="713"/>
      <c r="C64" s="847"/>
      <c r="D64" s="847"/>
      <c r="E64" s="847"/>
      <c r="F64" s="848">
        <f>'T1'!F64</f>
        <v>-2E-3</v>
      </c>
      <c r="G64" s="849">
        <f>'T1'!G64</f>
        <v>4.0000000000000001E-3</v>
      </c>
      <c r="H64" s="849">
        <f>'T1'!H64</f>
        <v>8.0000000000000002E-3</v>
      </c>
      <c r="I64" s="849">
        <f>'T1'!I64</f>
        <v>1.2E-2</v>
      </c>
      <c r="J64" s="850">
        <f>'T1'!J64</f>
        <v>1.0999999999999999E-2</v>
      </c>
      <c r="K64" s="848">
        <f>'T1'!K64</f>
        <v>4.0000000000000001E-3</v>
      </c>
      <c r="L64" s="849">
        <f>'T1'!L64</f>
        <v>1.4200000000000001E-2</v>
      </c>
      <c r="M64" s="851"/>
      <c r="N64" s="849">
        <f>'T1'!N64</f>
        <v>1.4999999999999999E-2</v>
      </c>
      <c r="O64" s="849">
        <f>'T1'!O64</f>
        <v>1.6E-2</v>
      </c>
      <c r="P64" s="850">
        <f>'T1'!P64</f>
        <v>1.7600000000000001E-2</v>
      </c>
      <c r="Q64" s="745"/>
      <c r="R64" s="848">
        <f>'T1'!R64</f>
        <v>4.0000000000000001E-3</v>
      </c>
      <c r="S64" s="849">
        <f>'T1'!S64</f>
        <v>2.1000000000000001E-2</v>
      </c>
      <c r="T64" s="851"/>
      <c r="U64" s="849">
        <f>'T1'!U64</f>
        <v>7.1999999999999995E-2</v>
      </c>
      <c r="V64" s="95"/>
      <c r="W64" s="531"/>
      <c r="Y64" s="57"/>
      <c r="Z64" s="57"/>
      <c r="AA64" s="57"/>
      <c r="AB64" s="57"/>
      <c r="AC64" s="57"/>
    </row>
    <row r="65" spans="1:29" s="94" customFormat="1" ht="12" customHeight="1">
      <c r="A65" s="784" t="s">
        <v>141</v>
      </c>
      <c r="B65" s="713"/>
      <c r="C65" s="852"/>
      <c r="D65" s="852"/>
      <c r="E65" s="852"/>
      <c r="F65" s="853">
        <f>'T1'!F65</f>
        <v>98.811104787200406</v>
      </c>
      <c r="G65" s="854">
        <f>'T1'!G65</f>
        <v>99.206349206349202</v>
      </c>
      <c r="H65" s="854">
        <f>'T1'!H65</f>
        <v>100</v>
      </c>
      <c r="I65" s="854">
        <f>'T1'!I65</f>
        <v>101.2</v>
      </c>
      <c r="J65" s="855">
        <f>'T1'!J65</f>
        <v>102.31319999999999</v>
      </c>
      <c r="K65" s="853">
        <f>'T1'!K65</f>
        <v>102.7224528</v>
      </c>
      <c r="L65" s="854">
        <f>'T1'!L65</f>
        <v>104.18111162976</v>
      </c>
      <c r="M65" s="856"/>
      <c r="N65" s="854">
        <f>'T1'!N65</f>
        <v>105.74382830420639</v>
      </c>
      <c r="O65" s="854">
        <f>'T1'!O65</f>
        <v>107.4357295570737</v>
      </c>
      <c r="P65" s="855">
        <f>'T1'!P65</f>
        <v>109.3265983972782</v>
      </c>
      <c r="Q65" s="745"/>
      <c r="R65" s="853">
        <f>'T1'!R65</f>
        <v>102.7224528</v>
      </c>
      <c r="S65" s="854">
        <f>'T1'!S65</f>
        <v>104.87962430879999</v>
      </c>
      <c r="T65" s="856"/>
      <c r="U65" s="854">
        <f>'T1'!U65</f>
        <v>112.43095725903359</v>
      </c>
      <c r="V65" s="344"/>
      <c r="W65" s="532"/>
      <c r="Y65" s="57"/>
      <c r="Z65" s="57"/>
      <c r="AA65" s="57"/>
      <c r="AB65" s="57"/>
      <c r="AC65" s="57"/>
    </row>
    <row r="66" spans="1:29" s="94" customFormat="1" ht="12" customHeight="1">
      <c r="A66" s="857" t="s">
        <v>142</v>
      </c>
      <c r="B66" s="858"/>
      <c r="C66" s="757"/>
      <c r="D66" s="757"/>
      <c r="E66" s="757"/>
      <c r="F66" s="758">
        <f t="shared" ref="F66:J66" si="45">((F61-F15-F16)/(F65/100))+F15+F16</f>
        <v>1029.2365439999999</v>
      </c>
      <c r="G66" s="759">
        <f t="shared" si="45"/>
        <v>962.6400000000001</v>
      </c>
      <c r="H66" s="759">
        <f t="shared" si="45"/>
        <v>1058.9474804549659</v>
      </c>
      <c r="I66" s="759">
        <f t="shared" si="45"/>
        <v>941.699604743083</v>
      </c>
      <c r="J66" s="760">
        <f t="shared" si="45"/>
        <v>1013.554458271269</v>
      </c>
      <c r="K66" s="758">
        <f t="shared" ref="K66:P66" si="46">((K61-K15-K16)/(K65/100))+K15+K16</f>
        <v>1070.8467039252785</v>
      </c>
      <c r="L66" s="759">
        <f t="shared" si="46"/>
        <v>1131.7196292845101</v>
      </c>
      <c r="M66" s="759">
        <f>K66+L66</f>
        <v>2202.5663332097884</v>
      </c>
      <c r="N66" s="759">
        <f t="shared" si="46"/>
        <v>1214.8903755978854</v>
      </c>
      <c r="O66" s="759">
        <f t="shared" si="46"/>
        <v>1196.9853919976122</v>
      </c>
      <c r="P66" s="760">
        <f t="shared" si="46"/>
        <v>1155.6540981965486</v>
      </c>
      <c r="Q66" s="745"/>
      <c r="R66" s="758">
        <f t="shared" ref="R66:S66" si="47">((R61-R15-R16)/(R65/100))+R15+R16</f>
        <v>1070.8467039252785</v>
      </c>
      <c r="S66" s="759">
        <f t="shared" si="47"/>
        <v>1034.7815480389163</v>
      </c>
      <c r="T66" s="759">
        <f>R66+S66</f>
        <v>2105.6282519641945</v>
      </c>
      <c r="U66" s="759">
        <f t="shared" ref="U66" si="48">((U61-U15-U16)/(U65/100))+U15+U16</f>
        <v>1103.7885207548461</v>
      </c>
      <c r="V66" s="99"/>
      <c r="W66" s="681"/>
      <c r="Y66" s="57"/>
      <c r="Z66" s="57"/>
      <c r="AA66" s="57"/>
      <c r="AB66" s="57"/>
      <c r="AC66" s="57"/>
    </row>
    <row r="67" spans="1:29" s="94" customFormat="1" ht="12" customHeight="1">
      <c r="A67" s="859" t="s">
        <v>103</v>
      </c>
      <c r="B67" s="713"/>
      <c r="C67" s="860"/>
      <c r="D67" s="860"/>
      <c r="E67" s="860"/>
      <c r="F67" s="861"/>
      <c r="G67" s="862">
        <f t="shared" ref="G67:J67" si="49">G66/F66-1</f>
        <v>-6.4704799288587855E-2</v>
      </c>
      <c r="H67" s="862">
        <f t="shared" si="49"/>
        <v>0.10004516792878526</v>
      </c>
      <c r="I67" s="862">
        <f t="shared" si="49"/>
        <v>-0.1107211432822981</v>
      </c>
      <c r="J67" s="864">
        <f t="shared" si="49"/>
        <v>7.630337016844102E-2</v>
      </c>
      <c r="K67" s="865">
        <f t="shared" ref="K67" si="50">K66/J66-1</f>
        <v>5.6526065458512909E-2</v>
      </c>
      <c r="L67" s="862">
        <f t="shared" ref="L67" si="51">L66/K66-1</f>
        <v>5.684560183646914E-2</v>
      </c>
      <c r="M67" s="866"/>
      <c r="N67" s="862">
        <f t="shared" ref="N67" si="52">N66/L66-1</f>
        <v>7.3490592688541634E-2</v>
      </c>
      <c r="O67" s="862">
        <f t="shared" ref="O67" si="53">O66/N66-1</f>
        <v>-1.4737941759939921E-2</v>
      </c>
      <c r="P67" s="864">
        <f t="shared" ref="P67" si="54">P66/O66-1</f>
        <v>-3.4529488895505223E-2</v>
      </c>
      <c r="Q67" s="745"/>
      <c r="R67" s="865">
        <f>+R66/J66-1</f>
        <v>5.6526065458512909E-2</v>
      </c>
      <c r="S67" s="862">
        <f t="shared" ref="S67" si="55">S66/R66-1</f>
        <v>-3.3679102484195256E-2</v>
      </c>
      <c r="T67" s="866"/>
      <c r="U67" s="862">
        <f>U66/S66-1</f>
        <v>6.6687478962791369E-2</v>
      </c>
      <c r="V67" s="100"/>
      <c r="W67" s="533"/>
      <c r="Y67" s="57"/>
      <c r="Z67" s="57"/>
      <c r="AA67" s="57"/>
      <c r="AB67" s="57"/>
      <c r="AC67" s="57"/>
    </row>
    <row r="68" spans="1:29" s="94" customFormat="1" ht="12" customHeight="1">
      <c r="A68" s="868" t="s">
        <v>143</v>
      </c>
      <c r="B68" s="869"/>
      <c r="C68" s="870"/>
      <c r="D68" s="870"/>
      <c r="E68" s="870"/>
      <c r="F68" s="871">
        <f>'T1'!F68</f>
        <v>100.5</v>
      </c>
      <c r="G68" s="872">
        <f>'T1'!G68</f>
        <v>102.63627202000001</v>
      </c>
      <c r="H68" s="872">
        <f>'T1'!H68</f>
        <v>108.78931984302299</v>
      </c>
      <c r="I68" s="872">
        <f>'T1'!I68</f>
        <v>120.91428048</v>
      </c>
      <c r="J68" s="873">
        <f>'T1'!J68</f>
        <v>124.92712657</v>
      </c>
      <c r="K68" s="871">
        <f>'T1'!K68</f>
        <v>44.088166873767598</v>
      </c>
      <c r="L68" s="872">
        <f>'T1'!L68</f>
        <v>37</v>
      </c>
      <c r="M68" s="872">
        <f>K68+L68</f>
        <v>81.088166873767591</v>
      </c>
      <c r="N68" s="872">
        <f>'T1'!N68</f>
        <v>108</v>
      </c>
      <c r="O68" s="872">
        <f>'T1'!O68</f>
        <v>121</v>
      </c>
      <c r="P68" s="873">
        <f>'T1'!P68</f>
        <v>129</v>
      </c>
      <c r="Q68" s="745"/>
      <c r="R68" s="871">
        <f>'T1'!R68</f>
        <v>44.088166873767598</v>
      </c>
      <c r="S68" s="872">
        <f>'T1'!S68</f>
        <v>40.830542584394202</v>
      </c>
      <c r="T68" s="872">
        <f>R68+S68</f>
        <v>84.9187094581618</v>
      </c>
      <c r="U68" s="872">
        <f>'T1'!U68</f>
        <v>81.305000000000007</v>
      </c>
      <c r="V68" s="99"/>
      <c r="W68" s="681"/>
      <c r="Y68" s="57"/>
      <c r="Z68" s="57"/>
      <c r="AA68" s="57"/>
      <c r="AB68" s="57"/>
      <c r="AC68" s="57"/>
    </row>
    <row r="69" spans="1:29" s="94" customFormat="1" ht="12" customHeight="1">
      <c r="A69" s="859" t="s">
        <v>103</v>
      </c>
      <c r="B69" s="869"/>
      <c r="C69" s="860"/>
      <c r="D69" s="860"/>
      <c r="E69" s="860"/>
      <c r="F69" s="861"/>
      <c r="G69" s="862">
        <f t="shared" ref="G69" si="56">G68/F68-1</f>
        <v>2.1256438009950251E-2</v>
      </c>
      <c r="H69" s="862">
        <f t="shared" ref="H69" si="57">H68/G68-1</f>
        <v>5.9950032302654055E-2</v>
      </c>
      <c r="I69" s="862">
        <f t="shared" ref="I69" si="58">I68/H68-1</f>
        <v>0.11145359355562356</v>
      </c>
      <c r="J69" s="864">
        <f t="shared" ref="J69" si="59">J68/I68-1</f>
        <v>3.3187528173429737E-2</v>
      </c>
      <c r="K69" s="865">
        <f t="shared" ref="K69" si="60">K68/J68-1</f>
        <v>-0.64708892228411397</v>
      </c>
      <c r="L69" s="862">
        <f t="shared" ref="L69" si="61">L68/K68-1</f>
        <v>-0.1607725468392075</v>
      </c>
      <c r="M69" s="866"/>
      <c r="N69" s="862">
        <f t="shared" ref="N69" si="62">N68/L68-1</f>
        <v>1.9189189189189189</v>
      </c>
      <c r="O69" s="862">
        <f t="shared" ref="O69" si="63">O68/N68-1</f>
        <v>0.12037037037037046</v>
      </c>
      <c r="P69" s="864">
        <f t="shared" ref="P69" si="64">P68/O68-1</f>
        <v>6.6115702479338845E-2</v>
      </c>
      <c r="Q69" s="745"/>
      <c r="R69" s="865">
        <f>+R68/J68-1</f>
        <v>-0.64708892228411397</v>
      </c>
      <c r="S69" s="862">
        <f t="shared" ref="S69" si="65">S68/R68-1</f>
        <v>-7.3888857722312795E-2</v>
      </c>
      <c r="T69" s="866"/>
      <c r="U69" s="862">
        <f>U68/S68-1</f>
        <v>0.99127895084782702</v>
      </c>
      <c r="V69" s="100"/>
      <c r="W69" s="533"/>
      <c r="Y69" s="57"/>
      <c r="Z69" s="57"/>
      <c r="AA69" s="57"/>
      <c r="AB69" s="57"/>
      <c r="AC69" s="57"/>
    </row>
    <row r="70" spans="1:29" s="94" customFormat="1" ht="12" customHeight="1">
      <c r="A70" s="868" t="s">
        <v>144</v>
      </c>
      <c r="B70" s="869"/>
      <c r="C70" s="874"/>
      <c r="D70" s="874"/>
      <c r="E70" s="874"/>
      <c r="F70" s="875">
        <f t="shared" ref="F70:J70" si="66">F66/F68</f>
        <v>10.241159641791043</v>
      </c>
      <c r="G70" s="876">
        <f t="shared" si="66"/>
        <v>9.3791403473074038</v>
      </c>
      <c r="H70" s="876">
        <f t="shared" si="66"/>
        <v>9.7339286796072351</v>
      </c>
      <c r="I70" s="876">
        <f t="shared" si="66"/>
        <v>7.7881586939505141</v>
      </c>
      <c r="J70" s="877">
        <f t="shared" si="66"/>
        <v>8.1131655397784836</v>
      </c>
      <c r="K70" s="875">
        <f t="shared" ref="K70:P70" si="67">K66/K68</f>
        <v>24.288755461103801</v>
      </c>
      <c r="L70" s="876">
        <f t="shared" si="67"/>
        <v>30.587017007689461</v>
      </c>
      <c r="M70" s="876">
        <f>M66/M68</f>
        <v>27.162610996479795</v>
      </c>
      <c r="N70" s="876">
        <f t="shared" si="67"/>
        <v>11.24898495923968</v>
      </c>
      <c r="O70" s="876">
        <f t="shared" si="67"/>
        <v>9.8924412561786124</v>
      </c>
      <c r="P70" s="877">
        <f t="shared" si="67"/>
        <v>8.9585589007484394</v>
      </c>
      <c r="Q70" s="745"/>
      <c r="R70" s="875">
        <f t="shared" ref="R70:S70" si="68">R66/R68</f>
        <v>24.288755461103801</v>
      </c>
      <c r="S70" s="876">
        <f t="shared" si="68"/>
        <v>25.343321017595759</v>
      </c>
      <c r="T70" s="876">
        <f>T66/T68</f>
        <v>24.79581078656885</v>
      </c>
      <c r="U70" s="876">
        <f t="shared" ref="U70" si="69">U66/U68</f>
        <v>13.575899646452813</v>
      </c>
      <c r="V70" s="99"/>
      <c r="W70" s="681"/>
      <c r="Y70" s="57"/>
      <c r="Z70" s="57"/>
      <c r="AA70" s="57"/>
      <c r="AB70" s="57"/>
      <c r="AC70" s="57"/>
    </row>
    <row r="71" spans="1:29" ht="12" customHeight="1">
      <c r="A71" s="761" t="s">
        <v>103</v>
      </c>
      <c r="B71" s="869"/>
      <c r="C71" s="860"/>
      <c r="D71" s="860"/>
      <c r="E71" s="860"/>
      <c r="F71" s="878"/>
      <c r="G71" s="879">
        <f t="shared" ref="G71" si="70">G70/F70-1</f>
        <v>-8.4172039557512845E-2</v>
      </c>
      <c r="H71" s="879">
        <f t="shared" ref="H71" si="71">H70/G70-1</f>
        <v>3.7827382805044163E-2</v>
      </c>
      <c r="I71" s="879">
        <f t="shared" ref="I71" si="72">I70/H70-1</f>
        <v>-0.19989564847882502</v>
      </c>
      <c r="J71" s="881">
        <f t="shared" ref="J71" si="73">J70/I70-1</f>
        <v>4.173089668555674E-2</v>
      </c>
      <c r="K71" s="882">
        <f t="shared" ref="K71" si="74">K70/J70-1</f>
        <v>1.9937458248592526</v>
      </c>
      <c r="L71" s="879">
        <f t="shared" ref="L71" si="75">L70/K70-1</f>
        <v>0.25930770955604321</v>
      </c>
      <c r="M71" s="883"/>
      <c r="N71" s="879">
        <f t="shared" ref="N71" si="76">N70/L70-1</f>
        <v>-0.63223007472707371</v>
      </c>
      <c r="O71" s="879">
        <f t="shared" ref="O71" si="77">O70/N70-1</f>
        <v>-0.1205925430584589</v>
      </c>
      <c r="P71" s="881">
        <f t="shared" ref="P71" si="78">P70/O70-1</f>
        <v>-9.4403629119039656E-2</v>
      </c>
      <c r="Q71" s="745"/>
      <c r="R71" s="882">
        <f>+R70/J70-1</f>
        <v>1.9937458248592526</v>
      </c>
      <c r="S71" s="879">
        <f t="shared" ref="S71" si="79">S70/R70-1</f>
        <v>4.3417850625601107E-2</v>
      </c>
      <c r="T71" s="883"/>
      <c r="U71" s="879">
        <f>U70/S70-1</f>
        <v>-0.46432041652997558</v>
      </c>
      <c r="V71" s="104"/>
      <c r="W71" s="560"/>
    </row>
    <row r="72" spans="1:29" s="683" customFormat="1" ht="12" customHeight="1">
      <c r="A72" s="105"/>
      <c r="B72" s="102"/>
      <c r="C72" s="548"/>
      <c r="D72" s="548"/>
      <c r="E72" s="548"/>
      <c r="F72" s="102"/>
      <c r="G72" s="102"/>
      <c r="H72" s="102"/>
      <c r="I72" s="102"/>
      <c r="J72" s="102"/>
      <c r="K72" s="101"/>
      <c r="L72" s="101"/>
      <c r="M72" s="101"/>
      <c r="N72" s="101"/>
      <c r="O72" s="101"/>
      <c r="P72" s="101"/>
      <c r="Q72" s="64"/>
      <c r="R72" s="101"/>
      <c r="S72" s="101"/>
      <c r="T72" s="101"/>
      <c r="U72" s="94"/>
      <c r="V72" s="94"/>
      <c r="W72" s="94"/>
    </row>
    <row r="73" spans="1:29" s="683" customFormat="1" ht="12" customHeight="1">
      <c r="A73" s="106" t="s">
        <v>145</v>
      </c>
      <c r="B73" s="57"/>
      <c r="C73" s="547"/>
      <c r="D73" s="547"/>
      <c r="E73" s="547"/>
      <c r="F73" s="57"/>
      <c r="G73" s="57"/>
      <c r="H73" s="57"/>
      <c r="I73" s="57"/>
      <c r="J73" s="57"/>
      <c r="K73" s="57"/>
      <c r="L73" s="57"/>
      <c r="M73" s="57"/>
      <c r="N73" s="57"/>
      <c r="O73" s="57"/>
      <c r="P73" s="57"/>
      <c r="Q73" s="64"/>
      <c r="R73" s="57"/>
      <c r="S73" s="57"/>
      <c r="T73" s="57"/>
      <c r="U73" s="57"/>
      <c r="V73" s="57"/>
      <c r="W73" s="57"/>
    </row>
    <row r="74" spans="1:29" ht="12" customHeight="1">
      <c r="A74" s="107" t="s">
        <v>505</v>
      </c>
      <c r="B74" s="108"/>
      <c r="C74" s="549"/>
      <c r="D74" s="549"/>
      <c r="E74" s="549"/>
      <c r="F74" s="108"/>
      <c r="G74" s="108"/>
      <c r="H74" s="108"/>
      <c r="I74" s="108"/>
      <c r="J74" s="108"/>
      <c r="K74" s="109"/>
      <c r="L74" s="109"/>
      <c r="M74" s="109"/>
      <c r="N74" s="96"/>
      <c r="O74" s="686"/>
      <c r="P74" s="110"/>
      <c r="Q74" s="64"/>
      <c r="R74" s="109"/>
      <c r="S74" s="109"/>
      <c r="T74" s="109"/>
      <c r="U74" s="683"/>
      <c r="V74" s="683"/>
      <c r="W74" s="683"/>
    </row>
    <row r="75" spans="1:29" ht="12" customHeight="1">
      <c r="A75" s="107" t="s">
        <v>146</v>
      </c>
      <c r="B75" s="111"/>
      <c r="C75" s="550"/>
      <c r="D75" s="550"/>
      <c r="E75" s="550"/>
      <c r="F75" s="111"/>
      <c r="G75" s="111"/>
      <c r="H75" s="111"/>
      <c r="I75" s="111"/>
      <c r="J75" s="111"/>
      <c r="K75" s="109"/>
      <c r="L75" s="109"/>
      <c r="M75" s="114"/>
      <c r="N75" s="114"/>
      <c r="O75" s="687"/>
      <c r="P75" s="109"/>
      <c r="Q75" s="64"/>
      <c r="R75" s="109"/>
      <c r="S75" s="109"/>
      <c r="T75" s="114"/>
    </row>
    <row r="76" spans="1:29" ht="12" customHeight="1">
      <c r="A76" s="107" t="s">
        <v>147</v>
      </c>
      <c r="B76" s="112"/>
      <c r="C76" s="551"/>
      <c r="D76" s="551"/>
      <c r="E76" s="551"/>
      <c r="F76" s="112"/>
      <c r="G76" s="112"/>
      <c r="H76" s="112"/>
      <c r="I76" s="112"/>
      <c r="J76" s="112"/>
      <c r="K76" s="113"/>
      <c r="L76" s="113"/>
      <c r="M76" s="113"/>
      <c r="N76" s="113"/>
      <c r="O76" s="321"/>
      <c r="P76" s="114"/>
      <c r="Q76" s="64"/>
      <c r="R76" s="113"/>
      <c r="S76" s="113"/>
      <c r="T76" s="113"/>
    </row>
    <row r="77" spans="1:29" ht="12" customHeight="1">
      <c r="A77" s="107"/>
      <c r="B77" s="57"/>
      <c r="C77" s="547"/>
      <c r="D77" s="547"/>
      <c r="E77" s="547"/>
      <c r="F77" s="57"/>
      <c r="G77" s="57"/>
      <c r="H77" s="57"/>
      <c r="I77" s="57"/>
      <c r="J77" s="57"/>
      <c r="K77" s="113"/>
      <c r="L77" s="113"/>
      <c r="M77" s="113"/>
      <c r="N77" s="113"/>
      <c r="O77" s="321"/>
      <c r="P77" s="114"/>
      <c r="Q77" s="64"/>
      <c r="R77" s="113"/>
      <c r="S77" s="113"/>
      <c r="T77" s="113"/>
    </row>
    <row r="78" spans="1:29" ht="12" customHeight="1">
      <c r="A78" s="322"/>
      <c r="B78" s="322"/>
      <c r="C78" s="552"/>
      <c r="D78" s="552"/>
      <c r="E78" s="552"/>
      <c r="M78" s="322"/>
      <c r="N78" s="322"/>
      <c r="O78" s="322"/>
      <c r="P78" s="113"/>
      <c r="Q78" s="64"/>
      <c r="T78" s="322"/>
    </row>
    <row r="79" spans="1:29" ht="12" customHeight="1">
      <c r="Q79" s="64"/>
      <c r="U79" s="58"/>
    </row>
    <row r="80" spans="1:29" ht="12" customHeight="1">
      <c r="A80" s="107"/>
      <c r="B80" s="57"/>
      <c r="C80" s="547"/>
      <c r="D80" s="547"/>
      <c r="E80" s="547"/>
      <c r="F80" s="57"/>
      <c r="G80" s="561"/>
      <c r="H80" s="561"/>
      <c r="I80" s="561"/>
      <c r="J80" s="561"/>
      <c r="K80" s="561"/>
      <c r="L80" s="561"/>
      <c r="N80" s="688"/>
      <c r="O80" s="688"/>
      <c r="P80" s="688"/>
      <c r="Q80" s="64"/>
      <c r="R80" s="561"/>
      <c r="S80" s="561"/>
      <c r="U80" s="688"/>
    </row>
    <row r="81" spans="1:23" ht="12" customHeight="1">
      <c r="A81" s="322"/>
      <c r="B81" s="322"/>
      <c r="C81" s="552"/>
      <c r="D81" s="552"/>
      <c r="E81" s="552"/>
      <c r="I81" s="347"/>
      <c r="N81" s="322"/>
      <c r="O81" s="322"/>
      <c r="P81" s="322"/>
      <c r="Q81" s="64"/>
    </row>
    <row r="82" spans="1:23" ht="12" customHeight="1">
      <c r="Q82" s="64"/>
    </row>
    <row r="83" spans="1:23">
      <c r="F83" s="347"/>
      <c r="G83" s="347"/>
      <c r="H83" s="347"/>
      <c r="I83" s="347"/>
      <c r="J83" s="347"/>
      <c r="K83" s="347"/>
      <c r="L83" s="347"/>
      <c r="M83" s="57"/>
      <c r="N83" s="347"/>
      <c r="O83" s="347"/>
      <c r="P83" s="347"/>
      <c r="Q83" s="64"/>
      <c r="R83" s="347"/>
      <c r="S83" s="347"/>
      <c r="T83" s="57"/>
      <c r="U83" s="58"/>
      <c r="V83" s="58"/>
      <c r="W83" s="58"/>
    </row>
    <row r="84" spans="1:23">
      <c r="Q84" s="64"/>
    </row>
    <row r="85" spans="1:23">
      <c r="P85" s="57"/>
      <c r="Q85" s="64"/>
    </row>
    <row r="86" spans="1:23">
      <c r="Q86" s="64"/>
    </row>
    <row r="87" spans="1:23">
      <c r="Q87" s="64"/>
    </row>
    <row r="88" spans="1:23">
      <c r="Q88" s="64"/>
    </row>
    <row r="89" spans="1:23">
      <c r="Q89" s="64"/>
    </row>
    <row r="90" spans="1:23">
      <c r="Q90" s="64"/>
    </row>
    <row r="117" spans="1:20" ht="12" customHeight="1">
      <c r="A117" s="323"/>
      <c r="B117" s="57"/>
      <c r="C117" s="547"/>
      <c r="D117" s="547"/>
      <c r="E117" s="547"/>
      <c r="F117" s="57"/>
      <c r="G117" s="57"/>
      <c r="H117" s="57"/>
      <c r="I117" s="57"/>
      <c r="J117" s="57"/>
      <c r="K117" s="57"/>
      <c r="L117" s="57"/>
      <c r="M117" s="57"/>
      <c r="N117" s="57"/>
      <c r="O117" s="57"/>
      <c r="R117" s="57"/>
      <c r="S117" s="57"/>
      <c r="T117" s="57"/>
    </row>
    <row r="119" spans="1:20">
      <c r="P119" s="57"/>
      <c r="Q119" s="57"/>
    </row>
  </sheetData>
  <mergeCells count="3">
    <mergeCell ref="K7:P7"/>
    <mergeCell ref="R7:W7"/>
    <mergeCell ref="F7:J7"/>
  </mergeCells>
  <pageMargins left="0.7" right="0.7" top="0.75" bottom="0.75" header="0.3" footer="0.3"/>
  <pageSetup paperSize="9" scale="49" orientation="portrait" r:id="rId1"/>
  <ignoredErrors>
    <ignoredError sqref="F68:J6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6">
    <pageSetUpPr fitToPage="1"/>
  </sheetPr>
  <dimension ref="A1:AC120"/>
  <sheetViews>
    <sheetView showGridLines="0" zoomScaleNormal="100" workbookViewId="0">
      <selection activeCell="U42" sqref="U42"/>
    </sheetView>
  </sheetViews>
  <sheetFormatPr defaultColWidth="12.5703125" defaultRowHeight="12"/>
  <cols>
    <col min="1" max="1" width="30.85546875" style="58" customWidth="1"/>
    <col min="2" max="2" width="0.5703125" style="58" customWidth="1"/>
    <col min="3" max="5" width="8" style="546" hidden="1" customWidth="1"/>
    <col min="6" max="10" width="8.5703125" style="58" hidden="1" customWidth="1"/>
    <col min="11" max="16" width="8.5703125" style="58" customWidth="1"/>
    <col min="17" max="17" width="0.5703125" style="58" customWidth="1"/>
    <col min="18" max="20" width="8.5703125" style="58" customWidth="1"/>
    <col min="21" max="23" width="8.5703125" style="57" customWidth="1"/>
    <col min="24" max="16384" width="12.5703125" style="57"/>
  </cols>
  <sheetData>
    <row r="1" spans="1:23" ht="12" customHeight="1">
      <c r="A1" s="710" t="s">
        <v>699</v>
      </c>
      <c r="B1" s="710"/>
      <c r="C1" s="711"/>
      <c r="D1" s="711"/>
      <c r="E1" s="711"/>
      <c r="F1" s="710"/>
      <c r="G1" s="710"/>
      <c r="H1" s="710"/>
      <c r="I1" s="710"/>
      <c r="J1" s="710"/>
      <c r="K1" s="712"/>
      <c r="L1" s="710"/>
      <c r="M1" s="710"/>
      <c r="N1" s="710"/>
      <c r="O1" s="710"/>
      <c r="P1" s="710"/>
      <c r="Q1" s="710"/>
      <c r="R1" s="712"/>
      <c r="S1" s="710"/>
      <c r="T1" s="710"/>
      <c r="U1" s="710"/>
      <c r="V1" s="692"/>
      <c r="W1" s="692"/>
    </row>
    <row r="2" spans="1:23" ht="12" customHeight="1">
      <c r="A2" s="713"/>
      <c r="B2" s="713"/>
      <c r="C2" s="714"/>
      <c r="D2" s="714"/>
      <c r="E2" s="714"/>
      <c r="F2" s="713"/>
      <c r="G2" s="713"/>
      <c r="H2" s="713"/>
      <c r="I2" s="713"/>
      <c r="J2" s="713"/>
      <c r="K2" s="713"/>
      <c r="L2" s="713"/>
      <c r="M2" s="713"/>
      <c r="N2" s="713"/>
      <c r="O2" s="713"/>
      <c r="P2" s="713"/>
      <c r="Q2" s="713"/>
      <c r="R2" s="713"/>
      <c r="S2" s="713"/>
      <c r="T2" s="713"/>
      <c r="U2" s="715"/>
    </row>
    <row r="3" spans="1:23" ht="12" customHeight="1">
      <c r="A3" s="716" t="str">
        <f>Header!B3</f>
        <v>Finland - TCZ</v>
      </c>
      <c r="B3" s="715"/>
      <c r="C3" s="717"/>
      <c r="D3" s="717"/>
      <c r="E3" s="717"/>
      <c r="F3" s="715"/>
      <c r="G3" s="715"/>
      <c r="H3" s="715"/>
      <c r="I3" s="715"/>
      <c r="J3" s="715"/>
      <c r="K3" s="713"/>
      <c r="L3" s="713"/>
      <c r="M3" s="713"/>
      <c r="N3" s="713"/>
      <c r="O3" s="713"/>
      <c r="P3" s="713"/>
      <c r="Q3" s="713"/>
      <c r="R3" s="713"/>
      <c r="S3" s="713"/>
      <c r="T3" s="713"/>
      <c r="U3" s="718"/>
      <c r="V3" s="682"/>
      <c r="W3" s="682"/>
    </row>
    <row r="4" spans="1:23" ht="12" customHeight="1">
      <c r="A4" s="719" t="s">
        <v>148</v>
      </c>
      <c r="B4" s="715"/>
      <c r="C4" s="717"/>
      <c r="D4" s="717"/>
      <c r="E4" s="717"/>
      <c r="F4" s="715"/>
      <c r="G4" s="715"/>
      <c r="H4" s="715"/>
      <c r="I4" s="715"/>
      <c r="J4" s="715"/>
      <c r="K4" s="713"/>
      <c r="L4" s="713"/>
      <c r="M4" s="713"/>
      <c r="N4" s="713"/>
      <c r="O4" s="713"/>
      <c r="P4" s="713"/>
      <c r="Q4" s="713"/>
      <c r="R4" s="713"/>
      <c r="S4" s="713"/>
      <c r="T4" s="713"/>
      <c r="U4" s="715"/>
    </row>
    <row r="5" spans="1:23" ht="12" customHeight="1">
      <c r="A5" s="721" t="s">
        <v>149</v>
      </c>
      <c r="B5" s="715"/>
      <c r="C5" s="717"/>
      <c r="D5" s="717"/>
      <c r="E5" s="717"/>
      <c r="F5" s="715"/>
      <c r="G5" s="715"/>
      <c r="H5" s="715"/>
      <c r="I5" s="715"/>
      <c r="J5" s="715"/>
      <c r="K5" s="713"/>
      <c r="L5" s="713"/>
      <c r="M5" s="713"/>
      <c r="N5" s="713"/>
      <c r="O5" s="713"/>
      <c r="P5" s="713"/>
      <c r="Q5" s="713"/>
      <c r="R5" s="713"/>
      <c r="S5" s="713"/>
      <c r="T5" s="713"/>
      <c r="U5" s="715"/>
    </row>
    <row r="6" spans="1:23" ht="12" customHeight="1">
      <c r="A6" s="713"/>
      <c r="B6" s="713"/>
      <c r="C6" s="714"/>
      <c r="D6" s="714"/>
      <c r="E6" s="714"/>
      <c r="F6" s="713"/>
      <c r="G6" s="713"/>
      <c r="H6" s="713"/>
      <c r="I6" s="713"/>
      <c r="J6" s="713"/>
      <c r="K6" s="713"/>
      <c r="L6" s="713"/>
      <c r="M6" s="713"/>
      <c r="N6" s="713"/>
      <c r="O6" s="713"/>
      <c r="P6" s="713"/>
      <c r="Q6" s="713"/>
      <c r="R6" s="713"/>
      <c r="S6" s="713"/>
      <c r="T6" s="713"/>
      <c r="U6" s="715"/>
    </row>
    <row r="7" spans="1:23" s="59" customFormat="1" ht="12" customHeight="1">
      <c r="A7" s="722"/>
      <c r="B7" s="722"/>
      <c r="C7" s="723"/>
      <c r="D7" s="724"/>
      <c r="E7" s="724"/>
      <c r="F7" s="1237" t="s">
        <v>561</v>
      </c>
      <c r="G7" s="1238"/>
      <c r="H7" s="1238"/>
      <c r="I7" s="1238"/>
      <c r="J7" s="1241"/>
      <c r="K7" s="1234" t="s">
        <v>352</v>
      </c>
      <c r="L7" s="1235"/>
      <c r="M7" s="1235"/>
      <c r="N7" s="1235"/>
      <c r="O7" s="1235"/>
      <c r="P7" s="1236"/>
      <c r="Q7" s="713"/>
      <c r="R7" s="1237" t="s">
        <v>93</v>
      </c>
      <c r="S7" s="1238"/>
      <c r="T7" s="1238"/>
      <c r="U7" s="1238"/>
      <c r="V7" s="1239"/>
      <c r="W7" s="1240"/>
    </row>
    <row r="8" spans="1:23" ht="12" customHeight="1">
      <c r="A8" s="715"/>
      <c r="B8" s="715"/>
      <c r="C8" s="717"/>
      <c r="D8" s="717"/>
      <c r="E8" s="717"/>
      <c r="F8" s="715"/>
      <c r="G8" s="715"/>
      <c r="H8" s="715"/>
      <c r="I8" s="715"/>
      <c r="J8" s="715"/>
      <c r="K8" s="715"/>
      <c r="L8" s="715"/>
      <c r="M8" s="715"/>
      <c r="N8" s="715"/>
      <c r="O8" s="715"/>
      <c r="P8" s="715"/>
      <c r="Q8" s="713"/>
      <c r="R8" s="715"/>
      <c r="S8" s="715"/>
      <c r="T8" s="715"/>
      <c r="U8" s="715"/>
    </row>
    <row r="9" spans="1:23" ht="12" customHeight="1">
      <c r="A9" s="726" t="s">
        <v>94</v>
      </c>
      <c r="B9" s="713"/>
      <c r="C9" s="727"/>
      <c r="D9" s="727"/>
      <c r="E9" s="727"/>
      <c r="F9" s="728">
        <v>2015</v>
      </c>
      <c r="G9" s="729">
        <v>2016</v>
      </c>
      <c r="H9" s="729">
        <v>2017</v>
      </c>
      <c r="I9" s="729">
        <v>2018</v>
      </c>
      <c r="J9" s="730">
        <v>2019</v>
      </c>
      <c r="K9" s="731">
        <v>2020</v>
      </c>
      <c r="L9" s="732">
        <v>2021</v>
      </c>
      <c r="M9" s="729" t="s">
        <v>504</v>
      </c>
      <c r="N9" s="729">
        <v>2022</v>
      </c>
      <c r="O9" s="729">
        <v>2023</v>
      </c>
      <c r="P9" s="730">
        <v>2024</v>
      </c>
      <c r="Q9" s="713"/>
      <c r="R9" s="731">
        <v>2020</v>
      </c>
      <c r="S9" s="732">
        <v>2021</v>
      </c>
      <c r="T9" s="729" t="s">
        <v>504</v>
      </c>
      <c r="U9" s="729">
        <v>2022</v>
      </c>
      <c r="V9" s="60">
        <v>2023</v>
      </c>
      <c r="W9" s="61">
        <v>2024</v>
      </c>
    </row>
    <row r="10" spans="1:23" ht="12" customHeight="1">
      <c r="A10" s="713"/>
      <c r="B10" s="713"/>
      <c r="C10" s="714"/>
      <c r="D10" s="714"/>
      <c r="E10" s="714"/>
      <c r="F10" s="713"/>
      <c r="G10" s="713"/>
      <c r="H10" s="713"/>
      <c r="I10" s="713"/>
      <c r="J10" s="713"/>
      <c r="K10" s="713"/>
      <c r="L10" s="713"/>
      <c r="M10" s="713"/>
      <c r="N10" s="713"/>
      <c r="O10" s="713"/>
      <c r="P10" s="713"/>
      <c r="Q10" s="713"/>
      <c r="R10" s="713"/>
      <c r="S10" s="713"/>
      <c r="T10" s="713"/>
      <c r="U10" s="713"/>
      <c r="V10" s="58"/>
      <c r="W10" s="58"/>
    </row>
    <row r="11" spans="1:23" ht="15.6" customHeight="1">
      <c r="A11" s="734" t="s">
        <v>95</v>
      </c>
      <c r="B11" s="735"/>
      <c r="C11" s="735"/>
      <c r="D11" s="735"/>
      <c r="E11" s="735"/>
      <c r="F11" s="734"/>
      <c r="G11" s="734"/>
      <c r="H11" s="734"/>
      <c r="I11" s="734"/>
      <c r="J11" s="734"/>
      <c r="K11" s="736"/>
      <c r="L11" s="736"/>
      <c r="M11" s="736"/>
      <c r="N11" s="736"/>
      <c r="O11" s="736"/>
      <c r="P11" s="737"/>
      <c r="Q11" s="713"/>
      <c r="R11" s="736"/>
      <c r="S11" s="736"/>
      <c r="T11" s="736"/>
      <c r="U11" s="736"/>
      <c r="V11" s="63"/>
      <c r="W11" s="63"/>
    </row>
    <row r="12" spans="1:23" ht="12" customHeight="1">
      <c r="A12" s="739" t="s">
        <v>96</v>
      </c>
      <c r="B12" s="740"/>
      <c r="C12" s="741"/>
      <c r="D12" s="741"/>
      <c r="E12" s="741"/>
      <c r="F12" s="742">
        <v>98.438000000000002</v>
      </c>
      <c r="G12" s="743">
        <v>98.438000000000002</v>
      </c>
      <c r="H12" s="743">
        <v>100.38</v>
      </c>
      <c r="I12" s="743">
        <v>100.38</v>
      </c>
      <c r="J12" s="744">
        <v>100.38</v>
      </c>
      <c r="K12" s="742">
        <v>36</v>
      </c>
      <c r="L12" s="743">
        <v>36</v>
      </c>
      <c r="M12" s="743">
        <f>K12+L12</f>
        <v>72</v>
      </c>
      <c r="N12" s="743">
        <v>36</v>
      </c>
      <c r="O12" s="743">
        <v>36</v>
      </c>
      <c r="P12" s="744">
        <v>36</v>
      </c>
      <c r="Q12" s="713"/>
      <c r="R12" s="742">
        <v>36</v>
      </c>
      <c r="S12" s="743">
        <v>36</v>
      </c>
      <c r="T12" s="743">
        <f>R12+S12</f>
        <v>72</v>
      </c>
      <c r="U12" s="906">
        <v>36</v>
      </c>
      <c r="V12" s="66"/>
      <c r="W12" s="67"/>
    </row>
    <row r="13" spans="1:23" ht="12" customHeight="1">
      <c r="A13" s="740" t="s">
        <v>97</v>
      </c>
      <c r="B13" s="740"/>
      <c r="C13" s="747"/>
      <c r="D13" s="747"/>
      <c r="E13" s="747"/>
      <c r="F13" s="748"/>
      <c r="G13" s="749"/>
      <c r="H13" s="749"/>
      <c r="I13" s="749"/>
      <c r="J13" s="750"/>
      <c r="K13" s="751">
        <v>0</v>
      </c>
      <c r="L13" s="752">
        <v>0</v>
      </c>
      <c r="M13" s="752">
        <f t="shared" ref="M13" si="0">K13+L13</f>
        <v>0</v>
      </c>
      <c r="N13" s="752">
        <v>0</v>
      </c>
      <c r="O13" s="752">
        <v>0</v>
      </c>
      <c r="P13" s="753">
        <v>0</v>
      </c>
      <c r="Q13" s="713"/>
      <c r="R13" s="751">
        <v>0</v>
      </c>
      <c r="S13" s="752">
        <v>0</v>
      </c>
      <c r="T13" s="752">
        <f t="shared" ref="T13:T17" si="1">R13+S13</f>
        <v>0</v>
      </c>
      <c r="U13" s="908">
        <v>0</v>
      </c>
      <c r="V13" s="80"/>
      <c r="W13" s="316"/>
    </row>
    <row r="14" spans="1:23" ht="12" customHeight="1">
      <c r="A14" s="740" t="s">
        <v>98</v>
      </c>
      <c r="B14" s="740"/>
      <c r="C14" s="741"/>
      <c r="D14" s="741"/>
      <c r="E14" s="741"/>
      <c r="F14" s="751">
        <v>42.188000000000002</v>
      </c>
      <c r="G14" s="752">
        <v>42.188000000000002</v>
      </c>
      <c r="H14" s="752">
        <v>43.02</v>
      </c>
      <c r="I14" s="752">
        <v>43.02</v>
      </c>
      <c r="J14" s="775">
        <v>43.02</v>
      </c>
      <c r="K14" s="751">
        <v>36</v>
      </c>
      <c r="L14" s="752">
        <v>36</v>
      </c>
      <c r="M14" s="752">
        <f t="shared" ref="M14:M17" si="2">K14+L14</f>
        <v>72</v>
      </c>
      <c r="N14" s="752">
        <v>36</v>
      </c>
      <c r="O14" s="752">
        <v>36</v>
      </c>
      <c r="P14" s="753">
        <v>36</v>
      </c>
      <c r="Q14" s="713"/>
      <c r="R14" s="751">
        <v>36</v>
      </c>
      <c r="S14" s="752">
        <v>36</v>
      </c>
      <c r="T14" s="752">
        <f t="shared" si="1"/>
        <v>72</v>
      </c>
      <c r="U14" s="908">
        <v>36</v>
      </c>
      <c r="V14" s="69"/>
      <c r="W14" s="70"/>
    </row>
    <row r="15" spans="1:23" ht="12" customHeight="1">
      <c r="A15" s="740" t="s">
        <v>99</v>
      </c>
      <c r="B15" s="740"/>
      <c r="C15" s="741"/>
      <c r="D15" s="741"/>
      <c r="E15" s="741"/>
      <c r="F15" s="751"/>
      <c r="G15" s="752"/>
      <c r="H15" s="752"/>
      <c r="I15" s="752"/>
      <c r="J15" s="775"/>
      <c r="K15" s="751">
        <v>0</v>
      </c>
      <c r="L15" s="752">
        <v>0</v>
      </c>
      <c r="M15" s="752">
        <f t="shared" si="2"/>
        <v>0</v>
      </c>
      <c r="N15" s="752">
        <v>0</v>
      </c>
      <c r="O15" s="752">
        <v>0</v>
      </c>
      <c r="P15" s="753">
        <v>0</v>
      </c>
      <c r="Q15" s="713"/>
      <c r="R15" s="751">
        <v>0</v>
      </c>
      <c r="S15" s="752">
        <v>0</v>
      </c>
      <c r="T15" s="752">
        <f t="shared" si="1"/>
        <v>0</v>
      </c>
      <c r="U15" s="908">
        <v>0</v>
      </c>
      <c r="V15" s="69"/>
      <c r="W15" s="70"/>
    </row>
    <row r="16" spans="1:23" ht="12" customHeight="1">
      <c r="A16" s="740" t="s">
        <v>100</v>
      </c>
      <c r="B16" s="740"/>
      <c r="C16" s="741"/>
      <c r="D16" s="741"/>
      <c r="E16" s="741"/>
      <c r="F16" s="751"/>
      <c r="G16" s="752"/>
      <c r="H16" s="752"/>
      <c r="I16" s="752"/>
      <c r="J16" s="775"/>
      <c r="K16" s="751">
        <v>0</v>
      </c>
      <c r="L16" s="752">
        <v>0</v>
      </c>
      <c r="M16" s="752">
        <f t="shared" si="2"/>
        <v>0</v>
      </c>
      <c r="N16" s="752">
        <v>0</v>
      </c>
      <c r="O16" s="752">
        <v>0</v>
      </c>
      <c r="P16" s="753">
        <v>0</v>
      </c>
      <c r="Q16" s="713"/>
      <c r="R16" s="751">
        <v>0</v>
      </c>
      <c r="S16" s="752">
        <v>0</v>
      </c>
      <c r="T16" s="752">
        <f t="shared" si="1"/>
        <v>0</v>
      </c>
      <c r="U16" s="908">
        <v>0</v>
      </c>
      <c r="V16" s="69"/>
      <c r="W16" s="70"/>
    </row>
    <row r="17" spans="1:29" ht="12" customHeight="1">
      <c r="A17" s="740" t="s">
        <v>101</v>
      </c>
      <c r="B17" s="740"/>
      <c r="C17" s="741"/>
      <c r="D17" s="741"/>
      <c r="E17" s="741"/>
      <c r="F17" s="751"/>
      <c r="G17" s="752"/>
      <c r="H17" s="752"/>
      <c r="I17" s="752"/>
      <c r="J17" s="753"/>
      <c r="K17" s="751">
        <v>0</v>
      </c>
      <c r="L17" s="752">
        <v>0</v>
      </c>
      <c r="M17" s="752">
        <f t="shared" si="2"/>
        <v>0</v>
      </c>
      <c r="N17" s="752">
        <v>0</v>
      </c>
      <c r="O17" s="752">
        <v>0</v>
      </c>
      <c r="P17" s="753">
        <v>0</v>
      </c>
      <c r="Q17" s="713"/>
      <c r="R17" s="751">
        <v>0</v>
      </c>
      <c r="S17" s="752">
        <v>0</v>
      </c>
      <c r="T17" s="752">
        <f t="shared" si="1"/>
        <v>0</v>
      </c>
      <c r="U17" s="908">
        <v>0</v>
      </c>
      <c r="V17" s="69"/>
      <c r="W17" s="70"/>
    </row>
    <row r="18" spans="1:29" ht="12" customHeight="1">
      <c r="A18" s="755" t="s">
        <v>102</v>
      </c>
      <c r="B18" s="756"/>
      <c r="C18" s="757"/>
      <c r="D18" s="757"/>
      <c r="E18" s="757"/>
      <c r="F18" s="758">
        <f t="shared" ref="F18:H18" si="3">SUM(F12:F17)</f>
        <v>140.626</v>
      </c>
      <c r="G18" s="759">
        <f t="shared" si="3"/>
        <v>140.626</v>
      </c>
      <c r="H18" s="759">
        <f t="shared" si="3"/>
        <v>143.4</v>
      </c>
      <c r="I18" s="759">
        <f t="shared" ref="I18" si="4">I12+SUM(I14:I17)</f>
        <v>143.4</v>
      </c>
      <c r="J18" s="760">
        <f t="shared" ref="J18:R18" si="5">J12+SUM(J14:J17)</f>
        <v>143.4</v>
      </c>
      <c r="K18" s="758">
        <f t="shared" si="5"/>
        <v>72</v>
      </c>
      <c r="L18" s="759">
        <f t="shared" si="5"/>
        <v>72</v>
      </c>
      <c r="M18" s="759">
        <f t="shared" ref="M18" si="6">M12+SUM(M14:M17)</f>
        <v>144</v>
      </c>
      <c r="N18" s="759">
        <f t="shared" si="5"/>
        <v>72</v>
      </c>
      <c r="O18" s="759">
        <f t="shared" si="5"/>
        <v>72</v>
      </c>
      <c r="P18" s="760">
        <f t="shared" si="5"/>
        <v>72</v>
      </c>
      <c r="Q18" s="713"/>
      <c r="R18" s="758">
        <f t="shared" si="5"/>
        <v>72</v>
      </c>
      <c r="S18" s="759">
        <f t="shared" ref="S18" si="7">S12+SUM(S14:S17)</f>
        <v>72</v>
      </c>
      <c r="T18" s="759">
        <f t="shared" ref="T18" si="8">T12+SUM(T14:T17)</f>
        <v>144</v>
      </c>
      <c r="U18" s="759">
        <f t="shared" ref="U18" si="9">U12+SUM(U14:U17)</f>
        <v>72</v>
      </c>
      <c r="V18" s="81"/>
      <c r="W18" s="116"/>
    </row>
    <row r="19" spans="1:29" ht="12" customHeight="1">
      <c r="A19" s="761" t="s">
        <v>103</v>
      </c>
      <c r="B19" s="762"/>
      <c r="C19" s="763"/>
      <c r="D19" s="763"/>
      <c r="E19" s="763"/>
      <c r="F19" s="764"/>
      <c r="G19" s="765">
        <f t="shared" ref="G19:I19" si="10">+G18/F18-1</f>
        <v>0</v>
      </c>
      <c r="H19" s="765">
        <f t="shared" si="10"/>
        <v>1.972608194786174E-2</v>
      </c>
      <c r="I19" s="765">
        <f t="shared" si="10"/>
        <v>0</v>
      </c>
      <c r="J19" s="766">
        <f t="shared" ref="J19" si="11">+J18/I18-1</f>
        <v>0</v>
      </c>
      <c r="K19" s="764">
        <f t="shared" ref="K19" si="12">+K18/J18-1</f>
        <v>-0.497907949790795</v>
      </c>
      <c r="L19" s="765">
        <f t="shared" ref="L19" si="13">+L18/K18-1</f>
        <v>0</v>
      </c>
      <c r="M19" s="767"/>
      <c r="N19" s="765">
        <f t="shared" ref="N19" si="14">+N18/L18-1</f>
        <v>0</v>
      </c>
      <c r="O19" s="765">
        <f t="shared" ref="O19" si="15">+O18/N18-1</f>
        <v>0</v>
      </c>
      <c r="P19" s="766">
        <f t="shared" ref="P19" si="16">+P18/O18-1</f>
        <v>0</v>
      </c>
      <c r="Q19" s="713"/>
      <c r="R19" s="764">
        <f>+R18/J18-1</f>
        <v>-0.497907949790795</v>
      </c>
      <c r="S19" s="765">
        <f t="shared" ref="S19" si="17">+S18/R18-1</f>
        <v>0</v>
      </c>
      <c r="T19" s="767"/>
      <c r="U19" s="765">
        <f>U18/S18-1</f>
        <v>0</v>
      </c>
      <c r="V19" s="75"/>
      <c r="W19" s="76"/>
    </row>
    <row r="20" spans="1:29" ht="12" customHeight="1">
      <c r="A20" s="762"/>
      <c r="B20" s="762"/>
      <c r="C20" s="768"/>
      <c r="D20" s="768"/>
      <c r="E20" s="768"/>
      <c r="F20" s="762"/>
      <c r="G20" s="762"/>
      <c r="H20" s="762"/>
      <c r="I20" s="762"/>
      <c r="J20" s="762"/>
      <c r="K20" s="769"/>
      <c r="L20" s="769"/>
      <c r="M20" s="769"/>
      <c r="N20" s="769"/>
      <c r="O20" s="769"/>
      <c r="P20" s="769"/>
      <c r="Q20" s="713"/>
      <c r="R20" s="769"/>
      <c r="S20" s="769"/>
      <c r="T20" s="769"/>
      <c r="U20" s="769"/>
      <c r="V20" s="78"/>
      <c r="W20" s="78"/>
    </row>
    <row r="21" spans="1:29" ht="15.6" customHeight="1">
      <c r="A21" s="734" t="s">
        <v>104</v>
      </c>
      <c r="B21" s="734"/>
      <c r="C21" s="735"/>
      <c r="D21" s="735"/>
      <c r="E21" s="735"/>
      <c r="F21" s="734"/>
      <c r="G21" s="734"/>
      <c r="H21" s="734"/>
      <c r="I21" s="734"/>
      <c r="J21" s="734"/>
      <c r="K21" s="736"/>
      <c r="L21" s="736"/>
      <c r="M21" s="736"/>
      <c r="N21" s="736"/>
      <c r="O21" s="736"/>
      <c r="P21" s="737"/>
      <c r="Q21" s="713"/>
      <c r="R21" s="736"/>
      <c r="S21" s="736"/>
      <c r="T21" s="736"/>
      <c r="U21" s="736"/>
      <c r="V21" s="63"/>
      <c r="W21" s="63"/>
    </row>
    <row r="22" spans="1:29" ht="12" customHeight="1">
      <c r="A22" s="770" t="s">
        <v>105</v>
      </c>
      <c r="B22" s="740"/>
      <c r="C22" s="747"/>
      <c r="D22" s="747"/>
      <c r="E22" s="747"/>
      <c r="F22" s="821"/>
      <c r="G22" s="783"/>
      <c r="H22" s="783"/>
      <c r="I22" s="783"/>
      <c r="J22" s="822"/>
      <c r="K22" s="821"/>
      <c r="L22" s="783"/>
      <c r="M22" s="783"/>
      <c r="N22" s="783"/>
      <c r="O22" s="783"/>
      <c r="P22" s="822"/>
      <c r="Q22" s="713"/>
      <c r="R22" s="821"/>
      <c r="S22" s="783"/>
      <c r="T22" s="783"/>
      <c r="U22" s="922"/>
      <c r="V22" s="327"/>
      <c r="W22" s="671"/>
    </row>
    <row r="23" spans="1:29" ht="12" customHeight="1">
      <c r="A23" s="773" t="s">
        <v>106</v>
      </c>
      <c r="B23" s="740"/>
      <c r="C23" s="747"/>
      <c r="D23" s="747"/>
      <c r="E23" s="747"/>
      <c r="F23" s="748"/>
      <c r="G23" s="749"/>
      <c r="H23" s="749"/>
      <c r="I23" s="749"/>
      <c r="J23" s="750"/>
      <c r="K23" s="748"/>
      <c r="L23" s="749"/>
      <c r="M23" s="749"/>
      <c r="N23" s="749"/>
      <c r="O23" s="749"/>
      <c r="P23" s="750"/>
      <c r="Q23" s="713"/>
      <c r="R23" s="748"/>
      <c r="S23" s="749"/>
      <c r="T23" s="749"/>
      <c r="U23" s="910"/>
      <c r="V23" s="325"/>
      <c r="W23" s="672"/>
    </row>
    <row r="24" spans="1:29" ht="12" customHeight="1">
      <c r="A24" s="773" t="s">
        <v>107</v>
      </c>
      <c r="B24" s="740"/>
      <c r="C24" s="747"/>
      <c r="D24" s="747"/>
      <c r="E24" s="747"/>
      <c r="F24" s="748"/>
      <c r="G24" s="749"/>
      <c r="H24" s="749"/>
      <c r="I24" s="749"/>
      <c r="J24" s="750"/>
      <c r="K24" s="748"/>
      <c r="L24" s="749"/>
      <c r="M24" s="749"/>
      <c r="N24" s="749"/>
      <c r="O24" s="749"/>
      <c r="P24" s="750"/>
      <c r="Q24" s="713"/>
      <c r="R24" s="748"/>
      <c r="S24" s="749"/>
      <c r="T24" s="749"/>
      <c r="U24" s="910"/>
      <c r="V24" s="325"/>
      <c r="W24" s="672"/>
    </row>
    <row r="25" spans="1:29" ht="12" customHeight="1">
      <c r="A25" s="773" t="s">
        <v>108</v>
      </c>
      <c r="B25" s="740"/>
      <c r="C25" s="747"/>
      <c r="D25" s="747"/>
      <c r="E25" s="747"/>
      <c r="F25" s="748"/>
      <c r="G25" s="749"/>
      <c r="H25" s="749"/>
      <c r="I25" s="749"/>
      <c r="J25" s="750"/>
      <c r="K25" s="748"/>
      <c r="L25" s="749"/>
      <c r="M25" s="749"/>
      <c r="N25" s="749"/>
      <c r="O25" s="749"/>
      <c r="P25" s="750"/>
      <c r="Q25" s="713"/>
      <c r="R25" s="748"/>
      <c r="S25" s="749"/>
      <c r="T25" s="749"/>
      <c r="U25" s="910"/>
      <c r="V25" s="325"/>
      <c r="W25" s="672"/>
    </row>
    <row r="26" spans="1:29" ht="12" customHeight="1">
      <c r="A26" s="773" t="s">
        <v>109</v>
      </c>
      <c r="B26" s="740"/>
      <c r="C26" s="747"/>
      <c r="D26" s="747"/>
      <c r="E26" s="747"/>
      <c r="F26" s="748"/>
      <c r="G26" s="749"/>
      <c r="H26" s="749"/>
      <c r="I26" s="749"/>
      <c r="J26" s="750"/>
      <c r="K26" s="774">
        <v>0</v>
      </c>
      <c r="L26" s="754">
        <v>0</v>
      </c>
      <c r="M26" s="754">
        <f t="shared" ref="M26" si="18">K26+L26</f>
        <v>0</v>
      </c>
      <c r="N26" s="754">
        <v>0</v>
      </c>
      <c r="O26" s="754">
        <v>0</v>
      </c>
      <c r="P26" s="775">
        <v>0</v>
      </c>
      <c r="Q26" s="713"/>
      <c r="R26" s="774">
        <v>0</v>
      </c>
      <c r="S26" s="754">
        <v>0</v>
      </c>
      <c r="T26" s="754">
        <f t="shared" ref="T26" si="19">R26+S26</f>
        <v>0</v>
      </c>
      <c r="U26" s="909">
        <v>0</v>
      </c>
      <c r="V26" s="80"/>
      <c r="W26" s="316"/>
    </row>
    <row r="27" spans="1:29" ht="12" customHeight="1">
      <c r="A27" s="773" t="s">
        <v>110</v>
      </c>
      <c r="B27" s="740"/>
      <c r="C27" s="747"/>
      <c r="D27" s="747"/>
      <c r="E27" s="747"/>
      <c r="F27" s="748"/>
      <c r="G27" s="749"/>
      <c r="H27" s="749"/>
      <c r="I27" s="749"/>
      <c r="J27" s="750"/>
      <c r="K27" s="748"/>
      <c r="L27" s="749"/>
      <c r="M27" s="749"/>
      <c r="N27" s="749"/>
      <c r="O27" s="749"/>
      <c r="P27" s="750"/>
      <c r="Q27" s="713"/>
      <c r="R27" s="748"/>
      <c r="S27" s="749"/>
      <c r="T27" s="749"/>
      <c r="U27" s="910"/>
      <c r="V27" s="325"/>
      <c r="W27" s="672"/>
    </row>
    <row r="28" spans="1:29" ht="12" customHeight="1">
      <c r="A28" s="773" t="s">
        <v>111</v>
      </c>
      <c r="B28" s="740"/>
      <c r="C28" s="747"/>
      <c r="D28" s="747"/>
      <c r="E28" s="747"/>
      <c r="F28" s="748"/>
      <c r="G28" s="749"/>
      <c r="H28" s="749"/>
      <c r="I28" s="749"/>
      <c r="J28" s="750"/>
      <c r="K28" s="748"/>
      <c r="L28" s="749"/>
      <c r="M28" s="749"/>
      <c r="N28" s="749"/>
      <c r="O28" s="749"/>
      <c r="P28" s="750"/>
      <c r="Q28" s="713"/>
      <c r="R28" s="748"/>
      <c r="S28" s="749"/>
      <c r="T28" s="749"/>
      <c r="U28" s="910"/>
      <c r="V28" s="325"/>
      <c r="W28" s="672"/>
    </row>
    <row r="29" spans="1:29" ht="12" customHeight="1">
      <c r="A29" s="773" t="s">
        <v>112</v>
      </c>
      <c r="B29" s="740"/>
      <c r="C29" s="747"/>
      <c r="D29" s="747"/>
      <c r="E29" s="747"/>
      <c r="F29" s="774">
        <v>140.626</v>
      </c>
      <c r="G29" s="754">
        <v>140.626</v>
      </c>
      <c r="H29" s="754">
        <v>143.4</v>
      </c>
      <c r="I29" s="754">
        <v>143.4</v>
      </c>
      <c r="J29" s="775">
        <v>143.4</v>
      </c>
      <c r="K29" s="774">
        <v>72</v>
      </c>
      <c r="L29" s="754">
        <v>72</v>
      </c>
      <c r="M29" s="754">
        <f t="shared" ref="M29:M30" si="20">K29+L29</f>
        <v>144</v>
      </c>
      <c r="N29" s="754">
        <v>72</v>
      </c>
      <c r="O29" s="754">
        <v>72</v>
      </c>
      <c r="P29" s="775">
        <v>72</v>
      </c>
      <c r="Q29" s="713"/>
      <c r="R29" s="774">
        <v>72</v>
      </c>
      <c r="S29" s="754">
        <v>72</v>
      </c>
      <c r="T29" s="754">
        <f t="shared" ref="T29:T30" si="21">R29+S29</f>
        <v>144</v>
      </c>
      <c r="U29" s="909">
        <v>72</v>
      </c>
      <c r="V29" s="80"/>
      <c r="W29" s="316"/>
    </row>
    <row r="30" spans="1:29" ht="12" customHeight="1">
      <c r="A30" s="773" t="s">
        <v>113</v>
      </c>
      <c r="B30" s="740"/>
      <c r="C30" s="747"/>
      <c r="D30" s="747"/>
      <c r="E30" s="747"/>
      <c r="F30" s="774"/>
      <c r="G30" s="754"/>
      <c r="H30" s="754"/>
      <c r="I30" s="754"/>
      <c r="J30" s="775"/>
      <c r="K30" s="774">
        <v>0</v>
      </c>
      <c r="L30" s="754">
        <v>0</v>
      </c>
      <c r="M30" s="754">
        <f t="shared" si="20"/>
        <v>0</v>
      </c>
      <c r="N30" s="754">
        <v>0</v>
      </c>
      <c r="O30" s="754">
        <v>0</v>
      </c>
      <c r="P30" s="775">
        <v>0</v>
      </c>
      <c r="Q30" s="713"/>
      <c r="R30" s="774">
        <v>0</v>
      </c>
      <c r="S30" s="754">
        <v>0</v>
      </c>
      <c r="T30" s="754">
        <f t="shared" si="21"/>
        <v>0</v>
      </c>
      <c r="U30" s="909">
        <v>0</v>
      </c>
      <c r="V30" s="80"/>
      <c r="W30" s="316"/>
    </row>
    <row r="31" spans="1:29" s="73" customFormat="1" ht="12" customHeight="1">
      <c r="A31" s="776" t="s">
        <v>114</v>
      </c>
      <c r="B31" s="755"/>
      <c r="C31" s="757"/>
      <c r="D31" s="757"/>
      <c r="E31" s="757"/>
      <c r="F31" s="758">
        <f t="shared" ref="F31:H31" si="22">SUM(F22:F30)</f>
        <v>140.626</v>
      </c>
      <c r="G31" s="759">
        <f t="shared" si="22"/>
        <v>140.626</v>
      </c>
      <c r="H31" s="759">
        <f t="shared" si="22"/>
        <v>143.4</v>
      </c>
      <c r="I31" s="759">
        <f>SUM(I22:I30)</f>
        <v>143.4</v>
      </c>
      <c r="J31" s="760">
        <f t="shared" ref="J31:P31" si="23">SUM(J22:J30)</f>
        <v>143.4</v>
      </c>
      <c r="K31" s="758">
        <f t="shared" si="23"/>
        <v>72</v>
      </c>
      <c r="L31" s="759">
        <f t="shared" si="23"/>
        <v>72</v>
      </c>
      <c r="M31" s="759">
        <f t="shared" si="23"/>
        <v>144</v>
      </c>
      <c r="N31" s="759">
        <f t="shared" si="23"/>
        <v>72</v>
      </c>
      <c r="O31" s="759">
        <f t="shared" si="23"/>
        <v>72</v>
      </c>
      <c r="P31" s="760">
        <f t="shared" si="23"/>
        <v>72</v>
      </c>
      <c r="Q31" s="713"/>
      <c r="R31" s="758">
        <f t="shared" ref="R31:U31" si="24">SUM(R22:R30)</f>
        <v>72</v>
      </c>
      <c r="S31" s="759">
        <f t="shared" si="24"/>
        <v>72</v>
      </c>
      <c r="T31" s="759">
        <f t="shared" si="24"/>
        <v>144</v>
      </c>
      <c r="U31" s="759">
        <f t="shared" si="24"/>
        <v>72</v>
      </c>
      <c r="V31" s="81"/>
      <c r="W31" s="116"/>
      <c r="Y31" s="57"/>
      <c r="Z31" s="57"/>
      <c r="AA31" s="57"/>
      <c r="AB31" s="57"/>
      <c r="AC31" s="57"/>
    </row>
    <row r="32" spans="1:29" ht="12" customHeight="1">
      <c r="A32" s="761" t="s">
        <v>103</v>
      </c>
      <c r="B32" s="762"/>
      <c r="C32" s="763"/>
      <c r="D32" s="763"/>
      <c r="E32" s="763"/>
      <c r="F32" s="764"/>
      <c r="G32" s="765">
        <f t="shared" ref="G32:I32" si="25">+G31/F31-1</f>
        <v>0</v>
      </c>
      <c r="H32" s="765">
        <f t="shared" si="25"/>
        <v>1.972608194786174E-2</v>
      </c>
      <c r="I32" s="765">
        <f t="shared" si="25"/>
        <v>0</v>
      </c>
      <c r="J32" s="766">
        <f t="shared" ref="J32" si="26">+J31/I31-1</f>
        <v>0</v>
      </c>
      <c r="K32" s="764">
        <f t="shared" ref="K32" si="27">+K31/J31-1</f>
        <v>-0.497907949790795</v>
      </c>
      <c r="L32" s="765">
        <f t="shared" ref="L32" si="28">+L31/K31-1</f>
        <v>0</v>
      </c>
      <c r="M32" s="767"/>
      <c r="N32" s="765">
        <f t="shared" ref="N32" si="29">+N31/L31-1</f>
        <v>0</v>
      </c>
      <c r="O32" s="765">
        <f t="shared" ref="O32" si="30">+O31/N31-1</f>
        <v>0</v>
      </c>
      <c r="P32" s="766">
        <f t="shared" ref="P32" si="31">+P31/O31-1</f>
        <v>0</v>
      </c>
      <c r="Q32" s="713"/>
      <c r="R32" s="764">
        <f>+R31/J31-1</f>
        <v>-0.497907949790795</v>
      </c>
      <c r="S32" s="765">
        <f t="shared" ref="S32" si="32">+S31/R31-1</f>
        <v>0</v>
      </c>
      <c r="T32" s="767"/>
      <c r="U32" s="765">
        <f>U31/S31-1</f>
        <v>0</v>
      </c>
      <c r="V32" s="75"/>
      <c r="W32" s="76"/>
    </row>
    <row r="33" spans="1:29" ht="12" customHeight="1">
      <c r="A33" s="762"/>
      <c r="B33" s="769"/>
      <c r="C33" s="763"/>
      <c r="D33" s="763"/>
      <c r="E33" s="763"/>
      <c r="F33" s="769"/>
      <c r="G33" s="769"/>
      <c r="H33" s="769"/>
      <c r="I33" s="769"/>
      <c r="J33" s="769"/>
      <c r="K33" s="769"/>
      <c r="L33" s="769"/>
      <c r="M33" s="769"/>
      <c r="N33" s="769"/>
      <c r="O33" s="769"/>
      <c r="P33" s="769"/>
      <c r="Q33" s="713"/>
      <c r="R33" s="769"/>
      <c r="S33" s="769"/>
      <c r="T33" s="769"/>
      <c r="U33" s="769"/>
      <c r="V33" s="78"/>
      <c r="W33" s="78"/>
    </row>
    <row r="34" spans="1:29" ht="15.6" customHeight="1">
      <c r="A34" s="734" t="s">
        <v>115</v>
      </c>
      <c r="B34" s="734"/>
      <c r="C34" s="735"/>
      <c r="D34" s="735"/>
      <c r="E34" s="735"/>
      <c r="F34" s="734"/>
      <c r="G34" s="734"/>
      <c r="H34" s="734"/>
      <c r="I34" s="734"/>
      <c r="J34" s="734"/>
      <c r="K34" s="736"/>
      <c r="L34" s="736"/>
      <c r="M34" s="736"/>
      <c r="N34" s="736"/>
      <c r="O34" s="736"/>
      <c r="P34" s="737"/>
      <c r="Q34" s="713"/>
      <c r="R34" s="736"/>
      <c r="S34" s="736"/>
      <c r="T34" s="736"/>
      <c r="U34" s="736"/>
      <c r="V34" s="62"/>
      <c r="W34" s="62"/>
    </row>
    <row r="35" spans="1:29" ht="12" customHeight="1">
      <c r="A35" s="734" t="s">
        <v>116</v>
      </c>
      <c r="B35" s="734"/>
      <c r="C35" s="735"/>
      <c r="D35" s="735"/>
      <c r="E35" s="735"/>
      <c r="F35" s="734"/>
      <c r="G35" s="734"/>
      <c r="H35" s="734"/>
      <c r="I35" s="734"/>
      <c r="J35" s="734"/>
      <c r="K35" s="736"/>
      <c r="L35" s="736"/>
      <c r="M35" s="736"/>
      <c r="N35" s="736"/>
      <c r="O35" s="736"/>
      <c r="P35" s="736"/>
      <c r="Q35" s="713"/>
      <c r="R35" s="736"/>
      <c r="S35" s="736"/>
      <c r="T35" s="736"/>
      <c r="U35" s="736"/>
      <c r="V35" s="62"/>
      <c r="W35" s="62"/>
    </row>
    <row r="36" spans="1:29" ht="12" customHeight="1">
      <c r="A36" s="782" t="s">
        <v>117</v>
      </c>
      <c r="B36" s="740"/>
      <c r="C36" s="747"/>
      <c r="D36" s="747"/>
      <c r="E36" s="747"/>
      <c r="F36" s="771"/>
      <c r="G36" s="746"/>
      <c r="H36" s="746"/>
      <c r="I36" s="746"/>
      <c r="J36" s="772"/>
      <c r="K36" s="771">
        <v>0</v>
      </c>
      <c r="L36" s="746">
        <v>0</v>
      </c>
      <c r="M36" s="783"/>
      <c r="N36" s="746">
        <v>0</v>
      </c>
      <c r="O36" s="746">
        <v>0</v>
      </c>
      <c r="P36" s="772">
        <v>0</v>
      </c>
      <c r="Q36" s="713"/>
      <c r="R36" s="771">
        <v>0</v>
      </c>
      <c r="S36" s="746">
        <v>0</v>
      </c>
      <c r="T36" s="783"/>
      <c r="U36" s="911">
        <v>0</v>
      </c>
      <c r="V36" s="79"/>
      <c r="W36" s="670"/>
    </row>
    <row r="37" spans="1:29" ht="12" customHeight="1">
      <c r="A37" s="784" t="s">
        <v>118</v>
      </c>
      <c r="B37" s="740"/>
      <c r="C37" s="747"/>
      <c r="D37" s="747"/>
      <c r="E37" s="747"/>
      <c r="F37" s="774"/>
      <c r="G37" s="754"/>
      <c r="H37" s="754"/>
      <c r="I37" s="754"/>
      <c r="J37" s="775"/>
      <c r="K37" s="774">
        <v>0</v>
      </c>
      <c r="L37" s="754">
        <v>0</v>
      </c>
      <c r="M37" s="749"/>
      <c r="N37" s="754">
        <v>0</v>
      </c>
      <c r="O37" s="754">
        <v>0</v>
      </c>
      <c r="P37" s="775">
        <v>0</v>
      </c>
      <c r="Q37" s="713"/>
      <c r="R37" s="774">
        <v>0</v>
      </c>
      <c r="S37" s="754">
        <v>0</v>
      </c>
      <c r="T37" s="749"/>
      <c r="U37" s="909">
        <v>0</v>
      </c>
      <c r="V37" s="80"/>
      <c r="W37" s="316"/>
    </row>
    <row r="38" spans="1:29" ht="12" customHeight="1">
      <c r="A38" s="784" t="s">
        <v>119</v>
      </c>
      <c r="B38" s="740"/>
      <c r="C38" s="747"/>
      <c r="D38" s="747"/>
      <c r="E38" s="747"/>
      <c r="F38" s="774"/>
      <c r="G38" s="754"/>
      <c r="H38" s="754"/>
      <c r="I38" s="754"/>
      <c r="J38" s="775"/>
      <c r="K38" s="774">
        <v>0</v>
      </c>
      <c r="L38" s="754">
        <v>0</v>
      </c>
      <c r="M38" s="749"/>
      <c r="N38" s="754">
        <v>0</v>
      </c>
      <c r="O38" s="754">
        <v>0</v>
      </c>
      <c r="P38" s="775">
        <v>0</v>
      </c>
      <c r="Q38" s="713"/>
      <c r="R38" s="774">
        <v>0</v>
      </c>
      <c r="S38" s="754">
        <v>0</v>
      </c>
      <c r="T38" s="749"/>
      <c r="U38" s="909">
        <v>0</v>
      </c>
      <c r="V38" s="80"/>
      <c r="W38" s="316"/>
    </row>
    <row r="39" spans="1:29" ht="12" customHeight="1">
      <c r="A39" s="785" t="s">
        <v>120</v>
      </c>
      <c r="B39" s="740"/>
      <c r="C39" s="757"/>
      <c r="D39" s="757"/>
      <c r="E39" s="757"/>
      <c r="F39" s="786">
        <f t="shared" ref="F39:P39" si="33">SUM(F36:F38)</f>
        <v>0</v>
      </c>
      <c r="G39" s="787">
        <f t="shared" si="33"/>
        <v>0</v>
      </c>
      <c r="H39" s="787">
        <f t="shared" si="33"/>
        <v>0</v>
      </c>
      <c r="I39" s="787">
        <f t="shared" si="33"/>
        <v>0</v>
      </c>
      <c r="J39" s="788">
        <f t="shared" si="33"/>
        <v>0</v>
      </c>
      <c r="K39" s="786">
        <f t="shared" si="33"/>
        <v>0</v>
      </c>
      <c r="L39" s="787">
        <f t="shared" si="33"/>
        <v>0</v>
      </c>
      <c r="M39" s="789"/>
      <c r="N39" s="787">
        <f t="shared" si="33"/>
        <v>0</v>
      </c>
      <c r="O39" s="787">
        <f t="shared" si="33"/>
        <v>0</v>
      </c>
      <c r="P39" s="788">
        <f t="shared" si="33"/>
        <v>0</v>
      </c>
      <c r="Q39" s="713"/>
      <c r="R39" s="786">
        <f t="shared" ref="R39" si="34">SUM(R36:R38)</f>
        <v>0</v>
      </c>
      <c r="S39" s="787">
        <f t="shared" ref="S39" si="35">SUM(S36:S38)</f>
        <v>0</v>
      </c>
      <c r="T39" s="789"/>
      <c r="U39" s="92">
        <f t="shared" ref="U39" si="36">SUM(U36:U38)</f>
        <v>0</v>
      </c>
      <c r="V39" s="92"/>
      <c r="W39" s="117"/>
    </row>
    <row r="40" spans="1:29" ht="12" customHeight="1">
      <c r="A40" s="734" t="s">
        <v>121</v>
      </c>
      <c r="B40" s="734"/>
      <c r="C40" s="735"/>
      <c r="D40" s="735"/>
      <c r="E40" s="735"/>
      <c r="F40" s="734"/>
      <c r="G40" s="734"/>
      <c r="H40" s="734"/>
      <c r="I40" s="734"/>
      <c r="J40" s="734"/>
      <c r="K40" s="791"/>
      <c r="L40" s="791"/>
      <c r="M40" s="791"/>
      <c r="N40" s="791"/>
      <c r="O40" s="791"/>
      <c r="P40" s="791"/>
      <c r="Q40" s="713"/>
      <c r="R40" s="791"/>
      <c r="S40" s="791"/>
      <c r="T40" s="791"/>
      <c r="U40" s="791"/>
      <c r="V40" s="84"/>
      <c r="W40" s="84"/>
    </row>
    <row r="41" spans="1:29" ht="12" customHeight="1">
      <c r="A41" s="792" t="s">
        <v>122</v>
      </c>
      <c r="B41" s="740"/>
      <c r="C41" s="793"/>
      <c r="D41" s="793"/>
      <c r="E41" s="793"/>
      <c r="F41" s="894" t="str">
        <f>IF(F39=0,"",F16/F39)</f>
        <v/>
      </c>
      <c r="G41" s="895" t="str">
        <f t="shared" ref="G41:J41" si="37">IF(G39=0,"",G16/G39)</f>
        <v/>
      </c>
      <c r="H41" s="924" t="str">
        <f t="shared" si="37"/>
        <v/>
      </c>
      <c r="I41" s="924" t="str">
        <f t="shared" si="37"/>
        <v/>
      </c>
      <c r="J41" s="896" t="str">
        <f t="shared" si="37"/>
        <v/>
      </c>
      <c r="K41" s="894" t="str">
        <f>IF(K39=0,"",K16/K39)</f>
        <v/>
      </c>
      <c r="L41" s="895" t="str">
        <f>IF(L39=0,"",L16/L39)</f>
        <v/>
      </c>
      <c r="M41" s="783"/>
      <c r="N41" s="895" t="str">
        <f>IF(N39=0,"",N16/N39)</f>
        <v/>
      </c>
      <c r="O41" s="895" t="str">
        <f>IF(O39=0,"",O16/O39)</f>
        <v/>
      </c>
      <c r="P41" s="896" t="str">
        <f>IF(P39=0,"",P16/P39)</f>
        <v/>
      </c>
      <c r="Q41" s="713"/>
      <c r="R41" s="894" t="str">
        <f>IF(R39=0,"",R16/R39)</f>
        <v/>
      </c>
      <c r="S41" s="895" t="str">
        <f>IF(S39=0,"",S16/S39)</f>
        <v/>
      </c>
      <c r="T41" s="783"/>
      <c r="U41" s="895" t="str">
        <f>IF(U39=0,"",U16/U39)</f>
        <v/>
      </c>
      <c r="V41" s="85"/>
      <c r="W41" s="678"/>
    </row>
    <row r="42" spans="1:29" ht="12" customHeight="1">
      <c r="A42" s="798" t="s">
        <v>123</v>
      </c>
      <c r="B42" s="740"/>
      <c r="C42" s="793"/>
      <c r="D42" s="793"/>
      <c r="E42" s="793"/>
      <c r="F42" s="897"/>
      <c r="G42" s="898"/>
      <c r="H42" s="925"/>
      <c r="I42" s="925"/>
      <c r="J42" s="899"/>
      <c r="K42" s="897">
        <v>0</v>
      </c>
      <c r="L42" s="898">
        <v>0</v>
      </c>
      <c r="M42" s="749"/>
      <c r="N42" s="898">
        <v>0</v>
      </c>
      <c r="O42" s="898">
        <v>0</v>
      </c>
      <c r="P42" s="899">
        <v>0</v>
      </c>
      <c r="Q42" s="713"/>
      <c r="R42" s="897">
        <v>0</v>
      </c>
      <c r="S42" s="898">
        <f>L42</f>
        <v>0</v>
      </c>
      <c r="T42" s="749"/>
      <c r="U42" s="898">
        <v>0</v>
      </c>
      <c r="V42" s="86"/>
      <c r="W42" s="679"/>
    </row>
    <row r="43" spans="1:29" ht="12" customHeight="1">
      <c r="A43" s="798" t="s">
        <v>124</v>
      </c>
      <c r="B43" s="740"/>
      <c r="C43" s="793"/>
      <c r="D43" s="793"/>
      <c r="E43" s="793"/>
      <c r="F43" s="897"/>
      <c r="G43" s="898"/>
      <c r="H43" s="925"/>
      <c r="I43" s="925"/>
      <c r="J43" s="899"/>
      <c r="K43" s="897">
        <v>0</v>
      </c>
      <c r="L43" s="898">
        <v>0</v>
      </c>
      <c r="M43" s="749"/>
      <c r="N43" s="898">
        <v>0</v>
      </c>
      <c r="O43" s="898">
        <v>0</v>
      </c>
      <c r="P43" s="899">
        <v>0</v>
      </c>
      <c r="Q43" s="713"/>
      <c r="R43" s="897">
        <v>0</v>
      </c>
      <c r="S43" s="898">
        <v>0</v>
      </c>
      <c r="T43" s="749"/>
      <c r="U43" s="912">
        <v>0</v>
      </c>
      <c r="V43" s="86"/>
      <c r="W43" s="679"/>
    </row>
    <row r="44" spans="1:29" ht="12" customHeight="1">
      <c r="A44" s="803" t="s">
        <v>125</v>
      </c>
      <c r="B44" s="740"/>
      <c r="C44" s="793"/>
      <c r="D44" s="793"/>
      <c r="E44" s="793"/>
      <c r="F44" s="900"/>
      <c r="G44" s="901"/>
      <c r="H44" s="926"/>
      <c r="I44" s="926"/>
      <c r="J44" s="902"/>
      <c r="K44" s="900">
        <v>0</v>
      </c>
      <c r="L44" s="901">
        <v>0</v>
      </c>
      <c r="M44" s="789"/>
      <c r="N44" s="901">
        <v>0</v>
      </c>
      <c r="O44" s="901">
        <v>0</v>
      </c>
      <c r="P44" s="902">
        <v>0</v>
      </c>
      <c r="Q44" s="713"/>
      <c r="R44" s="900">
        <v>0</v>
      </c>
      <c r="S44" s="901">
        <v>0</v>
      </c>
      <c r="T44" s="789"/>
      <c r="U44" s="913">
        <v>0</v>
      </c>
      <c r="V44" s="343"/>
      <c r="W44" s="563"/>
    </row>
    <row r="45" spans="1:29" ht="5.45" customHeight="1">
      <c r="A45" s="736"/>
      <c r="B45" s="713"/>
      <c r="C45" s="714"/>
      <c r="D45" s="714"/>
      <c r="E45" s="714"/>
      <c r="F45" s="713"/>
      <c r="G45" s="713"/>
      <c r="H45" s="713"/>
      <c r="I45" s="713"/>
      <c r="J45" s="713"/>
      <c r="K45" s="808"/>
      <c r="L45" s="808"/>
      <c r="M45" s="808"/>
      <c r="N45" s="808"/>
      <c r="O45" s="808"/>
      <c r="P45" s="808"/>
      <c r="Q45" s="713"/>
      <c r="R45" s="808"/>
      <c r="S45" s="808"/>
      <c r="T45" s="808"/>
      <c r="U45" s="808"/>
      <c r="V45" s="87"/>
      <c r="W45" s="87"/>
    </row>
    <row r="46" spans="1:29" s="683" customFormat="1" ht="12" customHeight="1">
      <c r="A46" s="810" t="s">
        <v>126</v>
      </c>
      <c r="B46" s="713"/>
      <c r="C46" s="714"/>
      <c r="D46" s="714"/>
      <c r="E46" s="714"/>
      <c r="F46" s="713"/>
      <c r="G46" s="713"/>
      <c r="H46" s="713"/>
      <c r="I46" s="713"/>
      <c r="J46" s="713"/>
      <c r="K46" s="811"/>
      <c r="L46" s="811"/>
      <c r="M46" s="811"/>
      <c r="N46" s="811"/>
      <c r="O46" s="811"/>
      <c r="P46" s="811"/>
      <c r="Q46" s="713"/>
      <c r="R46" s="811"/>
      <c r="S46" s="811"/>
      <c r="T46" s="811"/>
      <c r="U46" s="811"/>
      <c r="V46" s="77"/>
      <c r="W46" s="77"/>
      <c r="Y46" s="57"/>
      <c r="Z46" s="57"/>
      <c r="AA46" s="57"/>
      <c r="AB46" s="57"/>
      <c r="AC46" s="57"/>
    </row>
    <row r="47" spans="1:29" s="683" customFormat="1" ht="12" customHeight="1">
      <c r="A47" s="812" t="s">
        <v>127</v>
      </c>
      <c r="B47" s="813"/>
      <c r="C47" s="829"/>
      <c r="D47" s="829"/>
      <c r="E47" s="829"/>
      <c r="F47" s="919">
        <v>0</v>
      </c>
      <c r="G47" s="920">
        <v>0</v>
      </c>
      <c r="H47" s="920">
        <v>0</v>
      </c>
      <c r="I47" s="920">
        <v>0</v>
      </c>
      <c r="J47" s="921">
        <v>0</v>
      </c>
      <c r="K47" s="815">
        <v>0</v>
      </c>
      <c r="L47" s="816">
        <v>0</v>
      </c>
      <c r="M47" s="816">
        <f>K47+L47</f>
        <v>0</v>
      </c>
      <c r="N47" s="816">
        <v>0</v>
      </c>
      <c r="O47" s="816">
        <v>0</v>
      </c>
      <c r="P47" s="817">
        <v>0</v>
      </c>
      <c r="Q47" s="818"/>
      <c r="R47" s="815">
        <v>0</v>
      </c>
      <c r="S47" s="816">
        <v>0</v>
      </c>
      <c r="T47" s="816">
        <f>R47+S47</f>
        <v>0</v>
      </c>
      <c r="U47" s="914">
        <v>0</v>
      </c>
      <c r="V47" s="88"/>
      <c r="W47" s="554"/>
      <c r="Y47" s="57"/>
      <c r="Z47" s="57"/>
      <c r="AA47" s="57"/>
      <c r="AB47" s="57"/>
      <c r="AC47" s="57"/>
    </row>
    <row r="48" spans="1:29" ht="5.45" customHeight="1">
      <c r="A48" s="736"/>
      <c r="B48" s="713"/>
      <c r="C48" s="714"/>
      <c r="D48" s="714"/>
      <c r="E48" s="714"/>
      <c r="F48" s="713"/>
      <c r="G48" s="713"/>
      <c r="H48" s="713"/>
      <c r="I48" s="713"/>
      <c r="J48" s="713"/>
      <c r="K48" s="808"/>
      <c r="L48" s="808"/>
      <c r="M48" s="808"/>
      <c r="N48" s="808"/>
      <c r="O48" s="808"/>
      <c r="P48" s="808"/>
      <c r="Q48" s="713"/>
      <c r="R48" s="808"/>
      <c r="S48" s="808"/>
      <c r="T48" s="808"/>
      <c r="U48" s="808"/>
      <c r="V48" s="87"/>
      <c r="W48" s="87"/>
    </row>
    <row r="49" spans="1:29" ht="12" customHeight="1">
      <c r="A49" s="810" t="s">
        <v>128</v>
      </c>
      <c r="B49" s="713"/>
      <c r="C49" s="714"/>
      <c r="D49" s="714"/>
      <c r="E49" s="714"/>
      <c r="F49" s="713"/>
      <c r="G49" s="713"/>
      <c r="H49" s="713"/>
      <c r="I49" s="713"/>
      <c r="J49" s="713"/>
      <c r="K49" s="811"/>
      <c r="L49" s="811"/>
      <c r="M49" s="811"/>
      <c r="N49" s="811"/>
      <c r="O49" s="811"/>
      <c r="P49" s="811"/>
      <c r="Q49" s="713"/>
      <c r="R49" s="811"/>
      <c r="S49" s="811"/>
      <c r="T49" s="811"/>
      <c r="U49" s="811"/>
      <c r="V49" s="77"/>
      <c r="W49" s="77"/>
    </row>
    <row r="50" spans="1:29" ht="12" customHeight="1">
      <c r="A50" s="782" t="s">
        <v>129</v>
      </c>
      <c r="B50" s="740"/>
      <c r="C50" s="747"/>
      <c r="D50" s="747"/>
      <c r="E50" s="747"/>
      <c r="F50" s="821"/>
      <c r="G50" s="783"/>
      <c r="H50" s="783"/>
      <c r="I50" s="783"/>
      <c r="J50" s="822"/>
      <c r="K50" s="927"/>
      <c r="L50" s="928"/>
      <c r="M50" s="928"/>
      <c r="N50" s="928"/>
      <c r="O50" s="928"/>
      <c r="P50" s="929"/>
      <c r="Q50" s="713"/>
      <c r="R50" s="927"/>
      <c r="S50" s="928"/>
      <c r="T50" s="928"/>
      <c r="U50" s="943"/>
      <c r="V50" s="327"/>
      <c r="W50" s="671"/>
    </row>
    <row r="51" spans="1:29" ht="12" customHeight="1">
      <c r="A51" s="784" t="s">
        <v>130</v>
      </c>
      <c r="B51" s="740"/>
      <c r="C51" s="747"/>
      <c r="D51" s="747"/>
      <c r="E51" s="747"/>
      <c r="F51" s="748"/>
      <c r="G51" s="749"/>
      <c r="H51" s="749"/>
      <c r="I51" s="749"/>
      <c r="J51" s="750"/>
      <c r="K51" s="930"/>
      <c r="L51" s="931"/>
      <c r="M51" s="931"/>
      <c r="N51" s="931"/>
      <c r="O51" s="931"/>
      <c r="P51" s="932"/>
      <c r="Q51" s="713"/>
      <c r="R51" s="930"/>
      <c r="S51" s="931"/>
      <c r="T51" s="931"/>
      <c r="U51" s="944"/>
      <c r="V51" s="325"/>
      <c r="W51" s="672"/>
    </row>
    <row r="52" spans="1:29" ht="12" customHeight="1">
      <c r="A52" s="803" t="s">
        <v>131</v>
      </c>
      <c r="B52" s="740"/>
      <c r="C52" s="793"/>
      <c r="D52" s="793"/>
      <c r="E52" s="793"/>
      <c r="F52" s="804"/>
      <c r="G52" s="805"/>
      <c r="H52" s="805"/>
      <c r="I52" s="805"/>
      <c r="J52" s="806"/>
      <c r="K52" s="933"/>
      <c r="L52" s="934"/>
      <c r="M52" s="934"/>
      <c r="N52" s="934"/>
      <c r="O52" s="934"/>
      <c r="P52" s="935"/>
      <c r="Q52" s="713"/>
      <c r="R52" s="933"/>
      <c r="S52" s="934"/>
      <c r="T52" s="934"/>
      <c r="U52" s="945"/>
      <c r="V52" s="556"/>
      <c r="W52" s="689"/>
    </row>
    <row r="53" spans="1:29" ht="5.45" customHeight="1">
      <c r="A53" s="736"/>
      <c r="B53" s="713"/>
      <c r="C53" s="714"/>
      <c r="D53" s="714"/>
      <c r="E53" s="714"/>
      <c r="F53" s="713"/>
      <c r="G53" s="713"/>
      <c r="H53" s="713"/>
      <c r="I53" s="713"/>
      <c r="J53" s="713"/>
      <c r="K53" s="808"/>
      <c r="L53" s="808"/>
      <c r="M53" s="808"/>
      <c r="N53" s="808"/>
      <c r="O53" s="808"/>
      <c r="P53" s="808"/>
      <c r="Q53" s="713"/>
      <c r="R53" s="808"/>
      <c r="S53" s="808"/>
      <c r="T53" s="808"/>
      <c r="U53" s="808"/>
      <c r="V53" s="87"/>
      <c r="W53" s="87"/>
    </row>
    <row r="54" spans="1:29" ht="12" customHeight="1">
      <c r="A54" s="810" t="s">
        <v>132</v>
      </c>
      <c r="B54" s="713"/>
      <c r="C54" s="714"/>
      <c r="D54" s="714"/>
      <c r="E54" s="714"/>
      <c r="F54" s="713"/>
      <c r="G54" s="713"/>
      <c r="H54" s="713"/>
      <c r="I54" s="713"/>
      <c r="J54" s="713"/>
      <c r="K54" s="811"/>
      <c r="L54" s="811"/>
      <c r="M54" s="811"/>
      <c r="N54" s="811"/>
      <c r="O54" s="811"/>
      <c r="P54" s="811"/>
      <c r="Q54" s="713"/>
      <c r="R54" s="811"/>
      <c r="S54" s="811"/>
      <c r="T54" s="811"/>
      <c r="U54" s="811"/>
      <c r="V54" s="77"/>
      <c r="W54" s="77"/>
    </row>
    <row r="55" spans="1:29" ht="12" customHeight="1">
      <c r="A55" s="828" t="s">
        <v>133</v>
      </c>
      <c r="B55" s="813"/>
      <c r="C55" s="814"/>
      <c r="D55" s="814"/>
      <c r="E55" s="814"/>
      <c r="F55" s="936"/>
      <c r="G55" s="937"/>
      <c r="H55" s="937"/>
      <c r="I55" s="937"/>
      <c r="J55" s="822"/>
      <c r="K55" s="936"/>
      <c r="L55" s="937"/>
      <c r="M55" s="937"/>
      <c r="N55" s="937"/>
      <c r="O55" s="937"/>
      <c r="P55" s="938"/>
      <c r="Q55" s="713"/>
      <c r="R55" s="936"/>
      <c r="S55" s="937"/>
      <c r="T55" s="937"/>
      <c r="U55" s="946"/>
      <c r="V55" s="555"/>
      <c r="W55" s="684"/>
    </row>
    <row r="56" spans="1:29" ht="12" customHeight="1">
      <c r="A56" s="784" t="s">
        <v>134</v>
      </c>
      <c r="B56" s="740"/>
      <c r="C56" s="747"/>
      <c r="D56" s="747"/>
      <c r="E56" s="747"/>
      <c r="F56" s="748"/>
      <c r="G56" s="749"/>
      <c r="H56" s="749"/>
      <c r="I56" s="749"/>
      <c r="J56" s="750"/>
      <c r="K56" s="748"/>
      <c r="L56" s="749"/>
      <c r="M56" s="749"/>
      <c r="N56" s="749"/>
      <c r="O56" s="749"/>
      <c r="P56" s="750"/>
      <c r="Q56" s="713"/>
      <c r="R56" s="748"/>
      <c r="S56" s="749"/>
      <c r="T56" s="749"/>
      <c r="U56" s="910"/>
      <c r="V56" s="325"/>
      <c r="W56" s="672"/>
    </row>
    <row r="57" spans="1:29" ht="12" customHeight="1">
      <c r="A57" s="803" t="s">
        <v>135</v>
      </c>
      <c r="B57" s="740"/>
      <c r="C57" s="747"/>
      <c r="D57" s="747"/>
      <c r="E57" s="747"/>
      <c r="F57" s="823"/>
      <c r="G57" s="824"/>
      <c r="H57" s="824"/>
      <c r="I57" s="824"/>
      <c r="J57" s="825"/>
      <c r="K57" s="823"/>
      <c r="L57" s="824"/>
      <c r="M57" s="824"/>
      <c r="N57" s="824"/>
      <c r="O57" s="824"/>
      <c r="P57" s="825"/>
      <c r="Q57" s="713"/>
      <c r="R57" s="823"/>
      <c r="S57" s="824"/>
      <c r="T57" s="824"/>
      <c r="U57" s="947"/>
      <c r="V57" s="319"/>
      <c r="W57" s="676"/>
    </row>
    <row r="58" spans="1:29" ht="12" customHeight="1">
      <c r="A58" s="833"/>
      <c r="B58" s="834"/>
      <c r="C58" s="905"/>
      <c r="D58" s="905"/>
      <c r="E58" s="905"/>
      <c r="F58" s="834"/>
      <c r="G58" s="834"/>
      <c r="H58" s="834"/>
      <c r="I58" s="834"/>
      <c r="J58" s="834"/>
      <c r="K58" s="838"/>
      <c r="L58" s="838"/>
      <c r="M58" s="838"/>
      <c r="N58" s="838"/>
      <c r="O58" s="838"/>
      <c r="P58" s="838"/>
      <c r="Q58" s="713"/>
      <c r="R58" s="838"/>
      <c r="S58" s="838"/>
      <c r="T58" s="838"/>
      <c r="U58" s="838"/>
      <c r="V58" s="685"/>
      <c r="W58" s="685"/>
    </row>
    <row r="59" spans="1:29" ht="15.6" customHeight="1">
      <c r="A59" s="734" t="s">
        <v>136</v>
      </c>
      <c r="B59" s="734"/>
      <c r="C59" s="735"/>
      <c r="D59" s="735"/>
      <c r="E59" s="735"/>
      <c r="F59" s="734"/>
      <c r="G59" s="734"/>
      <c r="H59" s="734"/>
      <c r="I59" s="734"/>
      <c r="J59" s="734"/>
      <c r="K59" s="736"/>
      <c r="L59" s="736"/>
      <c r="M59" s="736"/>
      <c r="N59" s="736"/>
      <c r="O59" s="736"/>
      <c r="P59" s="737"/>
      <c r="Q59" s="713"/>
      <c r="R59" s="736"/>
      <c r="S59" s="736"/>
      <c r="T59" s="736"/>
      <c r="U59" s="736"/>
      <c r="V59" s="63"/>
      <c r="W59" s="63"/>
    </row>
    <row r="60" spans="1:29" ht="12" customHeight="1">
      <c r="A60" s="842" t="s">
        <v>137</v>
      </c>
      <c r="B60" s="740"/>
      <c r="C60" s="747"/>
      <c r="D60" s="747"/>
      <c r="E60" s="747"/>
      <c r="F60" s="771">
        <v>0</v>
      </c>
      <c r="G60" s="746">
        <v>0</v>
      </c>
      <c r="H60" s="746">
        <v>0</v>
      </c>
      <c r="I60" s="746">
        <v>0</v>
      </c>
      <c r="J60" s="772">
        <v>0</v>
      </c>
      <c r="K60" s="771">
        <v>0</v>
      </c>
      <c r="L60" s="746">
        <v>0</v>
      </c>
      <c r="M60" s="746">
        <f t="shared" ref="M60" si="38">K60+L60</f>
        <v>0</v>
      </c>
      <c r="N60" s="746">
        <v>0</v>
      </c>
      <c r="O60" s="746">
        <v>0</v>
      </c>
      <c r="P60" s="772">
        <v>0</v>
      </c>
      <c r="Q60" s="713"/>
      <c r="R60" s="771">
        <v>0</v>
      </c>
      <c r="S60" s="746">
        <v>0</v>
      </c>
      <c r="T60" s="746">
        <f t="shared" ref="T60" si="39">R60+S60</f>
        <v>0</v>
      </c>
      <c r="U60" s="911">
        <v>0</v>
      </c>
      <c r="V60" s="79"/>
      <c r="W60" s="670"/>
    </row>
    <row r="61" spans="1:29" s="73" customFormat="1" ht="12" customHeight="1">
      <c r="A61" s="843" t="s">
        <v>138</v>
      </c>
      <c r="B61" s="844"/>
      <c r="C61" s="757"/>
      <c r="D61" s="757"/>
      <c r="E61" s="757"/>
      <c r="F61" s="786">
        <f t="shared" ref="F61:P61" si="40">F18-F60</f>
        <v>140.626</v>
      </c>
      <c r="G61" s="787">
        <f t="shared" si="40"/>
        <v>140.626</v>
      </c>
      <c r="H61" s="787">
        <f t="shared" si="40"/>
        <v>143.4</v>
      </c>
      <c r="I61" s="787">
        <f t="shared" si="40"/>
        <v>143.4</v>
      </c>
      <c r="J61" s="788">
        <f t="shared" si="40"/>
        <v>143.4</v>
      </c>
      <c r="K61" s="786">
        <f t="shared" si="40"/>
        <v>72</v>
      </c>
      <c r="L61" s="787">
        <f t="shared" si="40"/>
        <v>72</v>
      </c>
      <c r="M61" s="787">
        <f t="shared" si="40"/>
        <v>144</v>
      </c>
      <c r="N61" s="787">
        <f t="shared" si="40"/>
        <v>72</v>
      </c>
      <c r="O61" s="787">
        <f t="shared" si="40"/>
        <v>72</v>
      </c>
      <c r="P61" s="788">
        <f t="shared" si="40"/>
        <v>72</v>
      </c>
      <c r="Q61" s="713"/>
      <c r="R61" s="786">
        <f t="shared" ref="R61:U61" si="41">R18-R60</f>
        <v>72</v>
      </c>
      <c r="S61" s="787">
        <f t="shared" si="41"/>
        <v>72</v>
      </c>
      <c r="T61" s="787">
        <f t="shared" si="41"/>
        <v>144</v>
      </c>
      <c r="U61" s="787">
        <f t="shared" si="41"/>
        <v>72</v>
      </c>
      <c r="V61" s="93"/>
      <c r="W61" s="680"/>
      <c r="Y61" s="57"/>
      <c r="Z61" s="57"/>
      <c r="AA61" s="57"/>
      <c r="AB61" s="57"/>
      <c r="AC61" s="57"/>
    </row>
    <row r="62" spans="1:29" s="94" customFormat="1" ht="12" customHeight="1">
      <c r="A62" s="736"/>
      <c r="B62" s="713"/>
      <c r="C62" s="714"/>
      <c r="D62" s="714"/>
      <c r="E62" s="714"/>
      <c r="F62" s="713"/>
      <c r="G62" s="713"/>
      <c r="H62" s="713"/>
      <c r="I62" s="713"/>
      <c r="J62" s="713"/>
      <c r="K62" s="845"/>
      <c r="L62" s="845"/>
      <c r="M62" s="845"/>
      <c r="N62" s="845"/>
      <c r="O62" s="845"/>
      <c r="P62" s="845"/>
      <c r="Q62" s="713"/>
      <c r="R62" s="845"/>
      <c r="S62" s="845"/>
      <c r="T62" s="845"/>
      <c r="U62" s="845"/>
      <c r="V62" s="115"/>
      <c r="W62" s="115"/>
      <c r="X62" s="57"/>
      <c r="Y62" s="57"/>
      <c r="Z62" s="57"/>
      <c r="AA62" s="57"/>
      <c r="AB62" s="57"/>
      <c r="AC62" s="57"/>
    </row>
    <row r="63" spans="1:29" ht="15.6" customHeight="1">
      <c r="A63" s="734" t="s">
        <v>139</v>
      </c>
      <c r="B63" s="734"/>
      <c r="C63" s="735"/>
      <c r="D63" s="735"/>
      <c r="E63" s="735"/>
      <c r="F63" s="734"/>
      <c r="G63" s="734"/>
      <c r="H63" s="734"/>
      <c r="I63" s="734"/>
      <c r="J63" s="734"/>
      <c r="K63" s="736"/>
      <c r="L63" s="736"/>
      <c r="M63" s="736"/>
      <c r="N63" s="736"/>
      <c r="O63" s="736"/>
      <c r="P63" s="737"/>
      <c r="Q63" s="713"/>
      <c r="R63" s="736"/>
      <c r="S63" s="736"/>
      <c r="T63" s="736"/>
      <c r="U63" s="736"/>
      <c r="V63" s="63"/>
      <c r="W63" s="63"/>
    </row>
    <row r="64" spans="1:29" s="97" customFormat="1" ht="12" customHeight="1">
      <c r="A64" s="782" t="s">
        <v>140</v>
      </c>
      <c r="B64" s="713"/>
      <c r="C64" s="847"/>
      <c r="D64" s="847"/>
      <c r="E64" s="847"/>
      <c r="F64" s="939"/>
      <c r="G64" s="851"/>
      <c r="H64" s="851"/>
      <c r="I64" s="851"/>
      <c r="J64" s="940"/>
      <c r="K64" s="939"/>
      <c r="L64" s="851"/>
      <c r="M64" s="851"/>
      <c r="N64" s="851"/>
      <c r="O64" s="851"/>
      <c r="P64" s="940"/>
      <c r="Q64" s="713"/>
      <c r="R64" s="939"/>
      <c r="S64" s="851"/>
      <c r="T64" s="851"/>
      <c r="U64" s="851"/>
      <c r="V64" s="328"/>
      <c r="W64" s="557"/>
      <c r="X64" s="57"/>
      <c r="Y64" s="57"/>
      <c r="Z64" s="57"/>
      <c r="AA64" s="57"/>
      <c r="AB64" s="57"/>
      <c r="AC64" s="57"/>
    </row>
    <row r="65" spans="1:29" s="94" customFormat="1" ht="12" customHeight="1">
      <c r="A65" s="784" t="s">
        <v>141</v>
      </c>
      <c r="B65" s="713"/>
      <c r="C65" s="852"/>
      <c r="D65" s="852"/>
      <c r="E65" s="852"/>
      <c r="F65" s="941"/>
      <c r="G65" s="856"/>
      <c r="H65" s="856"/>
      <c r="I65" s="856"/>
      <c r="J65" s="942"/>
      <c r="K65" s="941"/>
      <c r="L65" s="856"/>
      <c r="M65" s="856"/>
      <c r="N65" s="856"/>
      <c r="O65" s="856"/>
      <c r="P65" s="942"/>
      <c r="Q65" s="713"/>
      <c r="R65" s="941"/>
      <c r="S65" s="856"/>
      <c r="T65" s="856"/>
      <c r="U65" s="856"/>
      <c r="V65" s="329"/>
      <c r="W65" s="558"/>
      <c r="X65" s="57"/>
      <c r="Y65" s="57"/>
      <c r="Z65" s="57"/>
      <c r="AA65" s="57"/>
      <c r="AB65" s="57"/>
      <c r="AC65" s="57"/>
    </row>
    <row r="66" spans="1:29" s="94" customFormat="1" ht="12" customHeight="1">
      <c r="A66" s="857" t="s">
        <v>142</v>
      </c>
      <c r="B66" s="858"/>
      <c r="C66" s="757"/>
      <c r="D66" s="757"/>
      <c r="E66" s="757"/>
      <c r="F66" s="758">
        <f t="shared" ref="F66:J66" si="42">F61</f>
        <v>140.626</v>
      </c>
      <c r="G66" s="759">
        <f t="shared" si="42"/>
        <v>140.626</v>
      </c>
      <c r="H66" s="759">
        <f t="shared" si="42"/>
        <v>143.4</v>
      </c>
      <c r="I66" s="759">
        <f t="shared" si="42"/>
        <v>143.4</v>
      </c>
      <c r="J66" s="760">
        <f t="shared" si="42"/>
        <v>143.4</v>
      </c>
      <c r="K66" s="758">
        <f t="shared" ref="K66:P66" si="43">K61</f>
        <v>72</v>
      </c>
      <c r="L66" s="759">
        <f t="shared" si="43"/>
        <v>72</v>
      </c>
      <c r="M66" s="759">
        <f>K66+L66</f>
        <v>144</v>
      </c>
      <c r="N66" s="759">
        <f t="shared" si="43"/>
        <v>72</v>
      </c>
      <c r="O66" s="759">
        <f t="shared" si="43"/>
        <v>72</v>
      </c>
      <c r="P66" s="760">
        <f t="shared" si="43"/>
        <v>72</v>
      </c>
      <c r="Q66" s="713"/>
      <c r="R66" s="758">
        <f t="shared" ref="R66:S66" si="44">R61</f>
        <v>72</v>
      </c>
      <c r="S66" s="759">
        <f t="shared" si="44"/>
        <v>72</v>
      </c>
      <c r="T66" s="759">
        <f>R66+S66</f>
        <v>144</v>
      </c>
      <c r="U66" s="759">
        <f t="shared" ref="U66" si="45">U61</f>
        <v>72</v>
      </c>
      <c r="V66" s="99"/>
      <c r="W66" s="681"/>
      <c r="X66" s="57"/>
      <c r="Y66" s="57"/>
      <c r="Z66" s="57"/>
      <c r="AA66" s="57"/>
      <c r="AB66" s="57"/>
      <c r="AC66" s="57"/>
    </row>
    <row r="67" spans="1:29" s="94" customFormat="1" ht="12" customHeight="1">
      <c r="A67" s="859" t="s">
        <v>103</v>
      </c>
      <c r="B67" s="713"/>
      <c r="C67" s="860"/>
      <c r="D67" s="860"/>
      <c r="E67" s="860"/>
      <c r="F67" s="861"/>
      <c r="G67" s="862">
        <f t="shared" ref="G67:J67" si="46">G66/F66-1</f>
        <v>0</v>
      </c>
      <c r="H67" s="862">
        <f t="shared" si="46"/>
        <v>1.972608194786174E-2</v>
      </c>
      <c r="I67" s="862">
        <f t="shared" si="46"/>
        <v>0</v>
      </c>
      <c r="J67" s="864">
        <f t="shared" si="46"/>
        <v>0</v>
      </c>
      <c r="K67" s="865">
        <f t="shared" ref="K67" si="47">K66/J66-1</f>
        <v>-0.497907949790795</v>
      </c>
      <c r="L67" s="862">
        <f t="shared" ref="L67" si="48">L66/K66-1</f>
        <v>0</v>
      </c>
      <c r="M67" s="866"/>
      <c r="N67" s="862">
        <f t="shared" ref="N67" si="49">N66/L66-1</f>
        <v>0</v>
      </c>
      <c r="O67" s="862">
        <f t="shared" ref="O67" si="50">O66/N66-1</f>
        <v>0</v>
      </c>
      <c r="P67" s="864">
        <f t="shared" ref="P67" si="51">P66/O66-1</f>
        <v>0</v>
      </c>
      <c r="Q67" s="713"/>
      <c r="R67" s="865">
        <f>+R66/J66-1</f>
        <v>-0.497907949790795</v>
      </c>
      <c r="S67" s="862">
        <f t="shared" ref="S67" si="52">S66/R66-1</f>
        <v>0</v>
      </c>
      <c r="T67" s="866"/>
      <c r="U67" s="862">
        <f>U66/S66-1</f>
        <v>0</v>
      </c>
      <c r="V67" s="100"/>
      <c r="W67" s="533"/>
      <c r="X67" s="57"/>
      <c r="Y67" s="57"/>
      <c r="Z67" s="57"/>
      <c r="AA67" s="57"/>
      <c r="AB67" s="57"/>
      <c r="AC67" s="57"/>
    </row>
    <row r="68" spans="1:29" s="94" customFormat="1" ht="12" customHeight="1">
      <c r="A68" s="868" t="s">
        <v>143</v>
      </c>
      <c r="B68" s="869"/>
      <c r="C68" s="870"/>
      <c r="D68" s="870"/>
      <c r="E68" s="870"/>
      <c r="F68" s="871">
        <f>'T1'!F68</f>
        <v>100.5</v>
      </c>
      <c r="G68" s="872">
        <f>'T1'!G68</f>
        <v>102.63627202000001</v>
      </c>
      <c r="H68" s="872">
        <f>'T1'!H68</f>
        <v>108.78931984302299</v>
      </c>
      <c r="I68" s="872">
        <f>'T1'!I68</f>
        <v>120.91428048</v>
      </c>
      <c r="J68" s="873">
        <f>'T1'!J68</f>
        <v>124.92712657</v>
      </c>
      <c r="K68" s="871">
        <f>'T1'!K68</f>
        <v>44.088166873767598</v>
      </c>
      <c r="L68" s="872">
        <f>'T1'!L68</f>
        <v>37</v>
      </c>
      <c r="M68" s="872">
        <f>K68+L68</f>
        <v>81.088166873767591</v>
      </c>
      <c r="N68" s="872">
        <f>'T1'!N68</f>
        <v>108</v>
      </c>
      <c r="O68" s="872">
        <f>'T1'!O68</f>
        <v>121</v>
      </c>
      <c r="P68" s="873">
        <f>'T1'!P68</f>
        <v>129</v>
      </c>
      <c r="Q68" s="713"/>
      <c r="R68" s="871">
        <f>'T1'!R68</f>
        <v>44.088166873767598</v>
      </c>
      <c r="S68" s="872">
        <f>'T1'!S68</f>
        <v>40.830542584394202</v>
      </c>
      <c r="T68" s="872">
        <f>R68+S68</f>
        <v>84.9187094581618</v>
      </c>
      <c r="U68" s="872">
        <f>'T1'!U68</f>
        <v>81.305000000000007</v>
      </c>
      <c r="V68" s="99"/>
      <c r="W68" s="681"/>
      <c r="X68" s="57"/>
      <c r="Y68" s="57"/>
      <c r="Z68" s="57"/>
      <c r="AA68" s="57"/>
      <c r="AB68" s="57"/>
      <c r="AC68" s="57"/>
    </row>
    <row r="69" spans="1:29" s="94" customFormat="1" ht="12" customHeight="1">
      <c r="A69" s="859" t="s">
        <v>103</v>
      </c>
      <c r="B69" s="869"/>
      <c r="C69" s="860"/>
      <c r="D69" s="860"/>
      <c r="E69" s="860"/>
      <c r="F69" s="861"/>
      <c r="G69" s="862">
        <f t="shared" ref="G69:J69" si="53">G68/F68-1</f>
        <v>2.1256438009950251E-2</v>
      </c>
      <c r="H69" s="862">
        <f t="shared" si="53"/>
        <v>5.9950032302654055E-2</v>
      </c>
      <c r="I69" s="862">
        <f t="shared" si="53"/>
        <v>0.11145359355562356</v>
      </c>
      <c r="J69" s="864">
        <f t="shared" si="53"/>
        <v>3.3187528173429737E-2</v>
      </c>
      <c r="K69" s="865">
        <f t="shared" ref="K69" si="54">K68/J68-1</f>
        <v>-0.64708892228411397</v>
      </c>
      <c r="L69" s="862">
        <f t="shared" ref="L69" si="55">L68/K68-1</f>
        <v>-0.1607725468392075</v>
      </c>
      <c r="M69" s="866"/>
      <c r="N69" s="862">
        <f t="shared" ref="N69" si="56">N68/L68-1</f>
        <v>1.9189189189189189</v>
      </c>
      <c r="O69" s="862">
        <f t="shared" ref="O69" si="57">O68/N68-1</f>
        <v>0.12037037037037046</v>
      </c>
      <c r="P69" s="864">
        <f t="shared" ref="P69" si="58">P68/O68-1</f>
        <v>6.6115702479338845E-2</v>
      </c>
      <c r="Q69" s="713"/>
      <c r="R69" s="865">
        <f>+R68/J68-1</f>
        <v>-0.64708892228411397</v>
      </c>
      <c r="S69" s="862">
        <f t="shared" ref="S69" si="59">S68/R68-1</f>
        <v>-7.3888857722312795E-2</v>
      </c>
      <c r="T69" s="866"/>
      <c r="U69" s="862">
        <f>U68/S68-1</f>
        <v>0.99127895084782702</v>
      </c>
      <c r="V69" s="100"/>
      <c r="W69" s="533"/>
      <c r="X69" s="57"/>
      <c r="Y69" s="57"/>
      <c r="Z69" s="57"/>
      <c r="AA69" s="57"/>
      <c r="AB69" s="57"/>
      <c r="AC69" s="57"/>
    </row>
    <row r="70" spans="1:29" s="94" customFormat="1" ht="12" customHeight="1">
      <c r="A70" s="868" t="s">
        <v>144</v>
      </c>
      <c r="B70" s="869"/>
      <c r="C70" s="874"/>
      <c r="D70" s="874"/>
      <c r="E70" s="874"/>
      <c r="F70" s="875">
        <f t="shared" ref="F70:J70" si="60">F66/F68</f>
        <v>1.3992636815920398</v>
      </c>
      <c r="G70" s="876">
        <f t="shared" si="60"/>
        <v>1.3701393984048564</v>
      </c>
      <c r="H70" s="876">
        <f t="shared" si="60"/>
        <v>1.3181440991350835</v>
      </c>
      <c r="I70" s="876">
        <f t="shared" si="60"/>
        <v>1.1859641345152716</v>
      </c>
      <c r="J70" s="877">
        <f t="shared" si="60"/>
        <v>1.1478691933224701</v>
      </c>
      <c r="K70" s="875">
        <f t="shared" ref="K70:P70" si="61">K66/K68</f>
        <v>1.6330912602047853</v>
      </c>
      <c r="L70" s="876">
        <f t="shared" si="61"/>
        <v>1.9459459459459461</v>
      </c>
      <c r="M70" s="876">
        <f>M66/M68</f>
        <v>1.7758448063595909</v>
      </c>
      <c r="N70" s="876">
        <f t="shared" si="61"/>
        <v>0.66666666666666663</v>
      </c>
      <c r="O70" s="876">
        <f t="shared" si="61"/>
        <v>0.5950413223140496</v>
      </c>
      <c r="P70" s="877">
        <f t="shared" si="61"/>
        <v>0.55813953488372092</v>
      </c>
      <c r="Q70" s="713"/>
      <c r="R70" s="875">
        <f t="shared" ref="R70:S70" si="62">R66/R68</f>
        <v>1.6330912602047853</v>
      </c>
      <c r="S70" s="876">
        <f t="shared" si="62"/>
        <v>1.7633858245008736</v>
      </c>
      <c r="T70" s="876">
        <f>T66/T68</f>
        <v>1.6957393832150345</v>
      </c>
      <c r="U70" s="876">
        <f t="shared" ref="U70" si="63">U66/U68</f>
        <v>0.8855543939487116</v>
      </c>
      <c r="V70" s="99"/>
      <c r="W70" s="681"/>
      <c r="X70" s="57"/>
      <c r="Y70" s="57"/>
      <c r="Z70" s="57"/>
      <c r="AA70" s="57"/>
      <c r="AB70" s="57"/>
      <c r="AC70" s="57"/>
    </row>
    <row r="71" spans="1:29" ht="12" customHeight="1">
      <c r="A71" s="761" t="s">
        <v>103</v>
      </c>
      <c r="B71" s="869"/>
      <c r="C71" s="860"/>
      <c r="D71" s="860"/>
      <c r="E71" s="860"/>
      <c r="F71" s="878"/>
      <c r="G71" s="879">
        <f t="shared" ref="G71:J71" si="64">G70/F70-1</f>
        <v>-2.0814006373728433E-2</v>
      </c>
      <c r="H71" s="879">
        <f t="shared" si="64"/>
        <v>-3.794891186276883E-2</v>
      </c>
      <c r="I71" s="879">
        <f t="shared" si="64"/>
        <v>-0.10027732529891331</v>
      </c>
      <c r="J71" s="881">
        <f t="shared" si="64"/>
        <v>-3.2121495148225376E-2</v>
      </c>
      <c r="K71" s="882">
        <f t="shared" ref="K71" si="65">K70/J70-1</f>
        <v>0.42271547115734998</v>
      </c>
      <c r="L71" s="879">
        <f t="shared" ref="L71" si="66">L70/K70-1</f>
        <v>0.19157207766939455</v>
      </c>
      <c r="M71" s="883"/>
      <c r="N71" s="879">
        <f t="shared" ref="N71" si="67">N70/L70-1</f>
        <v>-0.65740740740740744</v>
      </c>
      <c r="O71" s="879">
        <f t="shared" ref="O71" si="68">O70/N70-1</f>
        <v>-0.1074380165289256</v>
      </c>
      <c r="P71" s="881">
        <f t="shared" ref="P71" si="69">P70/O70-1</f>
        <v>-6.2015503875968991E-2</v>
      </c>
      <c r="Q71" s="713"/>
      <c r="R71" s="882">
        <f>+R70/J70-1</f>
        <v>0.42271547115734998</v>
      </c>
      <c r="S71" s="879">
        <f t="shared" ref="S71" si="70">S70/R70-1</f>
        <v>7.9784006853205192E-2</v>
      </c>
      <c r="T71" s="883"/>
      <c r="U71" s="879">
        <f>U70/S70-1</f>
        <v>-0.49781018898721852</v>
      </c>
      <c r="V71" s="104"/>
      <c r="W71" s="560"/>
    </row>
    <row r="72" spans="1:29" s="683" customFormat="1" ht="12" customHeight="1">
      <c r="A72" s="105"/>
      <c r="B72" s="102"/>
      <c r="C72" s="548"/>
      <c r="D72" s="548"/>
      <c r="E72" s="548"/>
      <c r="F72" s="102"/>
      <c r="G72" s="102"/>
      <c r="H72" s="102"/>
      <c r="I72" s="102"/>
      <c r="J72" s="102"/>
      <c r="K72" s="101"/>
      <c r="L72" s="101"/>
      <c r="M72" s="101"/>
      <c r="N72" s="101"/>
      <c r="O72" s="101"/>
      <c r="P72" s="101"/>
      <c r="Q72" s="58"/>
      <c r="R72" s="101"/>
      <c r="S72" s="101"/>
      <c r="T72" s="101"/>
      <c r="U72" s="94"/>
      <c r="V72" s="94"/>
      <c r="W72" s="94"/>
    </row>
    <row r="73" spans="1:29" s="683" customFormat="1" ht="12" customHeight="1">
      <c r="A73" s="106" t="s">
        <v>145</v>
      </c>
      <c r="B73" s="57"/>
      <c r="C73" s="547"/>
      <c r="D73" s="547"/>
      <c r="E73" s="547"/>
      <c r="F73" s="57"/>
      <c r="G73" s="57"/>
      <c r="H73" s="57"/>
      <c r="I73" s="57"/>
      <c r="J73" s="57"/>
      <c r="K73" s="57"/>
      <c r="L73" s="57"/>
      <c r="M73" s="57"/>
      <c r="N73" s="57"/>
      <c r="O73" s="57"/>
      <c r="P73" s="57"/>
      <c r="Q73" s="58"/>
      <c r="R73" s="57"/>
      <c r="S73" s="57"/>
      <c r="T73" s="57"/>
      <c r="U73" s="57"/>
      <c r="V73" s="57"/>
      <c r="W73" s="57"/>
    </row>
    <row r="74" spans="1:29" ht="12" customHeight="1">
      <c r="A74" s="107" t="s">
        <v>505</v>
      </c>
      <c r="B74" s="108"/>
      <c r="C74" s="549"/>
      <c r="D74" s="549"/>
      <c r="E74" s="549"/>
      <c r="F74" s="108"/>
      <c r="G74" s="108"/>
      <c r="H74" s="108"/>
      <c r="I74" s="108"/>
      <c r="J74" s="108"/>
      <c r="K74" s="109"/>
      <c r="L74" s="109"/>
      <c r="M74" s="109"/>
      <c r="N74" s="96"/>
      <c r="O74" s="686"/>
      <c r="P74" s="110"/>
      <c r="R74" s="109"/>
      <c r="S74" s="109"/>
      <c r="T74" s="109"/>
      <c r="U74" s="683"/>
      <c r="V74" s="683"/>
      <c r="W74" s="683"/>
    </row>
    <row r="75" spans="1:29" ht="12" customHeight="1">
      <c r="A75" s="107" t="s">
        <v>146</v>
      </c>
      <c r="B75" s="111"/>
      <c r="C75" s="550"/>
      <c r="D75" s="550"/>
      <c r="E75" s="550"/>
      <c r="F75" s="111"/>
      <c r="G75" s="111"/>
      <c r="H75" s="111"/>
      <c r="I75" s="111"/>
      <c r="J75" s="111"/>
      <c r="K75" s="109"/>
      <c r="L75" s="109"/>
      <c r="M75" s="114"/>
      <c r="N75" s="114"/>
      <c r="O75" s="687"/>
      <c r="P75" s="109"/>
      <c r="R75" s="109"/>
      <c r="S75" s="109"/>
      <c r="T75" s="114"/>
    </row>
    <row r="76" spans="1:29" ht="12" customHeight="1">
      <c r="A76" s="107" t="s">
        <v>147</v>
      </c>
      <c r="B76" s="112"/>
      <c r="C76" s="551"/>
      <c r="D76" s="551"/>
      <c r="E76" s="551"/>
      <c r="F76" s="112"/>
      <c r="G76" s="112"/>
      <c r="H76" s="112"/>
      <c r="I76" s="112"/>
      <c r="J76" s="112"/>
      <c r="K76" s="113"/>
      <c r="L76" s="113"/>
      <c r="M76" s="113"/>
      <c r="N76" s="113"/>
      <c r="O76" s="321"/>
      <c r="P76" s="114"/>
      <c r="R76" s="113"/>
      <c r="S76" s="113"/>
      <c r="T76" s="113"/>
    </row>
    <row r="77" spans="1:29" ht="12" customHeight="1">
      <c r="A77" s="107"/>
      <c r="B77" s="57"/>
      <c r="C77" s="547"/>
      <c r="D77" s="547"/>
      <c r="E77" s="547"/>
      <c r="F77" s="57"/>
      <c r="G77" s="57"/>
      <c r="H77" s="57"/>
      <c r="I77" s="57"/>
      <c r="J77" s="57"/>
      <c r="K77" s="113"/>
      <c r="L77" s="113"/>
      <c r="M77" s="113"/>
      <c r="N77" s="113"/>
      <c r="O77" s="321"/>
      <c r="P77" s="114"/>
      <c r="R77" s="113"/>
      <c r="S77" s="113"/>
      <c r="T77" s="113"/>
    </row>
    <row r="78" spans="1:29" ht="12" customHeight="1">
      <c r="A78" s="322"/>
      <c r="B78" s="322"/>
      <c r="C78" s="552"/>
      <c r="D78" s="552"/>
      <c r="E78" s="552"/>
      <c r="M78" s="322"/>
      <c r="N78" s="322"/>
      <c r="O78" s="322"/>
      <c r="P78" s="113"/>
      <c r="T78" s="322"/>
    </row>
    <row r="79" spans="1:29" ht="12" customHeight="1">
      <c r="U79" s="58"/>
    </row>
    <row r="80" spans="1:29" ht="12" customHeight="1">
      <c r="A80" s="107"/>
      <c r="B80" s="57"/>
      <c r="C80" s="547"/>
      <c r="D80" s="547"/>
      <c r="E80" s="547"/>
      <c r="F80" s="57"/>
      <c r="G80" s="561"/>
      <c r="H80" s="561"/>
      <c r="I80" s="561"/>
      <c r="J80" s="561"/>
      <c r="K80" s="561"/>
      <c r="L80" s="561"/>
      <c r="N80" s="688"/>
      <c r="O80" s="688"/>
      <c r="P80" s="688"/>
      <c r="R80" s="561"/>
      <c r="S80" s="561"/>
      <c r="U80" s="688"/>
    </row>
    <row r="81" spans="1:23" ht="12" customHeight="1">
      <c r="A81" s="322"/>
      <c r="B81" s="322"/>
      <c r="C81" s="552"/>
      <c r="D81" s="552"/>
      <c r="E81" s="552"/>
      <c r="I81" s="347"/>
      <c r="N81" s="322"/>
      <c r="O81" s="322"/>
      <c r="P81" s="322"/>
    </row>
    <row r="82" spans="1:23" ht="12" customHeight="1"/>
    <row r="83" spans="1:23">
      <c r="F83" s="347"/>
      <c r="G83" s="347"/>
      <c r="H83" s="347"/>
      <c r="I83" s="347"/>
      <c r="J83" s="347"/>
      <c r="K83" s="347"/>
      <c r="L83" s="347"/>
      <c r="M83" s="57"/>
      <c r="N83" s="347"/>
      <c r="O83" s="347"/>
      <c r="P83" s="347"/>
      <c r="R83" s="347"/>
      <c r="S83" s="347"/>
      <c r="T83" s="57"/>
      <c r="U83" s="58"/>
      <c r="V83" s="58"/>
      <c r="W83" s="58"/>
    </row>
    <row r="85" spans="1:23">
      <c r="P85" s="57"/>
    </row>
    <row r="117" spans="1:20" ht="12" customHeight="1">
      <c r="A117" s="323"/>
      <c r="B117" s="57"/>
      <c r="C117" s="547"/>
      <c r="D117" s="547"/>
      <c r="E117" s="547"/>
      <c r="F117" s="57"/>
      <c r="G117" s="57"/>
      <c r="H117" s="57"/>
      <c r="I117" s="57"/>
      <c r="J117" s="57"/>
      <c r="K117" s="57"/>
      <c r="L117" s="57"/>
      <c r="M117" s="57"/>
      <c r="N117" s="57"/>
      <c r="O117" s="57"/>
      <c r="R117" s="57"/>
      <c r="S117" s="57"/>
      <c r="T117" s="57"/>
    </row>
    <row r="120" spans="1:20">
      <c r="P120" s="57"/>
      <c r="Q120" s="57"/>
    </row>
  </sheetData>
  <mergeCells count="3">
    <mergeCell ref="K7:P7"/>
    <mergeCell ref="R7:W7"/>
    <mergeCell ref="F7:J7"/>
  </mergeCells>
  <pageMargins left="0.7" right="0.7" top="0.75" bottom="0.75" header="0.3" footer="0.3"/>
  <pageSetup paperSize="9" scale="49" orientation="portrait" r:id="rId1"/>
  <ignoredErrors>
    <ignoredError sqref="F68:J68 F70:J7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122"/>
  <sheetViews>
    <sheetView showGridLines="0" topLeftCell="A33" zoomScaleNormal="100" workbookViewId="0">
      <selection activeCell="U39" sqref="U39"/>
    </sheetView>
  </sheetViews>
  <sheetFormatPr defaultColWidth="12.5703125" defaultRowHeight="12"/>
  <cols>
    <col min="1" max="1" width="30.85546875" style="58" customWidth="1"/>
    <col min="2" max="2" width="0.5703125" style="58" customWidth="1"/>
    <col min="3" max="5" width="8" style="546" hidden="1" customWidth="1"/>
    <col min="6" max="10" width="8.5703125" style="58" hidden="1" customWidth="1"/>
    <col min="11" max="16" width="8.5703125" style="58" customWidth="1"/>
    <col min="17" max="17" width="0.5703125" style="58" customWidth="1"/>
    <col min="18" max="20" width="8.5703125" style="58" customWidth="1"/>
    <col min="21" max="23" width="8.5703125" style="57" customWidth="1"/>
    <col min="24" max="16384" width="12.5703125" style="57"/>
  </cols>
  <sheetData>
    <row r="1" spans="1:29" ht="12" customHeight="1">
      <c r="A1" s="710" t="s">
        <v>699</v>
      </c>
      <c r="B1" s="710"/>
      <c r="C1" s="711"/>
      <c r="D1" s="711"/>
      <c r="E1" s="711"/>
      <c r="F1" s="710"/>
      <c r="G1" s="710"/>
      <c r="H1" s="710"/>
      <c r="I1" s="710"/>
      <c r="J1" s="710"/>
      <c r="K1" s="712"/>
      <c r="L1" s="710"/>
      <c r="M1" s="710"/>
      <c r="N1" s="710"/>
      <c r="O1" s="710"/>
      <c r="P1" s="710"/>
      <c r="Q1" s="710"/>
      <c r="R1" s="712"/>
      <c r="S1" s="710"/>
      <c r="T1" s="710"/>
      <c r="U1" s="710"/>
      <c r="V1" s="692"/>
      <c r="W1" s="692"/>
    </row>
    <row r="2" spans="1:29" ht="12" customHeight="1">
      <c r="A2" s="713"/>
      <c r="B2" s="713"/>
      <c r="C2" s="714"/>
      <c r="D2" s="714"/>
      <c r="E2" s="714"/>
      <c r="F2" s="713"/>
      <c r="G2" s="713"/>
      <c r="H2" s="713"/>
      <c r="I2" s="713"/>
      <c r="J2" s="713"/>
      <c r="K2" s="713"/>
      <c r="L2" s="713"/>
      <c r="M2" s="713"/>
      <c r="N2" s="713"/>
      <c r="O2" s="713"/>
      <c r="P2" s="713"/>
      <c r="Q2" s="713"/>
      <c r="R2" s="713"/>
      <c r="S2" s="713"/>
      <c r="T2" s="713"/>
      <c r="U2" s="715"/>
    </row>
    <row r="3" spans="1:29" ht="12" customHeight="1">
      <c r="A3" s="716" t="str">
        <f>Header!B3</f>
        <v>Finland - TCZ</v>
      </c>
      <c r="B3" s="715"/>
      <c r="C3" s="717"/>
      <c r="D3" s="717"/>
      <c r="E3" s="717"/>
      <c r="F3" s="715"/>
      <c r="G3" s="715"/>
      <c r="H3" s="715"/>
      <c r="I3" s="715"/>
      <c r="J3" s="715"/>
      <c r="K3" s="713"/>
      <c r="L3" s="713"/>
      <c r="M3" s="713"/>
      <c r="N3" s="713"/>
      <c r="O3" s="713"/>
      <c r="P3" s="713"/>
      <c r="Q3" s="713"/>
      <c r="R3" s="713"/>
      <c r="S3" s="713"/>
      <c r="T3" s="713"/>
      <c r="U3" s="718"/>
      <c r="V3" s="682"/>
      <c r="W3" s="682"/>
    </row>
    <row r="4" spans="1:29" ht="12" customHeight="1">
      <c r="A4" s="719" t="s">
        <v>148</v>
      </c>
      <c r="B4" s="715"/>
      <c r="C4" s="720"/>
      <c r="D4" s="714"/>
      <c r="E4" s="717"/>
      <c r="F4" s="715"/>
      <c r="G4" s="715"/>
      <c r="H4" s="715"/>
      <c r="I4" s="715"/>
      <c r="J4" s="715"/>
      <c r="K4" s="713"/>
      <c r="L4" s="713"/>
      <c r="M4" s="713"/>
      <c r="N4" s="713"/>
      <c r="O4" s="713"/>
      <c r="P4" s="713"/>
      <c r="Q4" s="713"/>
      <c r="R4" s="713"/>
      <c r="S4" s="713"/>
      <c r="T4" s="713"/>
      <c r="U4" s="715"/>
    </row>
    <row r="5" spans="1:29" ht="12" customHeight="1">
      <c r="A5" s="721" t="s">
        <v>660</v>
      </c>
      <c r="B5" s="715"/>
      <c r="C5" s="717"/>
      <c r="D5" s="717"/>
      <c r="E5" s="717"/>
      <c r="F5" s="715"/>
      <c r="G5" s="715"/>
      <c r="H5" s="715"/>
      <c r="I5" s="713"/>
      <c r="J5" s="713"/>
      <c r="K5" s="713"/>
      <c r="L5" s="713"/>
      <c r="M5" s="713"/>
      <c r="N5" s="713"/>
      <c r="O5" s="713"/>
      <c r="P5" s="713"/>
      <c r="Q5" s="713"/>
      <c r="R5" s="713"/>
      <c r="S5" s="713"/>
      <c r="T5" s="713"/>
      <c r="U5" s="715"/>
    </row>
    <row r="6" spans="1:29" ht="12" customHeight="1">
      <c r="A6" s="713"/>
      <c r="B6" s="713"/>
      <c r="C6" s="714"/>
      <c r="D6" s="714"/>
      <c r="E6" s="714"/>
      <c r="F6" s="713"/>
      <c r="G6" s="713"/>
      <c r="H6" s="713"/>
      <c r="I6" s="713"/>
      <c r="J6" s="713"/>
      <c r="K6" s="713"/>
      <c r="L6" s="713"/>
      <c r="M6" s="713"/>
      <c r="N6" s="713"/>
      <c r="O6" s="713"/>
      <c r="P6" s="713"/>
      <c r="Q6" s="713"/>
      <c r="R6" s="713"/>
      <c r="S6" s="713"/>
      <c r="T6" s="713"/>
      <c r="U6" s="715"/>
    </row>
    <row r="7" spans="1:29" s="59" customFormat="1" ht="12" customHeight="1">
      <c r="A7" s="722"/>
      <c r="B7" s="722"/>
      <c r="C7" s="723"/>
      <c r="D7" s="724"/>
      <c r="E7" s="724"/>
      <c r="F7" s="1237" t="s">
        <v>561</v>
      </c>
      <c r="G7" s="1238"/>
      <c r="H7" s="1238"/>
      <c r="I7" s="1238"/>
      <c r="J7" s="1241"/>
      <c r="K7" s="1234" t="s">
        <v>352</v>
      </c>
      <c r="L7" s="1235"/>
      <c r="M7" s="1235"/>
      <c r="N7" s="1235"/>
      <c r="O7" s="1235"/>
      <c r="P7" s="1236"/>
      <c r="Q7" s="725"/>
      <c r="R7" s="1237" t="s">
        <v>93</v>
      </c>
      <c r="S7" s="1238"/>
      <c r="T7" s="1238"/>
      <c r="U7" s="1238"/>
      <c r="V7" s="1239"/>
      <c r="W7" s="1240"/>
    </row>
    <row r="8" spans="1:29" ht="12" customHeight="1">
      <c r="A8" s="715"/>
      <c r="B8" s="715"/>
      <c r="C8" s="717"/>
      <c r="D8" s="717"/>
      <c r="E8" s="717"/>
      <c r="F8" s="715"/>
      <c r="G8" s="715"/>
      <c r="H8" s="715"/>
      <c r="I8" s="715"/>
      <c r="J8" s="715"/>
      <c r="K8" s="715"/>
      <c r="L8" s="715"/>
      <c r="M8" s="715"/>
      <c r="N8" s="715"/>
      <c r="O8" s="715"/>
      <c r="P8" s="715"/>
      <c r="Q8" s="715"/>
      <c r="R8" s="715"/>
      <c r="S8" s="715"/>
      <c r="T8" s="715"/>
      <c r="U8" s="715"/>
    </row>
    <row r="9" spans="1:29" ht="12" customHeight="1">
      <c r="A9" s="726" t="s">
        <v>94</v>
      </c>
      <c r="B9" s="713"/>
      <c r="C9" s="727"/>
      <c r="D9" s="727"/>
      <c r="E9" s="727"/>
      <c r="F9" s="728">
        <v>2015</v>
      </c>
      <c r="G9" s="729">
        <v>2016</v>
      </c>
      <c r="H9" s="729">
        <v>2017</v>
      </c>
      <c r="I9" s="729">
        <v>2018</v>
      </c>
      <c r="J9" s="730">
        <v>2019</v>
      </c>
      <c r="K9" s="731">
        <v>2020</v>
      </c>
      <c r="L9" s="732">
        <v>2021</v>
      </c>
      <c r="M9" s="729" t="s">
        <v>504</v>
      </c>
      <c r="N9" s="729">
        <v>2022</v>
      </c>
      <c r="O9" s="729">
        <v>2023</v>
      </c>
      <c r="P9" s="730">
        <v>2024</v>
      </c>
      <c r="Q9" s="733"/>
      <c r="R9" s="731">
        <v>2020</v>
      </c>
      <c r="S9" s="732">
        <v>2021</v>
      </c>
      <c r="T9" s="729" t="s">
        <v>504</v>
      </c>
      <c r="U9" s="729">
        <v>2022</v>
      </c>
      <c r="V9" s="60">
        <v>2023</v>
      </c>
      <c r="W9" s="61">
        <v>2024</v>
      </c>
    </row>
    <row r="10" spans="1:29" ht="12" customHeight="1">
      <c r="A10" s="713"/>
      <c r="B10" s="713"/>
      <c r="C10" s="714"/>
      <c r="D10" s="714"/>
      <c r="E10" s="714"/>
      <c r="F10" s="713"/>
      <c r="G10" s="713"/>
      <c r="H10" s="713"/>
      <c r="I10" s="713"/>
      <c r="J10" s="713"/>
      <c r="K10" s="713"/>
      <c r="L10" s="713"/>
      <c r="M10" s="713"/>
      <c r="N10" s="713"/>
      <c r="O10" s="713"/>
      <c r="P10" s="713"/>
      <c r="Q10" s="713"/>
      <c r="R10" s="713"/>
      <c r="S10" s="713"/>
      <c r="T10" s="713"/>
      <c r="U10" s="713"/>
      <c r="V10" s="58"/>
      <c r="W10" s="58"/>
    </row>
    <row r="11" spans="1:29" ht="15.6" customHeight="1">
      <c r="A11" s="734" t="s">
        <v>95</v>
      </c>
      <c r="B11" s="735"/>
      <c r="C11" s="735"/>
      <c r="D11" s="735"/>
      <c r="E11" s="735"/>
      <c r="F11" s="734"/>
      <c r="G11" s="734"/>
      <c r="H11" s="734"/>
      <c r="I11" s="734"/>
      <c r="J11" s="734"/>
      <c r="K11" s="736"/>
      <c r="L11" s="736"/>
      <c r="M11" s="736"/>
      <c r="N11" s="736"/>
      <c r="O11" s="736"/>
      <c r="P11" s="737"/>
      <c r="Q11" s="737"/>
      <c r="R11" s="736"/>
      <c r="S11" s="736"/>
      <c r="T11" s="736"/>
      <c r="U11" s="736"/>
      <c r="V11" s="63"/>
      <c r="W11" s="63"/>
    </row>
    <row r="12" spans="1:29" ht="12" customHeight="1">
      <c r="A12" s="739" t="s">
        <v>96</v>
      </c>
      <c r="B12" s="740"/>
      <c r="C12" s="741"/>
      <c r="D12" s="741"/>
      <c r="E12" s="741"/>
      <c r="F12" s="742">
        <f>'T1'!F12</f>
        <v>7981.4380000000001</v>
      </c>
      <c r="G12" s="743">
        <f>'T1'!G12</f>
        <v>8141.4380000000001</v>
      </c>
      <c r="H12" s="743">
        <f>'T1'!H12</f>
        <v>9602.3274804549656</v>
      </c>
      <c r="I12" s="743">
        <f>'T1'!I12</f>
        <v>9845.3799999999992</v>
      </c>
      <c r="J12" s="744">
        <f>'T1'!J12</f>
        <v>10342.379999999999</v>
      </c>
      <c r="K12" s="742">
        <f>'T1'!K12</f>
        <v>8706.0455884999992</v>
      </c>
      <c r="L12" s="743">
        <f>'T1'!L12</f>
        <v>8543.515647720802</v>
      </c>
      <c r="M12" s="743">
        <f>'T1'!M12</f>
        <v>17249.561236220801</v>
      </c>
      <c r="N12" s="743">
        <f>'T1'!N12</f>
        <v>10409.190713061553</v>
      </c>
      <c r="O12" s="743">
        <f>'T1'!O12</f>
        <v>11103.693838315685</v>
      </c>
      <c r="P12" s="744">
        <f>'T1'!P12</f>
        <v>11855.839286608929</v>
      </c>
      <c r="Q12" s="745"/>
      <c r="R12" s="742">
        <f>'T1'!R12</f>
        <v>8706.0455884999992</v>
      </c>
      <c r="S12" s="743">
        <f>'T1'!S12</f>
        <v>7969.1921082300005</v>
      </c>
      <c r="T12" s="743">
        <f>'T1'!T12</f>
        <v>16675.237696729997</v>
      </c>
      <c r="U12" s="906">
        <f>'T1'!U12</f>
        <v>9683.4764244399994</v>
      </c>
      <c r="V12" s="66"/>
      <c r="W12" s="67"/>
      <c r="Y12" s="341"/>
      <c r="Z12" s="341"/>
      <c r="AA12" s="341"/>
      <c r="AB12" s="341"/>
      <c r="AC12" s="341"/>
    </row>
    <row r="13" spans="1:29" ht="12" customHeight="1">
      <c r="A13" s="740" t="s">
        <v>97</v>
      </c>
      <c r="B13" s="740"/>
      <c r="C13" s="747"/>
      <c r="D13" s="747"/>
      <c r="E13" s="747"/>
      <c r="F13" s="748"/>
      <c r="G13" s="749"/>
      <c r="H13" s="749"/>
      <c r="I13" s="749"/>
      <c r="J13" s="750"/>
      <c r="K13" s="751">
        <f>'T1'!K13</f>
        <v>1090.8862707110211</v>
      </c>
      <c r="L13" s="752">
        <f>'T1'!L13</f>
        <v>1186.2974556223301</v>
      </c>
      <c r="M13" s="752">
        <f>'T1'!M13</f>
        <v>2277.1837263333509</v>
      </c>
      <c r="N13" s="752">
        <f>'T1'!N13</f>
        <v>1473.3740142077152</v>
      </c>
      <c r="O13" s="752">
        <f>'T1'!O13</f>
        <v>1572.5197376639073</v>
      </c>
      <c r="P13" s="753">
        <f>'T1'!P13</f>
        <v>1679.1287824038375</v>
      </c>
      <c r="Q13" s="745"/>
      <c r="R13" s="751">
        <f>'T1'!R13</f>
        <v>1090.8862707110211</v>
      </c>
      <c r="S13" s="752">
        <f>'T1'!S13</f>
        <v>1067.6693049</v>
      </c>
      <c r="T13" s="752">
        <f>'T1'!T13</f>
        <v>2158.5555756110211</v>
      </c>
      <c r="U13" s="908">
        <f>'T1'!U13</f>
        <v>1364.175</v>
      </c>
      <c r="V13" s="69"/>
      <c r="W13" s="70"/>
      <c r="Y13" s="341"/>
      <c r="Z13" s="341"/>
      <c r="AA13" s="341"/>
      <c r="AB13" s="341"/>
      <c r="AC13" s="341"/>
    </row>
    <row r="14" spans="1:29" ht="12" customHeight="1">
      <c r="A14" s="740" t="s">
        <v>98</v>
      </c>
      <c r="B14" s="740"/>
      <c r="C14" s="741"/>
      <c r="D14" s="741"/>
      <c r="E14" s="741"/>
      <c r="F14" s="751">
        <f>'T1'!F14</f>
        <v>4196.1880000000001</v>
      </c>
      <c r="G14" s="752">
        <f>'T1'!G14</f>
        <v>4233.1880000000001</v>
      </c>
      <c r="H14" s="752">
        <f>'T1'!H14</f>
        <v>6010.02</v>
      </c>
      <c r="I14" s="752">
        <f>'T1'!I14</f>
        <v>5943.02</v>
      </c>
      <c r="J14" s="753">
        <f>'T1'!J14</f>
        <v>6365.02</v>
      </c>
      <c r="K14" s="751">
        <f>'T1'!K14</f>
        <v>5719.2950433075193</v>
      </c>
      <c r="L14" s="752">
        <f>'T1'!L14</f>
        <v>6169.525273007519</v>
      </c>
      <c r="M14" s="752">
        <f>'T1'!M14</f>
        <v>11888.820316315039</v>
      </c>
      <c r="N14" s="752">
        <f>'T1'!N14</f>
        <v>7062.440008427282</v>
      </c>
      <c r="O14" s="752">
        <f>'T1'!O14</f>
        <v>7485.4276371866781</v>
      </c>
      <c r="P14" s="753">
        <f>'T1'!P14</f>
        <v>7931.6174955626166</v>
      </c>
      <c r="Q14" s="745"/>
      <c r="R14" s="751">
        <f>'T1'!R14</f>
        <v>5719.2950433075193</v>
      </c>
      <c r="S14" s="752">
        <f>'T1'!S14</f>
        <v>5704.8259108974999</v>
      </c>
      <c r="T14" s="752">
        <f>'T1'!T14</f>
        <v>11424.120954205018</v>
      </c>
      <c r="U14" s="908">
        <f>'T1'!U14</f>
        <v>6501.5489700850003</v>
      </c>
      <c r="V14" s="69"/>
      <c r="W14" s="70"/>
      <c r="Y14" s="341"/>
      <c r="Z14" s="341"/>
      <c r="AA14" s="341"/>
      <c r="AB14" s="341"/>
      <c r="AC14" s="341"/>
    </row>
    <row r="15" spans="1:29" ht="12" customHeight="1">
      <c r="A15" s="740" t="s">
        <v>99</v>
      </c>
      <c r="B15" s="740"/>
      <c r="C15" s="741"/>
      <c r="D15" s="741"/>
      <c r="E15" s="741"/>
      <c r="F15" s="751">
        <f>'T1'!F15</f>
        <v>1360</v>
      </c>
      <c r="G15" s="752">
        <f>'T1'!G15</f>
        <v>1405</v>
      </c>
      <c r="H15" s="752">
        <f>'T1'!H15</f>
        <v>839</v>
      </c>
      <c r="I15" s="752">
        <f>'T1'!I15</f>
        <v>856</v>
      </c>
      <c r="J15" s="753">
        <f>'T1'!J15</f>
        <v>614</v>
      </c>
      <c r="K15" s="751">
        <f>'T1'!K15</f>
        <v>623.01831629043522</v>
      </c>
      <c r="L15" s="752">
        <f>'T1'!L15</f>
        <v>651.94943820710193</v>
      </c>
      <c r="M15" s="752">
        <f>'T1'!M15</f>
        <v>1274.967754497537</v>
      </c>
      <c r="N15" s="752">
        <f>'T1'!N15</f>
        <v>312.75716359190432</v>
      </c>
      <c r="O15" s="752">
        <f>'T1'!O15</f>
        <v>228.16454755953143</v>
      </c>
      <c r="P15" s="753">
        <f>'T1'!P15</f>
        <v>224.56544721372879</v>
      </c>
      <c r="Q15" s="745"/>
      <c r="R15" s="751">
        <f>'T1'!R15</f>
        <v>623.01831629043522</v>
      </c>
      <c r="S15" s="752">
        <f>'T1'!S15</f>
        <v>667.22799999999995</v>
      </c>
      <c r="T15" s="752">
        <f>'T1'!T15</f>
        <v>1290.2463162904351</v>
      </c>
      <c r="U15" s="908">
        <f>'T1'!U15</f>
        <v>304.90435727868402</v>
      </c>
      <c r="V15" s="69"/>
      <c r="W15" s="70"/>
      <c r="Y15" s="341"/>
      <c r="Z15" s="341"/>
      <c r="AA15" s="341"/>
      <c r="AB15" s="341"/>
      <c r="AC15" s="341"/>
    </row>
    <row r="16" spans="1:29" ht="12" customHeight="1">
      <c r="A16" s="740" t="s">
        <v>100</v>
      </c>
      <c r="B16" s="740"/>
      <c r="C16" s="741"/>
      <c r="D16" s="741"/>
      <c r="E16" s="741"/>
      <c r="F16" s="751">
        <f>'T1'!F16</f>
        <v>625</v>
      </c>
      <c r="G16" s="752">
        <f>'T1'!G16</f>
        <v>509</v>
      </c>
      <c r="H16" s="752">
        <f>'T1'!H16</f>
        <v>166</v>
      </c>
      <c r="I16" s="752">
        <f>'T1'!I16</f>
        <v>145.85400000000001</v>
      </c>
      <c r="J16" s="753">
        <f>'T1'!J16</f>
        <v>107</v>
      </c>
      <c r="K16" s="751">
        <f>'T1'!K16</f>
        <v>189.99698684254074</v>
      </c>
      <c r="L16" s="752">
        <f>'T1'!L16</f>
        <v>131.16438282546619</v>
      </c>
      <c r="M16" s="752">
        <f>'T1'!M16</f>
        <v>321.16136966800696</v>
      </c>
      <c r="N16" s="752">
        <f>'T1'!N16</f>
        <v>120.87190951442034</v>
      </c>
      <c r="O16" s="752">
        <f>'T1'!O16</f>
        <v>120.4066830371945</v>
      </c>
      <c r="P16" s="753">
        <f>'T1'!P16</f>
        <v>120.93617561472162</v>
      </c>
      <c r="Q16" s="745"/>
      <c r="R16" s="751">
        <f>'T1'!R16</f>
        <v>189.99698684254074</v>
      </c>
      <c r="S16" s="752">
        <f>'T1'!S16</f>
        <v>126.92838900000001</v>
      </c>
      <c r="T16" s="752">
        <f>'T1'!T16</f>
        <v>316.92537584254075</v>
      </c>
      <c r="U16" s="908">
        <f>'T1'!U16</f>
        <v>120.63209102877975</v>
      </c>
      <c r="V16" s="69"/>
      <c r="W16" s="70"/>
      <c r="Y16" s="341"/>
      <c r="Z16" s="341"/>
      <c r="AA16" s="341"/>
      <c r="AB16" s="341"/>
      <c r="AC16" s="341"/>
    </row>
    <row r="17" spans="1:29" ht="12" customHeight="1">
      <c r="A17" s="740" t="s">
        <v>101</v>
      </c>
      <c r="B17" s="740"/>
      <c r="C17" s="741"/>
      <c r="D17" s="741"/>
      <c r="E17" s="741"/>
      <c r="F17" s="751">
        <f>'T1'!F17</f>
        <v>0</v>
      </c>
      <c r="G17" s="752">
        <f>'T1'!G17</f>
        <v>0</v>
      </c>
      <c r="H17" s="752">
        <f>'T1'!H17</f>
        <v>0</v>
      </c>
      <c r="I17" s="752">
        <f>'T1'!I17</f>
        <v>0</v>
      </c>
      <c r="J17" s="753">
        <f>'T1'!J17</f>
        <v>0</v>
      </c>
      <c r="K17" s="751">
        <f>'T1'!K17</f>
        <v>0</v>
      </c>
      <c r="L17" s="752">
        <f>'T1'!L17</f>
        <v>0</v>
      </c>
      <c r="M17" s="752">
        <f>'T1'!M17</f>
        <v>0</v>
      </c>
      <c r="N17" s="752">
        <f>'T1'!N17</f>
        <v>0</v>
      </c>
      <c r="O17" s="752">
        <f>'T1'!O17</f>
        <v>0</v>
      </c>
      <c r="P17" s="753">
        <f>'T1'!P17</f>
        <v>0</v>
      </c>
      <c r="Q17" s="745"/>
      <c r="R17" s="751">
        <f>'T1'!R17</f>
        <v>0</v>
      </c>
      <c r="S17" s="752">
        <f>'T1'!S17</f>
        <v>0</v>
      </c>
      <c r="T17" s="752">
        <f>'T1'!T17</f>
        <v>0</v>
      </c>
      <c r="U17" s="908">
        <f>'T1'!U17</f>
        <v>0</v>
      </c>
      <c r="V17" s="69"/>
      <c r="W17" s="70"/>
      <c r="Y17" s="341"/>
      <c r="Z17" s="341"/>
      <c r="AA17" s="341"/>
      <c r="AB17" s="341"/>
      <c r="AC17" s="341"/>
    </row>
    <row r="18" spans="1:29" ht="12" customHeight="1">
      <c r="A18" s="755" t="s">
        <v>102</v>
      </c>
      <c r="B18" s="756"/>
      <c r="C18" s="757"/>
      <c r="D18" s="757"/>
      <c r="E18" s="757"/>
      <c r="F18" s="758">
        <f>'T1'!F18</f>
        <v>14162.626</v>
      </c>
      <c r="G18" s="759">
        <f>'T1'!G18</f>
        <v>14288.626</v>
      </c>
      <c r="H18" s="759">
        <f>'T1'!H18</f>
        <v>16617.347480454966</v>
      </c>
      <c r="I18" s="759">
        <f>'T1'!I18</f>
        <v>16790.254000000001</v>
      </c>
      <c r="J18" s="760">
        <f>'T1'!J18</f>
        <v>17428.400000000001</v>
      </c>
      <c r="K18" s="758">
        <f>'T1'!K18</f>
        <v>15238.355934940493</v>
      </c>
      <c r="L18" s="759">
        <f>'T1'!L18</f>
        <v>15496.154741760889</v>
      </c>
      <c r="M18" s="759">
        <f>'T1'!M18</f>
        <v>30734.510676701382</v>
      </c>
      <c r="N18" s="759">
        <f>'T1'!N18</f>
        <v>17905.25979459516</v>
      </c>
      <c r="O18" s="759">
        <f>'T1'!O18</f>
        <v>18937.692706099086</v>
      </c>
      <c r="P18" s="760">
        <f>'T1'!P18</f>
        <v>20132.958404999998</v>
      </c>
      <c r="Q18" s="745"/>
      <c r="R18" s="758">
        <f>'T1'!R18</f>
        <v>15238.355934940493</v>
      </c>
      <c r="S18" s="759">
        <f>'T1'!S18</f>
        <v>14468.174408127499</v>
      </c>
      <c r="T18" s="759">
        <f>'T1'!T18</f>
        <v>29706.530343067992</v>
      </c>
      <c r="U18" s="759">
        <f>'T1'!U18</f>
        <v>16610.561842832463</v>
      </c>
      <c r="V18" s="80"/>
      <c r="W18" s="316"/>
      <c r="Y18" s="341"/>
      <c r="Z18" s="341"/>
      <c r="AA18" s="341"/>
      <c r="AB18" s="341"/>
      <c r="AC18" s="341"/>
    </row>
    <row r="19" spans="1:29" ht="12" customHeight="1">
      <c r="A19" s="761" t="s">
        <v>103</v>
      </c>
      <c r="B19" s="762"/>
      <c r="C19" s="763"/>
      <c r="D19" s="763"/>
      <c r="E19" s="763"/>
      <c r="F19" s="764"/>
      <c r="G19" s="765">
        <f>G18/F18-1</f>
        <v>8.8966551824498641E-3</v>
      </c>
      <c r="H19" s="765">
        <f t="shared" ref="H19:J19" si="0">H18/G18-1</f>
        <v>0.16297728560149638</v>
      </c>
      <c r="I19" s="765">
        <f t="shared" si="0"/>
        <v>1.0405181678267539E-2</v>
      </c>
      <c r="J19" s="766">
        <f t="shared" si="0"/>
        <v>3.8006929496123165E-2</v>
      </c>
      <c r="K19" s="764">
        <f>K18/J18-1</f>
        <v>-0.12565950202310638</v>
      </c>
      <c r="L19" s="765">
        <f>L18/K18-1</f>
        <v>1.691775726469813E-2</v>
      </c>
      <c r="M19" s="767"/>
      <c r="N19" s="765">
        <f>N18/L18-1</f>
        <v>0.15546470030671067</v>
      </c>
      <c r="O19" s="765">
        <f t="shared" ref="O19" si="1">O18/N18-1</f>
        <v>5.7660873025454418E-2</v>
      </c>
      <c r="P19" s="766">
        <f>P18/O18-1</f>
        <v>6.3115698277011578E-2</v>
      </c>
      <c r="Q19" s="745"/>
      <c r="R19" s="764">
        <f>+R18/J18-1</f>
        <v>-0.12565950202310638</v>
      </c>
      <c r="S19" s="765">
        <f>S18/R18-1</f>
        <v>-5.0542298007819952E-2</v>
      </c>
      <c r="T19" s="767"/>
      <c r="U19" s="765">
        <f>U18/S18-1</f>
        <v>0.14807586460261901</v>
      </c>
      <c r="V19" s="75"/>
      <c r="W19" s="76"/>
      <c r="Y19" s="341"/>
      <c r="Z19" s="341"/>
      <c r="AA19" s="341"/>
      <c r="AB19" s="341"/>
      <c r="AC19" s="341"/>
    </row>
    <row r="20" spans="1:29" ht="12" customHeight="1">
      <c r="A20" s="762"/>
      <c r="B20" s="762"/>
      <c r="C20" s="768"/>
      <c r="D20" s="768"/>
      <c r="E20" s="768"/>
      <c r="F20" s="762"/>
      <c r="G20" s="762"/>
      <c r="H20" s="762"/>
      <c r="I20" s="762"/>
      <c r="J20" s="762"/>
      <c r="K20" s="762"/>
      <c r="L20" s="762"/>
      <c r="M20" s="769"/>
      <c r="N20" s="762"/>
      <c r="O20" s="762"/>
      <c r="P20" s="762"/>
      <c r="Q20" s="745"/>
      <c r="R20" s="762"/>
      <c r="S20" s="762"/>
      <c r="T20" s="769"/>
      <c r="U20" s="762"/>
      <c r="V20" s="74"/>
      <c r="W20" s="74"/>
      <c r="Y20" s="341"/>
      <c r="Z20" s="341"/>
      <c r="AA20" s="341"/>
      <c r="AB20" s="341"/>
      <c r="AC20" s="341"/>
    </row>
    <row r="21" spans="1:29" ht="15.6" customHeight="1">
      <c r="A21" s="734" t="s">
        <v>104</v>
      </c>
      <c r="B21" s="734"/>
      <c r="C21" s="735"/>
      <c r="D21" s="735"/>
      <c r="E21" s="735"/>
      <c r="F21" s="734"/>
      <c r="G21" s="734"/>
      <c r="H21" s="734"/>
      <c r="I21" s="734"/>
      <c r="J21" s="734"/>
      <c r="K21" s="736"/>
      <c r="L21" s="736"/>
      <c r="M21" s="736"/>
      <c r="N21" s="736"/>
      <c r="O21" s="736"/>
      <c r="P21" s="737"/>
      <c r="Q21" s="745"/>
      <c r="R21" s="736"/>
      <c r="S21" s="736"/>
      <c r="T21" s="736"/>
      <c r="U21" s="736"/>
      <c r="V21" s="63"/>
      <c r="W21" s="63"/>
      <c r="Y21" s="341"/>
      <c r="Z21" s="341"/>
      <c r="AA21" s="341"/>
      <c r="AB21" s="341"/>
      <c r="AC21" s="341"/>
    </row>
    <row r="22" spans="1:29" ht="12" customHeight="1">
      <c r="A22" s="770" t="s">
        <v>105</v>
      </c>
      <c r="B22" s="740"/>
      <c r="C22" s="741"/>
      <c r="D22" s="741"/>
      <c r="E22" s="741"/>
      <c r="F22" s="742">
        <f>'T1'!F22</f>
        <v>9614</v>
      </c>
      <c r="G22" s="743">
        <f>'T1'!G22</f>
        <v>10172</v>
      </c>
      <c r="H22" s="743">
        <f>'T1'!H22</f>
        <v>11960</v>
      </c>
      <c r="I22" s="743">
        <f>'T1'!I22</f>
        <v>12124.853999999999</v>
      </c>
      <c r="J22" s="744">
        <f>'T1'!J22</f>
        <v>13036</v>
      </c>
      <c r="K22" s="771">
        <f>'T1'!K22</f>
        <v>11285.636137855998</v>
      </c>
      <c r="L22" s="746">
        <f>'T1'!L22</f>
        <v>11429.058386765939</v>
      </c>
      <c r="M22" s="746">
        <f>'T1'!M22</f>
        <v>22714.694524621937</v>
      </c>
      <c r="N22" s="746">
        <f>'T1'!N22</f>
        <v>13277.166161857731</v>
      </c>
      <c r="O22" s="746">
        <f>'T1'!O22</f>
        <v>14104.443908513271</v>
      </c>
      <c r="P22" s="772">
        <f>'T1'!P22</f>
        <v>15081.516797875791</v>
      </c>
      <c r="Q22" s="745"/>
      <c r="R22" s="771">
        <f>'T1'!R22</f>
        <v>11285.636137855998</v>
      </c>
      <c r="S22" s="746">
        <f>'T1'!S22</f>
        <v>10679.522691060443</v>
      </c>
      <c r="T22" s="746">
        <f>'T1'!T22</f>
        <v>21965.158828916443</v>
      </c>
      <c r="U22" s="911">
        <f>'T1'!U22</f>
        <v>12273.450035891432</v>
      </c>
      <c r="V22" s="79"/>
      <c r="W22" s="670"/>
      <c r="Y22" s="341"/>
      <c r="Z22" s="341"/>
      <c r="AA22" s="341"/>
      <c r="AB22" s="341"/>
      <c r="AC22" s="341"/>
    </row>
    <row r="23" spans="1:29" ht="12" customHeight="1">
      <c r="A23" s="773" t="s">
        <v>106</v>
      </c>
      <c r="B23" s="740"/>
      <c r="C23" s="741"/>
      <c r="D23" s="741"/>
      <c r="E23" s="741"/>
      <c r="F23" s="751">
        <f>'T1'!F23</f>
        <v>970</v>
      </c>
      <c r="G23" s="752">
        <f>'T1'!G23</f>
        <v>852</v>
      </c>
      <c r="H23" s="752">
        <f>'T1'!H23</f>
        <v>1024</v>
      </c>
      <c r="I23" s="752">
        <f>'T1'!I23</f>
        <v>1100</v>
      </c>
      <c r="J23" s="753">
        <f>'T1'!J23</f>
        <v>844</v>
      </c>
      <c r="K23" s="774">
        <f>'T1'!K23</f>
        <v>730.67481592133026</v>
      </c>
      <c r="L23" s="754">
        <f>'T1'!L23</f>
        <v>739.96051537514973</v>
      </c>
      <c r="M23" s="754">
        <f>'T1'!M23</f>
        <v>1470.63533129648</v>
      </c>
      <c r="N23" s="754">
        <f>'T1'!N23</f>
        <v>859.61401047928246</v>
      </c>
      <c r="O23" s="754">
        <f>'T1'!O23</f>
        <v>913.17510423329247</v>
      </c>
      <c r="P23" s="775">
        <f>'T1'!P23</f>
        <v>976.43450271610698</v>
      </c>
      <c r="Q23" s="745"/>
      <c r="R23" s="774">
        <f>'T1'!R23</f>
        <v>730.67481592133026</v>
      </c>
      <c r="S23" s="754">
        <f>'T1'!S23</f>
        <v>691.43273636506706</v>
      </c>
      <c r="T23" s="754">
        <f>'T1'!T23</f>
        <v>1422.1075522863973</v>
      </c>
      <c r="U23" s="909">
        <f>'T1'!U23</f>
        <v>794.62962797578757</v>
      </c>
      <c r="V23" s="80"/>
      <c r="W23" s="316"/>
      <c r="Y23" s="341"/>
      <c r="Z23" s="341"/>
      <c r="AA23" s="341"/>
      <c r="AB23" s="341"/>
      <c r="AC23" s="341"/>
    </row>
    <row r="24" spans="1:29" ht="12" customHeight="1">
      <c r="A24" s="773" t="s">
        <v>107</v>
      </c>
      <c r="B24" s="740"/>
      <c r="C24" s="741"/>
      <c r="D24" s="741"/>
      <c r="E24" s="741"/>
      <c r="F24" s="751">
        <f>'T1'!F24</f>
        <v>716</v>
      </c>
      <c r="G24" s="752">
        <f>'T1'!G24</f>
        <v>689</v>
      </c>
      <c r="H24" s="752">
        <f>'T1'!H24</f>
        <v>651</v>
      </c>
      <c r="I24" s="752">
        <f>'T1'!I24</f>
        <v>690</v>
      </c>
      <c r="J24" s="753">
        <f>'T1'!J24</f>
        <v>614</v>
      </c>
      <c r="K24" s="774">
        <f>'T1'!K24</f>
        <v>531.55727129821889</v>
      </c>
      <c r="L24" s="754">
        <f>'T1'!L24</f>
        <v>538.31250763073683</v>
      </c>
      <c r="M24" s="754">
        <f>'T1'!M24</f>
        <v>1069.8697789289558</v>
      </c>
      <c r="N24" s="754">
        <f>'T1'!N24</f>
        <v>625.35900762355379</v>
      </c>
      <c r="O24" s="754">
        <f>'T1'!O24</f>
        <v>664.32406871948058</v>
      </c>
      <c r="P24" s="775">
        <f>'T1'!P24</f>
        <v>710.34453159678867</v>
      </c>
      <c r="Q24" s="745"/>
      <c r="R24" s="774">
        <f>'T1'!R24</f>
        <v>531.55727129821889</v>
      </c>
      <c r="S24" s="754">
        <f>'T1'!S24</f>
        <v>503.00912337458664</v>
      </c>
      <c r="T24" s="754">
        <f>'T1'!T24</f>
        <v>1034.5663946728055</v>
      </c>
      <c r="U24" s="909">
        <f>'T1'!U24</f>
        <v>578.08363930939993</v>
      </c>
      <c r="V24" s="80"/>
      <c r="W24" s="316"/>
      <c r="Y24" s="341"/>
      <c r="Z24" s="341"/>
      <c r="AA24" s="341"/>
      <c r="AB24" s="341"/>
      <c r="AC24" s="341"/>
    </row>
    <row r="25" spans="1:29" ht="12" customHeight="1">
      <c r="A25" s="773" t="s">
        <v>108</v>
      </c>
      <c r="B25" s="740"/>
      <c r="C25" s="741"/>
      <c r="D25" s="741"/>
      <c r="E25" s="741"/>
      <c r="F25" s="751">
        <f>'T1'!F25</f>
        <v>1186</v>
      </c>
      <c r="G25" s="752">
        <f>'T1'!G25</f>
        <v>1073</v>
      </c>
      <c r="H25" s="752">
        <f>'T1'!H25</f>
        <v>569</v>
      </c>
      <c r="I25" s="752">
        <f>'T1'!I25</f>
        <v>582</v>
      </c>
      <c r="J25" s="753">
        <f>'T1'!J25</f>
        <v>470</v>
      </c>
      <c r="K25" s="774">
        <f>'T1'!K25</f>
        <v>406.89237379505363</v>
      </c>
      <c r="L25" s="754">
        <f>'T1'!L25</f>
        <v>412.06332017336541</v>
      </c>
      <c r="M25" s="754">
        <f>'T1'!M25</f>
        <v>818.95569396841904</v>
      </c>
      <c r="N25" s="754">
        <f>'T1'!N25</f>
        <v>478.69500583561938</v>
      </c>
      <c r="O25" s="754">
        <f>'T1'!O25</f>
        <v>508.52168126735489</v>
      </c>
      <c r="P25" s="775">
        <f>'T1'!P25</f>
        <v>543.74907141773735</v>
      </c>
      <c r="Q25" s="745"/>
      <c r="R25" s="774">
        <f>'T1'!R25</f>
        <v>406.89237379505363</v>
      </c>
      <c r="S25" s="754">
        <f>'T1'!S25</f>
        <v>385.03955698054682</v>
      </c>
      <c r="T25" s="754">
        <f>'T1'!T25</f>
        <v>791.93193077560045</v>
      </c>
      <c r="U25" s="909">
        <f>'T1'!U25</f>
        <v>442.50702031827041</v>
      </c>
      <c r="V25" s="80"/>
      <c r="W25" s="316"/>
      <c r="Y25" s="341"/>
      <c r="Z25" s="341"/>
      <c r="AA25" s="341"/>
      <c r="AB25" s="341"/>
      <c r="AC25" s="341"/>
    </row>
    <row r="26" spans="1:29" ht="12" customHeight="1">
      <c r="A26" s="773" t="s">
        <v>109</v>
      </c>
      <c r="B26" s="740"/>
      <c r="C26" s="741"/>
      <c r="D26" s="741"/>
      <c r="E26" s="741"/>
      <c r="F26" s="751">
        <f>'T1'!F26</f>
        <v>0</v>
      </c>
      <c r="G26" s="752">
        <f>'T1'!G26</f>
        <v>0</v>
      </c>
      <c r="H26" s="752">
        <f>'T1'!H26</f>
        <v>0</v>
      </c>
      <c r="I26" s="752">
        <f>'T1'!I26</f>
        <v>0</v>
      </c>
      <c r="J26" s="753">
        <f>'T1'!J26</f>
        <v>0</v>
      </c>
      <c r="K26" s="774">
        <f>'T1'!K26</f>
        <v>0</v>
      </c>
      <c r="L26" s="754">
        <f>'T1'!L26</f>
        <v>0</v>
      </c>
      <c r="M26" s="754">
        <f>'T1'!M26</f>
        <v>0</v>
      </c>
      <c r="N26" s="754">
        <f>'T1'!N26</f>
        <v>0</v>
      </c>
      <c r="O26" s="754">
        <f>'T1'!O26</f>
        <v>0</v>
      </c>
      <c r="P26" s="775">
        <f>'T1'!P26</f>
        <v>0</v>
      </c>
      <c r="Q26" s="745"/>
      <c r="R26" s="774">
        <f>'T1'!R26</f>
        <v>0</v>
      </c>
      <c r="S26" s="754">
        <f>'T1'!S26</f>
        <v>0</v>
      </c>
      <c r="T26" s="754">
        <f>'T1'!T26</f>
        <v>0</v>
      </c>
      <c r="U26" s="909">
        <f>'T1'!U26</f>
        <v>0</v>
      </c>
      <c r="V26" s="80"/>
      <c r="W26" s="316"/>
      <c r="Y26" s="341"/>
      <c r="Z26" s="341"/>
      <c r="AA26" s="341"/>
      <c r="AB26" s="341"/>
      <c r="AC26" s="341"/>
    </row>
    <row r="27" spans="1:29" ht="12" customHeight="1">
      <c r="A27" s="773" t="s">
        <v>110</v>
      </c>
      <c r="B27" s="740"/>
      <c r="C27" s="741"/>
      <c r="D27" s="741"/>
      <c r="E27" s="741"/>
      <c r="F27" s="751">
        <f>'T1'!F27</f>
        <v>519</v>
      </c>
      <c r="G27" s="752">
        <f>'T1'!G27</f>
        <v>407</v>
      </c>
      <c r="H27" s="752">
        <f>'T1'!H27</f>
        <v>1211</v>
      </c>
      <c r="I27" s="752">
        <f>'T1'!I27</f>
        <v>1197</v>
      </c>
      <c r="J27" s="753">
        <f>'T1'!J27</f>
        <v>1284</v>
      </c>
      <c r="K27" s="774">
        <f>'T1'!K27</f>
        <v>1111.5953360698916</v>
      </c>
      <c r="L27" s="754">
        <f>'T1'!L27</f>
        <v>1125.7219214948959</v>
      </c>
      <c r="M27" s="754">
        <f>'T1'!M27</f>
        <v>2237.3172575647877</v>
      </c>
      <c r="N27" s="754">
        <f>'T1'!N27</f>
        <v>1307.7540159424154</v>
      </c>
      <c r="O27" s="754">
        <f>'T1'!O27</f>
        <v>1389.2379547814546</v>
      </c>
      <c r="P27" s="775">
        <f>'T1'!P27</f>
        <v>1485.476186596542</v>
      </c>
      <c r="Q27" s="745"/>
      <c r="R27" s="774">
        <f>'T1'!R27</f>
        <v>1111.5953360698916</v>
      </c>
      <c r="S27" s="754">
        <f>'T1'!S27</f>
        <v>1051.8953003468555</v>
      </c>
      <c r="T27" s="754">
        <f>'T1'!T27</f>
        <v>2163.4906364167473</v>
      </c>
      <c r="U27" s="909">
        <f>'T1'!U27</f>
        <v>1208.8915193375731</v>
      </c>
      <c r="V27" s="80"/>
      <c r="W27" s="316"/>
      <c r="Y27" s="341"/>
      <c r="Z27" s="341"/>
      <c r="AA27" s="341"/>
      <c r="AB27" s="341"/>
      <c r="AC27" s="341"/>
    </row>
    <row r="28" spans="1:29" ht="12" customHeight="1">
      <c r="A28" s="773" t="s">
        <v>111</v>
      </c>
      <c r="B28" s="740"/>
      <c r="C28" s="741"/>
      <c r="D28" s="741"/>
      <c r="E28" s="741"/>
      <c r="F28" s="751">
        <f>'T1'!F28</f>
        <v>1017</v>
      </c>
      <c r="G28" s="752">
        <f>'T1'!G28</f>
        <v>955</v>
      </c>
      <c r="H28" s="752">
        <f>'T1'!H28</f>
        <v>1058.9474804549659</v>
      </c>
      <c r="I28" s="752">
        <f>'T1'!I28</f>
        <v>953</v>
      </c>
      <c r="J28" s="753">
        <f>'T1'!J28</f>
        <v>1037</v>
      </c>
      <c r="K28" s="774">
        <f>'T1'!K28</f>
        <v>1100</v>
      </c>
      <c r="L28" s="754">
        <f>'T1'!L28</f>
        <v>1179.0380903208015</v>
      </c>
      <c r="M28" s="754">
        <f>'T1'!M28</f>
        <v>2279.0380903208015</v>
      </c>
      <c r="N28" s="754">
        <f>'T1'!N28</f>
        <v>1284.6715928565561</v>
      </c>
      <c r="O28" s="754">
        <f>'T1'!O28</f>
        <v>1285.9899885842331</v>
      </c>
      <c r="P28" s="775">
        <f>'T1'!P28</f>
        <v>1263.4373147970277</v>
      </c>
      <c r="Q28" s="745"/>
      <c r="R28" s="774">
        <f>'T1'!R28</f>
        <v>1100</v>
      </c>
      <c r="S28" s="754">
        <f>'T1'!S28</f>
        <v>1085.2750000000001</v>
      </c>
      <c r="T28" s="754">
        <f>'T1'!T28</f>
        <v>2185.2750000000001</v>
      </c>
      <c r="U28" s="909">
        <f>'T1'!U28</f>
        <v>1241</v>
      </c>
      <c r="V28" s="80"/>
      <c r="W28" s="316"/>
      <c r="Y28" s="341"/>
      <c r="Z28" s="341"/>
      <c r="AA28" s="341"/>
      <c r="AB28" s="341"/>
      <c r="AC28" s="341"/>
    </row>
    <row r="29" spans="1:29" ht="12" customHeight="1">
      <c r="A29" s="773" t="s">
        <v>112</v>
      </c>
      <c r="B29" s="740"/>
      <c r="C29" s="741"/>
      <c r="D29" s="741"/>
      <c r="E29" s="741"/>
      <c r="F29" s="751">
        <f>'T1'!F29</f>
        <v>140.626</v>
      </c>
      <c r="G29" s="752">
        <f>'T1'!G29</f>
        <v>140.626</v>
      </c>
      <c r="H29" s="752">
        <f>'T1'!H29</f>
        <v>143.4</v>
      </c>
      <c r="I29" s="752">
        <f>'T1'!I29</f>
        <v>143.4</v>
      </c>
      <c r="J29" s="753">
        <f>'T1'!J29</f>
        <v>143.4</v>
      </c>
      <c r="K29" s="774">
        <f>'T1'!K29</f>
        <v>72</v>
      </c>
      <c r="L29" s="754">
        <f>'T1'!L29</f>
        <v>72</v>
      </c>
      <c r="M29" s="754">
        <f>'T1'!M29</f>
        <v>144</v>
      </c>
      <c r="N29" s="754">
        <f>'T1'!N29</f>
        <v>72</v>
      </c>
      <c r="O29" s="754">
        <f>'T1'!O29</f>
        <v>72</v>
      </c>
      <c r="P29" s="775">
        <f>'T1'!P29</f>
        <v>72</v>
      </c>
      <c r="Q29" s="745"/>
      <c r="R29" s="774">
        <f>'T1'!R29</f>
        <v>72</v>
      </c>
      <c r="S29" s="754">
        <f>'T1'!S29</f>
        <v>72</v>
      </c>
      <c r="T29" s="754">
        <f>'T1'!T29</f>
        <v>144</v>
      </c>
      <c r="U29" s="909">
        <f>'T1'!U29</f>
        <v>72</v>
      </c>
      <c r="V29" s="80"/>
      <c r="W29" s="316"/>
      <c r="Y29" s="341"/>
      <c r="Z29" s="341"/>
      <c r="AA29" s="341"/>
      <c r="AB29" s="341"/>
      <c r="AC29" s="341"/>
    </row>
    <row r="30" spans="1:29" ht="12" customHeight="1">
      <c r="A30" s="773" t="s">
        <v>113</v>
      </c>
      <c r="B30" s="740"/>
      <c r="C30" s="741"/>
      <c r="D30" s="741"/>
      <c r="E30" s="741"/>
      <c r="F30" s="751">
        <f>'T1'!F30</f>
        <v>0</v>
      </c>
      <c r="G30" s="752">
        <f>'T1'!G30</f>
        <v>0</v>
      </c>
      <c r="H30" s="752">
        <f>'T1'!H30</f>
        <v>0</v>
      </c>
      <c r="I30" s="752">
        <f>'T1'!I30</f>
        <v>0</v>
      </c>
      <c r="J30" s="753">
        <f>'T1'!J30</f>
        <v>0</v>
      </c>
      <c r="K30" s="774">
        <f>'T1'!K30</f>
        <v>0</v>
      </c>
      <c r="L30" s="754">
        <f>'T1'!L30</f>
        <v>0</v>
      </c>
      <c r="M30" s="754">
        <f>'T1'!M30</f>
        <v>0</v>
      </c>
      <c r="N30" s="754">
        <f>'T1'!N30</f>
        <v>0</v>
      </c>
      <c r="O30" s="754">
        <f>'T1'!O30</f>
        <v>0</v>
      </c>
      <c r="P30" s="775">
        <f>'T1'!P30</f>
        <v>0</v>
      </c>
      <c r="Q30" s="745"/>
      <c r="R30" s="774">
        <f>'T1'!R30</f>
        <v>0</v>
      </c>
      <c r="S30" s="754">
        <f>'T1'!S30</f>
        <v>0</v>
      </c>
      <c r="T30" s="754">
        <f>'T1'!T30</f>
        <v>0</v>
      </c>
      <c r="U30" s="909">
        <f>'T1'!U30</f>
        <v>0</v>
      </c>
      <c r="V30" s="80"/>
      <c r="W30" s="316"/>
      <c r="Y30" s="341"/>
      <c r="Z30" s="341"/>
      <c r="AA30" s="341"/>
      <c r="AB30" s="341"/>
      <c r="AC30" s="341"/>
    </row>
    <row r="31" spans="1:29" s="73" customFormat="1" ht="12" customHeight="1">
      <c r="A31" s="776" t="s">
        <v>114</v>
      </c>
      <c r="B31" s="755"/>
      <c r="C31" s="777"/>
      <c r="D31" s="777"/>
      <c r="E31" s="777"/>
      <c r="F31" s="778">
        <f>'T1'!F31</f>
        <v>14162.626</v>
      </c>
      <c r="G31" s="779">
        <f>'T1'!G31</f>
        <v>14288.626</v>
      </c>
      <c r="H31" s="779">
        <f>'T1'!H31</f>
        <v>16617.347480454966</v>
      </c>
      <c r="I31" s="779">
        <f>'T1'!I31</f>
        <v>16790.254000000001</v>
      </c>
      <c r="J31" s="780">
        <f>'T1'!J31</f>
        <v>17428.400000000001</v>
      </c>
      <c r="K31" s="758">
        <f>'T1'!K31</f>
        <v>15238.355934940491</v>
      </c>
      <c r="L31" s="759">
        <f>'T1'!L31</f>
        <v>15496.154741760889</v>
      </c>
      <c r="M31" s="759">
        <f>'T1'!M31</f>
        <v>30734.510676701379</v>
      </c>
      <c r="N31" s="759">
        <f>'T1'!N31</f>
        <v>17905.25979459516</v>
      </c>
      <c r="O31" s="759">
        <f>'T1'!O31</f>
        <v>18937.692706099086</v>
      </c>
      <c r="P31" s="760">
        <f>'T1'!P31</f>
        <v>20132.958404999994</v>
      </c>
      <c r="Q31" s="745"/>
      <c r="R31" s="758">
        <f>'T1'!R31</f>
        <v>15238.355934940491</v>
      </c>
      <c r="S31" s="759">
        <f>'T1'!S31</f>
        <v>14468.174408127497</v>
      </c>
      <c r="T31" s="759">
        <f>'T1'!T31</f>
        <v>29706.530343067996</v>
      </c>
      <c r="U31" s="759">
        <f>'T1'!U31</f>
        <v>16610.561842832463</v>
      </c>
      <c r="V31" s="72"/>
      <c r="W31" s="534"/>
      <c r="Y31" s="341"/>
      <c r="Z31" s="341"/>
      <c r="AA31" s="341"/>
      <c r="AB31" s="341"/>
      <c r="AC31" s="341"/>
    </row>
    <row r="32" spans="1:29" ht="12" customHeight="1">
      <c r="A32" s="761" t="s">
        <v>103</v>
      </c>
      <c r="B32" s="781"/>
      <c r="C32" s="763"/>
      <c r="D32" s="763"/>
      <c r="E32" s="763"/>
      <c r="F32" s="764"/>
      <c r="G32" s="765">
        <f>G31/F31-1</f>
        <v>8.8966551824498641E-3</v>
      </c>
      <c r="H32" s="765">
        <f>H31/G31-1</f>
        <v>0.16297728560149638</v>
      </c>
      <c r="I32" s="765">
        <f>I31/H31-1</f>
        <v>1.0405181678267539E-2</v>
      </c>
      <c r="J32" s="766">
        <f>J31/I31-1</f>
        <v>3.8006929496123165E-2</v>
      </c>
      <c r="K32" s="764">
        <f t="shared" ref="K32" si="2">K31/J31-1</f>
        <v>-0.1256595020231065</v>
      </c>
      <c r="L32" s="765">
        <f>L31/K31-1</f>
        <v>1.6917757264698352E-2</v>
      </c>
      <c r="M32" s="767"/>
      <c r="N32" s="765">
        <f>N31/L31-1</f>
        <v>0.15546470030671067</v>
      </c>
      <c r="O32" s="765">
        <f t="shared" ref="O32:P32" si="3">O31/N31-1</f>
        <v>5.7660873025454418E-2</v>
      </c>
      <c r="P32" s="766">
        <f t="shared" si="3"/>
        <v>6.3115698277011356E-2</v>
      </c>
      <c r="Q32" s="745"/>
      <c r="R32" s="764">
        <f>+R31/J31-1</f>
        <v>-0.1256595020231065</v>
      </c>
      <c r="S32" s="765">
        <f>S31/R31-1</f>
        <v>-5.0542298007819952E-2</v>
      </c>
      <c r="T32" s="767"/>
      <c r="U32" s="765">
        <f>U31/S31-1</f>
        <v>0.14807586460261901</v>
      </c>
      <c r="V32" s="104"/>
      <c r="W32" s="560"/>
      <c r="Y32" s="341"/>
      <c r="Z32" s="341"/>
      <c r="AA32" s="341"/>
      <c r="AB32" s="341"/>
      <c r="AC32" s="341"/>
    </row>
    <row r="33" spans="1:29" ht="12" customHeight="1">
      <c r="A33" s="762"/>
      <c r="B33" s="769"/>
      <c r="C33" s="763"/>
      <c r="D33" s="763"/>
      <c r="E33" s="763"/>
      <c r="F33" s="769"/>
      <c r="G33" s="769"/>
      <c r="H33" s="769"/>
      <c r="I33" s="769"/>
      <c r="J33" s="769"/>
      <c r="K33" s="769"/>
      <c r="L33" s="769"/>
      <c r="M33" s="769"/>
      <c r="N33" s="769"/>
      <c r="O33" s="769"/>
      <c r="P33" s="769"/>
      <c r="Q33" s="745"/>
      <c r="R33" s="769"/>
      <c r="S33" s="769"/>
      <c r="T33" s="769"/>
      <c r="U33" s="769"/>
      <c r="V33" s="78"/>
      <c r="W33" s="78"/>
      <c r="Y33" s="341"/>
      <c r="Z33" s="341"/>
      <c r="AA33" s="341"/>
      <c r="AB33" s="341"/>
      <c r="AC33" s="341"/>
    </row>
    <row r="34" spans="1:29" ht="15.6" customHeight="1">
      <c r="A34" s="734" t="s">
        <v>115</v>
      </c>
      <c r="B34" s="734"/>
      <c r="C34" s="735"/>
      <c r="D34" s="735"/>
      <c r="E34" s="735"/>
      <c r="F34" s="734"/>
      <c r="G34" s="734"/>
      <c r="H34" s="734"/>
      <c r="I34" s="734"/>
      <c r="J34" s="734"/>
      <c r="K34" s="736"/>
      <c r="L34" s="736"/>
      <c r="M34" s="736"/>
      <c r="N34" s="736"/>
      <c r="O34" s="736"/>
      <c r="P34" s="737"/>
      <c r="Q34" s="745"/>
      <c r="R34" s="736"/>
      <c r="S34" s="736"/>
      <c r="T34" s="736"/>
      <c r="U34" s="736"/>
      <c r="V34" s="62"/>
      <c r="W34" s="62"/>
      <c r="Y34" s="341"/>
      <c r="Z34" s="341"/>
      <c r="AA34" s="341"/>
      <c r="AB34" s="341"/>
      <c r="AC34" s="341"/>
    </row>
    <row r="35" spans="1:29" ht="12" customHeight="1">
      <c r="A35" s="734" t="s">
        <v>116</v>
      </c>
      <c r="B35" s="734"/>
      <c r="C35" s="735"/>
      <c r="D35" s="735"/>
      <c r="E35" s="735"/>
      <c r="F35" s="734"/>
      <c r="G35" s="734"/>
      <c r="H35" s="734"/>
      <c r="I35" s="734"/>
      <c r="J35" s="734"/>
      <c r="K35" s="736"/>
      <c r="L35" s="736"/>
      <c r="M35" s="736"/>
      <c r="N35" s="736"/>
      <c r="O35" s="736"/>
      <c r="P35" s="736"/>
      <c r="Q35" s="745"/>
      <c r="R35" s="736"/>
      <c r="S35" s="736"/>
      <c r="T35" s="736"/>
      <c r="U35" s="736"/>
      <c r="V35" s="62"/>
      <c r="W35" s="62"/>
      <c r="Y35" s="341"/>
      <c r="Z35" s="341"/>
      <c r="AA35" s="341"/>
      <c r="AB35" s="341"/>
      <c r="AC35" s="341"/>
    </row>
    <row r="36" spans="1:29" ht="12" customHeight="1">
      <c r="A36" s="782" t="s">
        <v>117</v>
      </c>
      <c r="B36" s="740"/>
      <c r="C36" s="747"/>
      <c r="D36" s="747"/>
      <c r="E36" s="747"/>
      <c r="F36" s="771">
        <f>'T1'!F36</f>
        <v>9148.3109999999997</v>
      </c>
      <c r="G36" s="746">
        <f>'T1'!G36</f>
        <v>7832.3014028098432</v>
      </c>
      <c r="H36" s="746">
        <f>'T1'!H36</f>
        <v>3844.0175360010771</v>
      </c>
      <c r="I36" s="746">
        <f>'T1'!I36</f>
        <v>3558</v>
      </c>
      <c r="J36" s="772">
        <f>'T1'!J36</f>
        <v>2491</v>
      </c>
      <c r="K36" s="771">
        <f>'T1'!K36</f>
        <v>2478.9138387751727</v>
      </c>
      <c r="L36" s="746">
        <f>'T1'!L36</f>
        <v>2163.9107084798338</v>
      </c>
      <c r="M36" s="783"/>
      <c r="N36" s="746">
        <f>'T1'!N36</f>
        <v>1867.51544987024</v>
      </c>
      <c r="O36" s="746">
        <f>'T1'!O36</f>
        <v>1622.974926802973</v>
      </c>
      <c r="P36" s="772">
        <f>'T1'!P36</f>
        <v>1361.5103209923639</v>
      </c>
      <c r="Q36" s="745"/>
      <c r="R36" s="771">
        <f>'T1'!R36</f>
        <v>2478.9138387751727</v>
      </c>
      <c r="S36" s="746">
        <f>'T1'!S36</f>
        <v>2042.2149999999999</v>
      </c>
      <c r="T36" s="783"/>
      <c r="U36" s="911">
        <f>'T1'!U36</f>
        <v>1546.9447316189101</v>
      </c>
      <c r="V36" s="79"/>
      <c r="W36" s="670"/>
      <c r="Y36" s="341"/>
      <c r="Z36" s="341"/>
      <c r="AA36" s="341"/>
      <c r="AB36" s="341"/>
      <c r="AC36" s="341"/>
    </row>
    <row r="37" spans="1:29" ht="12" customHeight="1">
      <c r="A37" s="784" t="s">
        <v>118</v>
      </c>
      <c r="B37" s="740"/>
      <c r="C37" s="747"/>
      <c r="D37" s="747"/>
      <c r="E37" s="747"/>
      <c r="F37" s="774">
        <f>'T1'!F37</f>
        <v>0</v>
      </c>
      <c r="G37" s="754">
        <f>'T1'!G37</f>
        <v>0</v>
      </c>
      <c r="H37" s="754">
        <f>'T1'!H37</f>
        <v>0</v>
      </c>
      <c r="I37" s="754">
        <f>'T1'!I37</f>
        <v>0</v>
      </c>
      <c r="J37" s="775">
        <f>'T1'!J37</f>
        <v>0</v>
      </c>
      <c r="K37" s="774">
        <f>'T1'!K37</f>
        <v>0</v>
      </c>
      <c r="L37" s="754">
        <f>'T1'!L37</f>
        <v>0</v>
      </c>
      <c r="M37" s="749"/>
      <c r="N37" s="754">
        <f>'T1'!N37</f>
        <v>0</v>
      </c>
      <c r="O37" s="754">
        <f>'T1'!O37</f>
        <v>0</v>
      </c>
      <c r="P37" s="775">
        <f>'T1'!P37</f>
        <v>0</v>
      </c>
      <c r="Q37" s="745"/>
      <c r="R37" s="774">
        <f>'T1'!R37</f>
        <v>0</v>
      </c>
      <c r="S37" s="754">
        <f>'T1'!S37</f>
        <v>0</v>
      </c>
      <c r="T37" s="749"/>
      <c r="U37" s="909">
        <f>'T1'!U37</f>
        <v>0</v>
      </c>
      <c r="V37" s="80"/>
      <c r="W37" s="316"/>
      <c r="Y37" s="341"/>
      <c r="Z37" s="341"/>
      <c r="AA37" s="341"/>
      <c r="AB37" s="341"/>
      <c r="AC37" s="341"/>
    </row>
    <row r="38" spans="1:29" ht="12" customHeight="1">
      <c r="A38" s="784" t="s">
        <v>119</v>
      </c>
      <c r="B38" s="740"/>
      <c r="C38" s="747"/>
      <c r="D38" s="747"/>
      <c r="E38" s="747"/>
      <c r="F38" s="774">
        <f>'T1'!F38</f>
        <v>864.62599999999998</v>
      </c>
      <c r="G38" s="754">
        <f>'T1'!G38</f>
        <v>891.68111505000002</v>
      </c>
      <c r="H38" s="754">
        <f>'T1'!H38</f>
        <v>578.13770401460658</v>
      </c>
      <c r="I38" s="754">
        <f>'T1'!I38</f>
        <v>590</v>
      </c>
      <c r="J38" s="775">
        <f>'T1'!J38</f>
        <v>703</v>
      </c>
      <c r="K38" s="774">
        <f>'T1'!K38</f>
        <v>1939.620738958333</v>
      </c>
      <c r="L38" s="754">
        <f>'T1'!L38</f>
        <v>886.42377583333337</v>
      </c>
      <c r="M38" s="749"/>
      <c r="N38" s="754">
        <f>'T1'!N38</f>
        <v>943.45919000000004</v>
      </c>
      <c r="O38" s="754">
        <f>'T1'!O38</f>
        <v>1177.18049266667</v>
      </c>
      <c r="P38" s="775">
        <f>'T1'!P38</f>
        <v>1450.95887935</v>
      </c>
      <c r="Q38" s="745"/>
      <c r="R38" s="774">
        <f>'T1'!R38</f>
        <v>1939.620738958333</v>
      </c>
      <c r="S38" s="754">
        <f>'T1'!S38</f>
        <v>909.60799999999995</v>
      </c>
      <c r="T38" s="749"/>
      <c r="U38" s="909">
        <f>'T1'!U38</f>
        <v>1258.4527341666701</v>
      </c>
      <c r="V38" s="80"/>
      <c r="W38" s="316"/>
      <c r="Y38" s="341"/>
      <c r="Z38" s="341"/>
      <c r="AA38" s="341"/>
      <c r="AB38" s="341"/>
      <c r="AC38" s="341"/>
    </row>
    <row r="39" spans="1:29" ht="12" customHeight="1">
      <c r="A39" s="785" t="s">
        <v>120</v>
      </c>
      <c r="B39" s="740"/>
      <c r="C39" s="747"/>
      <c r="D39" s="747"/>
      <c r="E39" s="747"/>
      <c r="F39" s="786">
        <f>'T1'!F39</f>
        <v>10012.937</v>
      </c>
      <c r="G39" s="787">
        <f>'T1'!G39</f>
        <v>8723.9825178598439</v>
      </c>
      <c r="H39" s="787">
        <f>'T1'!H39</f>
        <v>4422.1552400156834</v>
      </c>
      <c r="I39" s="787">
        <f>'T1'!I39</f>
        <v>4148</v>
      </c>
      <c r="J39" s="788">
        <f>'T1'!J39</f>
        <v>3194</v>
      </c>
      <c r="K39" s="786">
        <f>'T1'!K39</f>
        <v>4418.534577733506</v>
      </c>
      <c r="L39" s="787">
        <f>'T1'!L39</f>
        <v>3050.3344843131672</v>
      </c>
      <c r="M39" s="789"/>
      <c r="N39" s="787">
        <f>'T1'!N39</f>
        <v>2810.97463987024</v>
      </c>
      <c r="O39" s="787">
        <f>'T1'!O39</f>
        <v>2800.1554194696428</v>
      </c>
      <c r="P39" s="788">
        <f>'T1'!P39</f>
        <v>2812.4692003423638</v>
      </c>
      <c r="Q39" s="745"/>
      <c r="R39" s="786">
        <f>'T1'!R39</f>
        <v>4418.534577733506</v>
      </c>
      <c r="S39" s="787">
        <f>'T1'!S39</f>
        <v>2951.8229999999999</v>
      </c>
      <c r="T39" s="789"/>
      <c r="U39" s="92">
        <f>'T1'!U39</f>
        <v>2805.3974657855802</v>
      </c>
      <c r="V39" s="83"/>
      <c r="W39" s="673"/>
      <c r="Y39" s="341"/>
      <c r="Z39" s="341"/>
      <c r="AA39" s="341"/>
      <c r="AB39" s="341"/>
      <c r="AC39" s="341"/>
    </row>
    <row r="40" spans="1:29" ht="12" customHeight="1">
      <c r="A40" s="734" t="s">
        <v>121</v>
      </c>
      <c r="B40" s="734"/>
      <c r="C40" s="735"/>
      <c r="D40" s="735"/>
      <c r="E40" s="735"/>
      <c r="F40" s="734"/>
      <c r="G40" s="734"/>
      <c r="H40" s="734"/>
      <c r="I40" s="734"/>
      <c r="J40" s="734"/>
      <c r="K40" s="791"/>
      <c r="L40" s="791"/>
      <c r="M40" s="791"/>
      <c r="N40" s="791"/>
      <c r="O40" s="791"/>
      <c r="P40" s="791"/>
      <c r="Q40" s="745"/>
      <c r="R40" s="791"/>
      <c r="S40" s="791"/>
      <c r="T40" s="791"/>
      <c r="U40" s="791"/>
      <c r="V40" s="84"/>
      <c r="W40" s="84"/>
      <c r="Y40" s="341"/>
      <c r="Z40" s="341"/>
      <c r="AA40" s="341"/>
      <c r="AB40" s="341"/>
      <c r="AC40" s="341"/>
    </row>
    <row r="41" spans="1:29" ht="12" customHeight="1">
      <c r="A41" s="792" t="s">
        <v>122</v>
      </c>
      <c r="B41" s="740"/>
      <c r="C41" s="793"/>
      <c r="D41" s="793"/>
      <c r="E41" s="793"/>
      <c r="F41" s="948">
        <f>IF(F39&gt;0,F16/F39,"")</f>
        <v>6.2419248218579623E-2</v>
      </c>
      <c r="G41" s="949">
        <f t="shared" ref="G41:L41" si="4">IF(G39&gt;0,G16/G39,"")</f>
        <v>5.834491288330404E-2</v>
      </c>
      <c r="H41" s="949">
        <f t="shared" si="4"/>
        <v>3.753825702405944E-2</v>
      </c>
      <c r="I41" s="949">
        <f t="shared" si="4"/>
        <v>3.5162487945998078E-2</v>
      </c>
      <c r="J41" s="950">
        <f>IF(J39&gt;0,J16/J39,"")</f>
        <v>3.35003130870382E-2</v>
      </c>
      <c r="K41" s="948">
        <f t="shared" si="4"/>
        <v>4.2999999999999997E-2</v>
      </c>
      <c r="L41" s="949">
        <f t="shared" si="4"/>
        <v>4.3000000000000003E-2</v>
      </c>
      <c r="M41" s="783"/>
      <c r="N41" s="949">
        <f t="shared" ref="N41:P41" si="5">IF(N39&gt;0,N16/N39,"")</f>
        <v>4.3000000000000003E-2</v>
      </c>
      <c r="O41" s="949">
        <f t="shared" si="5"/>
        <v>4.2999999999999948E-2</v>
      </c>
      <c r="P41" s="950">
        <f t="shared" si="5"/>
        <v>4.299999999999999E-2</v>
      </c>
      <c r="Q41" s="741"/>
      <c r="R41" s="948">
        <f>IF(R39&gt;0,R16/R39,"")</f>
        <v>4.2999999999999997E-2</v>
      </c>
      <c r="S41" s="949">
        <f t="shared" ref="S41" si="6">IF(S39&gt;0,S16/S39,"")</f>
        <v>4.3000000000000003E-2</v>
      </c>
      <c r="T41" s="783"/>
      <c r="U41" s="949">
        <f t="shared" ref="U41" si="7">IF(U39&gt;0,U16/U39,"")</f>
        <v>4.2999999999999934E-2</v>
      </c>
      <c r="V41" s="612"/>
      <c r="W41" s="677"/>
      <c r="Y41" s="341"/>
      <c r="Z41" s="341"/>
      <c r="AA41" s="341"/>
      <c r="AB41" s="341"/>
      <c r="AC41" s="341"/>
    </row>
    <row r="42" spans="1:29" ht="12" customHeight="1">
      <c r="A42" s="798" t="s">
        <v>123</v>
      </c>
      <c r="B42" s="740"/>
      <c r="C42" s="793"/>
      <c r="D42" s="793"/>
      <c r="E42" s="793"/>
      <c r="F42" s="799"/>
      <c r="G42" s="800"/>
      <c r="H42" s="800"/>
      <c r="I42" s="800"/>
      <c r="J42" s="801"/>
      <c r="K42" s="799"/>
      <c r="L42" s="800"/>
      <c r="M42" s="749"/>
      <c r="N42" s="800"/>
      <c r="O42" s="800"/>
      <c r="P42" s="801"/>
      <c r="Q42" s="745"/>
      <c r="R42" s="799"/>
      <c r="S42" s="800"/>
      <c r="T42" s="749"/>
      <c r="U42" s="800"/>
      <c r="V42" s="318"/>
      <c r="W42" s="675"/>
      <c r="Y42" s="341"/>
      <c r="Z42" s="341"/>
      <c r="AA42" s="341"/>
      <c r="AB42" s="341"/>
      <c r="AC42" s="341"/>
    </row>
    <row r="43" spans="1:29" ht="12" customHeight="1">
      <c r="A43" s="798" t="s">
        <v>124</v>
      </c>
      <c r="B43" s="740"/>
      <c r="C43" s="793"/>
      <c r="D43" s="793"/>
      <c r="E43" s="793"/>
      <c r="F43" s="799"/>
      <c r="G43" s="800"/>
      <c r="H43" s="800"/>
      <c r="I43" s="800"/>
      <c r="J43" s="801"/>
      <c r="K43" s="799"/>
      <c r="L43" s="800"/>
      <c r="M43" s="749"/>
      <c r="N43" s="800"/>
      <c r="O43" s="800"/>
      <c r="P43" s="801"/>
      <c r="Q43" s="745"/>
      <c r="R43" s="799"/>
      <c r="S43" s="800"/>
      <c r="T43" s="749"/>
      <c r="U43" s="951"/>
      <c r="V43" s="318"/>
      <c r="W43" s="675"/>
      <c r="Y43" s="341"/>
      <c r="Z43" s="341"/>
      <c r="AA43" s="341"/>
      <c r="AB43" s="341"/>
      <c r="AC43" s="341"/>
    </row>
    <row r="44" spans="1:29" ht="12" customHeight="1">
      <c r="A44" s="803" t="s">
        <v>125</v>
      </c>
      <c r="B44" s="740"/>
      <c r="C44" s="793"/>
      <c r="D44" s="793"/>
      <c r="E44" s="793"/>
      <c r="F44" s="804"/>
      <c r="G44" s="805"/>
      <c r="H44" s="805"/>
      <c r="I44" s="805"/>
      <c r="J44" s="806"/>
      <c r="K44" s="804"/>
      <c r="L44" s="805"/>
      <c r="M44" s="789"/>
      <c r="N44" s="805"/>
      <c r="O44" s="805"/>
      <c r="P44" s="806"/>
      <c r="Q44" s="745"/>
      <c r="R44" s="804"/>
      <c r="S44" s="805"/>
      <c r="T44" s="789"/>
      <c r="U44" s="917"/>
      <c r="V44" s="319"/>
      <c r="W44" s="676"/>
      <c r="Y44" s="341"/>
      <c r="Z44" s="341"/>
      <c r="AA44" s="341"/>
      <c r="AB44" s="341"/>
      <c r="AC44" s="341"/>
    </row>
    <row r="45" spans="1:29" ht="5.45" customHeight="1">
      <c r="A45" s="736"/>
      <c r="B45" s="713"/>
      <c r="C45" s="714"/>
      <c r="D45" s="714"/>
      <c r="E45" s="714"/>
      <c r="F45" s="713"/>
      <c r="G45" s="713"/>
      <c r="H45" s="713"/>
      <c r="I45" s="713"/>
      <c r="J45" s="713"/>
      <c r="K45" s="808"/>
      <c r="L45" s="808"/>
      <c r="M45" s="808"/>
      <c r="N45" s="808"/>
      <c r="O45" s="808"/>
      <c r="P45" s="808"/>
      <c r="Q45" s="745"/>
      <c r="R45" s="808"/>
      <c r="S45" s="808"/>
      <c r="T45" s="808"/>
      <c r="U45" s="808"/>
      <c r="V45" s="87"/>
      <c r="W45" s="87"/>
      <c r="Y45" s="341"/>
      <c r="Z45" s="341"/>
      <c r="AA45" s="341"/>
      <c r="AB45" s="341"/>
      <c r="AC45" s="341"/>
    </row>
    <row r="46" spans="1:29" s="683" customFormat="1" ht="12" customHeight="1">
      <c r="A46" s="810" t="s">
        <v>126</v>
      </c>
      <c r="B46" s="713"/>
      <c r="C46" s="714"/>
      <c r="D46" s="714"/>
      <c r="E46" s="714"/>
      <c r="F46" s="713"/>
      <c r="G46" s="713"/>
      <c r="H46" s="713"/>
      <c r="I46" s="713"/>
      <c r="J46" s="713"/>
      <c r="K46" s="811"/>
      <c r="L46" s="811"/>
      <c r="M46" s="811"/>
      <c r="N46" s="811"/>
      <c r="O46" s="811"/>
      <c r="P46" s="811"/>
      <c r="Q46" s="745"/>
      <c r="R46" s="811"/>
      <c r="S46" s="811"/>
      <c r="T46" s="811"/>
      <c r="U46" s="811"/>
      <c r="V46" s="77"/>
      <c r="W46" s="77"/>
      <c r="Y46" s="341"/>
      <c r="Z46" s="341"/>
      <c r="AA46" s="341"/>
      <c r="AB46" s="341"/>
      <c r="AC46" s="341"/>
    </row>
    <row r="47" spans="1:29" s="683" customFormat="1" ht="12" customHeight="1">
      <c r="A47" s="812" t="s">
        <v>127</v>
      </c>
      <c r="B47" s="813"/>
      <c r="C47" s="814"/>
      <c r="D47" s="814"/>
      <c r="E47" s="814"/>
      <c r="F47" s="815">
        <f>'T1'!F47</f>
        <v>0</v>
      </c>
      <c r="G47" s="816">
        <f>'T1'!G47</f>
        <v>0</v>
      </c>
      <c r="H47" s="816">
        <f>'T1'!H47</f>
        <v>0</v>
      </c>
      <c r="I47" s="816">
        <f>'T1'!I47</f>
        <v>0</v>
      </c>
      <c r="J47" s="817">
        <f>'T1'!J47</f>
        <v>0</v>
      </c>
      <c r="K47" s="815">
        <f>'T1'!K47</f>
        <v>0</v>
      </c>
      <c r="L47" s="816">
        <f>'T1'!L47</f>
        <v>0</v>
      </c>
      <c r="M47" s="816">
        <f>'T1'!M47</f>
        <v>0</v>
      </c>
      <c r="N47" s="816">
        <f>'T1'!N47</f>
        <v>0</v>
      </c>
      <c r="O47" s="816">
        <f>'T1'!O47</f>
        <v>0</v>
      </c>
      <c r="P47" s="817">
        <f>'T1'!P47</f>
        <v>0</v>
      </c>
      <c r="Q47" s="745"/>
      <c r="R47" s="815">
        <f>'T1'!R47</f>
        <v>0</v>
      </c>
      <c r="S47" s="816">
        <f>'T1'!S47</f>
        <v>0</v>
      </c>
      <c r="T47" s="816">
        <f>'T1'!T47</f>
        <v>0</v>
      </c>
      <c r="U47" s="914">
        <f>'T1'!U47</f>
        <v>0</v>
      </c>
      <c r="V47" s="88"/>
      <c r="W47" s="554"/>
      <c r="Y47" s="341"/>
      <c r="Z47" s="341"/>
      <c r="AA47" s="341"/>
      <c r="AB47" s="341"/>
      <c r="AC47" s="341"/>
    </row>
    <row r="48" spans="1:29" ht="5.45" customHeight="1">
      <c r="A48" s="736"/>
      <c r="B48" s="713"/>
      <c r="C48" s="747"/>
      <c r="D48" s="747"/>
      <c r="E48" s="747"/>
      <c r="F48" s="818"/>
      <c r="G48" s="818"/>
      <c r="H48" s="818"/>
      <c r="I48" s="818"/>
      <c r="J48" s="818"/>
      <c r="K48" s="819"/>
      <c r="L48" s="819"/>
      <c r="M48" s="808"/>
      <c r="N48" s="819"/>
      <c r="O48" s="819"/>
      <c r="P48" s="819"/>
      <c r="Q48" s="745"/>
      <c r="R48" s="819"/>
      <c r="S48" s="819"/>
      <c r="T48" s="808"/>
      <c r="U48" s="819"/>
      <c r="V48" s="320"/>
      <c r="W48" s="320"/>
      <c r="Y48" s="341"/>
      <c r="Z48" s="341"/>
      <c r="AA48" s="341"/>
      <c r="AB48" s="341"/>
      <c r="AC48" s="341"/>
    </row>
    <row r="49" spans="1:29" ht="12" customHeight="1">
      <c r="A49" s="810" t="s">
        <v>128</v>
      </c>
      <c r="B49" s="713"/>
      <c r="C49" s="747"/>
      <c r="D49" s="747"/>
      <c r="E49" s="747"/>
      <c r="F49" s="818"/>
      <c r="G49" s="818"/>
      <c r="H49" s="818"/>
      <c r="I49" s="818"/>
      <c r="J49" s="818"/>
      <c r="K49" s="818"/>
      <c r="L49" s="818"/>
      <c r="M49" s="811"/>
      <c r="N49" s="818"/>
      <c r="O49" s="818"/>
      <c r="P49" s="818"/>
      <c r="Q49" s="745"/>
      <c r="R49" s="818"/>
      <c r="S49" s="818"/>
      <c r="T49" s="811"/>
      <c r="U49" s="818"/>
      <c r="V49" s="71"/>
      <c r="W49" s="71"/>
      <c r="Y49" s="341"/>
      <c r="Z49" s="341"/>
      <c r="AA49" s="341"/>
      <c r="AB49" s="341"/>
      <c r="AC49" s="341"/>
    </row>
    <row r="50" spans="1:29" ht="12" customHeight="1">
      <c r="A50" s="782" t="s">
        <v>129</v>
      </c>
      <c r="B50" s="740"/>
      <c r="C50" s="747"/>
      <c r="D50" s="747"/>
      <c r="E50" s="747"/>
      <c r="F50" s="821"/>
      <c r="G50" s="783"/>
      <c r="H50" s="783"/>
      <c r="I50" s="783"/>
      <c r="J50" s="822"/>
      <c r="K50" s="771">
        <f>'T1'!K50</f>
        <v>623.01831629043522</v>
      </c>
      <c r="L50" s="746">
        <f>'T1'!L50</f>
        <v>651.94943820710193</v>
      </c>
      <c r="M50" s="746">
        <f>'T1'!M50</f>
        <v>1274.967754497537</v>
      </c>
      <c r="N50" s="746">
        <f>'T1'!N50</f>
        <v>312.75716359190432</v>
      </c>
      <c r="O50" s="746">
        <f>'T1'!O50</f>
        <v>228.16454755953143</v>
      </c>
      <c r="P50" s="772">
        <f>'T1'!P50</f>
        <v>224.56544721372879</v>
      </c>
      <c r="Q50" s="745"/>
      <c r="R50" s="771">
        <f>'T1'!R50</f>
        <v>623.01831629043522</v>
      </c>
      <c r="S50" s="746">
        <f>'T1'!S50</f>
        <v>667.22799999999995</v>
      </c>
      <c r="T50" s="746">
        <f>'T1'!T50</f>
        <v>1290.2463162904351</v>
      </c>
      <c r="U50" s="911">
        <f>'T1'!U50</f>
        <v>304.904</v>
      </c>
      <c r="V50" s="66"/>
      <c r="W50" s="67"/>
      <c r="Y50" s="341"/>
      <c r="Z50" s="341"/>
      <c r="AA50" s="341"/>
      <c r="AB50" s="341"/>
      <c r="AC50" s="341"/>
    </row>
    <row r="51" spans="1:29" ht="12" customHeight="1">
      <c r="A51" s="784" t="s">
        <v>130</v>
      </c>
      <c r="B51" s="740"/>
      <c r="C51" s="747"/>
      <c r="D51" s="747"/>
      <c r="E51" s="747"/>
      <c r="F51" s="748"/>
      <c r="G51" s="749"/>
      <c r="H51" s="749"/>
      <c r="I51" s="749"/>
      <c r="J51" s="750"/>
      <c r="K51" s="774">
        <f>'T1'!K51</f>
        <v>106.59329506733242</v>
      </c>
      <c r="L51" s="754">
        <f>'T1'!L51</f>
        <v>93.048160464632858</v>
      </c>
      <c r="M51" s="754">
        <f>'T1'!M51</f>
        <v>199.64145553196528</v>
      </c>
      <c r="N51" s="754">
        <f>'T1'!N51</f>
        <v>80.303164344420324</v>
      </c>
      <c r="O51" s="754">
        <f>'T1'!O51</f>
        <v>69.787921852527759</v>
      </c>
      <c r="P51" s="775">
        <f>'T1'!P51</f>
        <v>58.544943802671632</v>
      </c>
      <c r="Q51" s="745"/>
      <c r="R51" s="774">
        <f>'T1'!R51</f>
        <v>106.59329506733242</v>
      </c>
      <c r="S51" s="754">
        <f>'T1'!S51</f>
        <v>87.815245000000004</v>
      </c>
      <c r="T51" s="754">
        <f>'T1'!T51</f>
        <v>194.40854006733241</v>
      </c>
      <c r="U51" s="909">
        <f>'T1'!U51</f>
        <v>120.63209102877975</v>
      </c>
      <c r="V51" s="69"/>
      <c r="W51" s="70"/>
      <c r="Y51" s="341"/>
      <c r="Z51" s="341"/>
      <c r="AA51" s="341"/>
      <c r="AB51" s="341"/>
      <c r="AC51" s="341"/>
    </row>
    <row r="52" spans="1:29" ht="12" customHeight="1">
      <c r="A52" s="803" t="s">
        <v>131</v>
      </c>
      <c r="B52" s="740"/>
      <c r="C52" s="747"/>
      <c r="D52" s="747"/>
      <c r="E52" s="747"/>
      <c r="F52" s="823"/>
      <c r="G52" s="824"/>
      <c r="H52" s="824"/>
      <c r="I52" s="824"/>
      <c r="J52" s="825"/>
      <c r="K52" s="826">
        <f>'T1'!K52</f>
        <v>781.91971199999989</v>
      </c>
      <c r="L52" s="790">
        <f>'T1'!L52</f>
        <v>822.22325999999998</v>
      </c>
      <c r="M52" s="790">
        <f>'T1'!M52</f>
        <v>1604.1429719999999</v>
      </c>
      <c r="N52" s="790">
        <f>'T1'!N52</f>
        <v>1080</v>
      </c>
      <c r="O52" s="790">
        <f>'T1'!O52</f>
        <v>1140</v>
      </c>
      <c r="P52" s="827">
        <f>'T1'!P52</f>
        <v>1230</v>
      </c>
      <c r="Q52" s="745"/>
      <c r="R52" s="826">
        <f>'T1'!R52</f>
        <v>781.91971199999989</v>
      </c>
      <c r="S52" s="790">
        <f>'T1'!S52</f>
        <v>822.22299999999996</v>
      </c>
      <c r="T52" s="790">
        <f>'T1'!T52</f>
        <v>1604.1427119999998</v>
      </c>
      <c r="U52" s="915">
        <f>'T1'!U52</f>
        <v>1184.6959999999999</v>
      </c>
      <c r="V52" s="82"/>
      <c r="W52" s="89"/>
      <c r="Y52" s="341"/>
      <c r="Z52" s="341"/>
      <c r="AA52" s="341"/>
      <c r="AB52" s="341"/>
      <c r="AC52" s="341"/>
    </row>
    <row r="53" spans="1:29" ht="5.45" customHeight="1">
      <c r="A53" s="736"/>
      <c r="B53" s="713"/>
      <c r="C53" s="714"/>
      <c r="D53" s="714"/>
      <c r="E53" s="714"/>
      <c r="F53" s="713"/>
      <c r="G53" s="713"/>
      <c r="H53" s="713"/>
      <c r="I53" s="713"/>
      <c r="J53" s="713"/>
      <c r="K53" s="808"/>
      <c r="L53" s="808"/>
      <c r="M53" s="808"/>
      <c r="N53" s="808"/>
      <c r="O53" s="808"/>
      <c r="P53" s="808"/>
      <c r="Q53" s="745"/>
      <c r="R53" s="808"/>
      <c r="S53" s="808"/>
      <c r="T53" s="808"/>
      <c r="U53" s="808"/>
      <c r="V53" s="87"/>
      <c r="W53" s="87"/>
      <c r="Y53" s="341"/>
      <c r="Z53" s="341"/>
      <c r="AA53" s="341"/>
      <c r="AB53" s="341"/>
      <c r="AC53" s="341"/>
    </row>
    <row r="54" spans="1:29" ht="12" customHeight="1">
      <c r="A54" s="810" t="s">
        <v>132</v>
      </c>
      <c r="B54" s="713"/>
      <c r="C54" s="714"/>
      <c r="D54" s="714"/>
      <c r="E54" s="714"/>
      <c r="F54" s="713"/>
      <c r="G54" s="713"/>
      <c r="H54" s="713"/>
      <c r="I54" s="713"/>
      <c r="J54" s="713"/>
      <c r="K54" s="811"/>
      <c r="L54" s="811"/>
      <c r="M54" s="811"/>
      <c r="N54" s="811"/>
      <c r="O54" s="811"/>
      <c r="P54" s="811"/>
      <c r="Q54" s="745"/>
      <c r="R54" s="811"/>
      <c r="S54" s="811"/>
      <c r="T54" s="811"/>
      <c r="U54" s="811"/>
      <c r="V54" s="77"/>
      <c r="W54" s="77"/>
      <c r="Y54" s="341"/>
      <c r="Z54" s="341"/>
      <c r="AA54" s="341"/>
      <c r="AB54" s="341"/>
      <c r="AC54" s="341"/>
    </row>
    <row r="55" spans="1:29" ht="12" customHeight="1">
      <c r="A55" s="828" t="s">
        <v>133</v>
      </c>
      <c r="B55" s="813"/>
      <c r="C55" s="829"/>
      <c r="D55" s="829"/>
      <c r="E55" s="829"/>
      <c r="F55" s="830"/>
      <c r="G55" s="831"/>
      <c r="H55" s="831"/>
      <c r="I55" s="831"/>
      <c r="J55" s="832"/>
      <c r="K55" s="830"/>
      <c r="L55" s="831"/>
      <c r="M55" s="831"/>
      <c r="N55" s="831"/>
      <c r="O55" s="831"/>
      <c r="P55" s="832"/>
      <c r="Q55" s="745"/>
      <c r="R55" s="830"/>
      <c r="S55" s="831"/>
      <c r="T55" s="831"/>
      <c r="U55" s="916"/>
      <c r="V55" s="555"/>
      <c r="W55" s="684"/>
      <c r="Y55" s="341"/>
      <c r="Z55" s="341"/>
      <c r="AA55" s="341"/>
      <c r="AB55" s="341"/>
      <c r="AC55" s="341"/>
    </row>
    <row r="56" spans="1:29" ht="12" customHeight="1">
      <c r="A56" s="784" t="s">
        <v>134</v>
      </c>
      <c r="B56" s="740"/>
      <c r="C56" s="747"/>
      <c r="D56" s="747"/>
      <c r="E56" s="747"/>
      <c r="F56" s="748"/>
      <c r="G56" s="749"/>
      <c r="H56" s="749"/>
      <c r="I56" s="749"/>
      <c r="J56" s="750"/>
      <c r="K56" s="748"/>
      <c r="L56" s="749"/>
      <c r="M56" s="749"/>
      <c r="N56" s="749"/>
      <c r="O56" s="749"/>
      <c r="P56" s="750"/>
      <c r="Q56" s="745"/>
      <c r="R56" s="748"/>
      <c r="S56" s="749"/>
      <c r="T56" s="749"/>
      <c r="U56" s="910"/>
      <c r="V56" s="325"/>
      <c r="W56" s="672"/>
      <c r="Y56" s="341"/>
      <c r="Z56" s="341"/>
      <c r="AA56" s="341"/>
      <c r="AB56" s="341"/>
      <c r="AC56" s="341"/>
    </row>
    <row r="57" spans="1:29" ht="12" customHeight="1">
      <c r="A57" s="803" t="s">
        <v>135</v>
      </c>
      <c r="B57" s="740"/>
      <c r="C57" s="747"/>
      <c r="D57" s="747"/>
      <c r="E57" s="747"/>
      <c r="F57" s="823"/>
      <c r="G57" s="824"/>
      <c r="H57" s="824"/>
      <c r="I57" s="824"/>
      <c r="J57" s="825"/>
      <c r="K57" s="823"/>
      <c r="L57" s="824"/>
      <c r="M57" s="824"/>
      <c r="N57" s="824"/>
      <c r="O57" s="824"/>
      <c r="P57" s="825"/>
      <c r="Q57" s="745"/>
      <c r="R57" s="823"/>
      <c r="S57" s="824"/>
      <c r="T57" s="824"/>
      <c r="U57" s="947"/>
      <c r="V57" s="319"/>
      <c r="W57" s="676"/>
      <c r="Y57" s="341"/>
      <c r="Z57" s="341"/>
      <c r="AA57" s="341"/>
      <c r="AB57" s="341"/>
      <c r="AC57" s="341"/>
    </row>
    <row r="58" spans="1:29" ht="12" customHeight="1">
      <c r="A58" s="833"/>
      <c r="B58" s="834"/>
      <c r="C58" s="835"/>
      <c r="D58" s="835"/>
      <c r="E58" s="835"/>
      <c r="F58" s="836"/>
      <c r="G58" s="836"/>
      <c r="H58" s="836"/>
      <c r="I58" s="836"/>
      <c r="J58" s="836"/>
      <c r="K58" s="837"/>
      <c r="L58" s="837"/>
      <c r="M58" s="838"/>
      <c r="N58" s="837"/>
      <c r="O58" s="837"/>
      <c r="P58" s="837"/>
      <c r="Q58" s="745"/>
      <c r="R58" s="837"/>
      <c r="S58" s="837"/>
      <c r="T58" s="838"/>
      <c r="U58" s="837"/>
      <c r="V58" s="685"/>
      <c r="W58" s="685"/>
      <c r="Y58" s="341"/>
      <c r="Z58" s="341"/>
      <c r="AA58" s="341"/>
      <c r="AB58" s="341"/>
      <c r="AC58" s="341"/>
    </row>
    <row r="59" spans="1:29" ht="15.6" customHeight="1">
      <c r="A59" s="734" t="s">
        <v>136</v>
      </c>
      <c r="B59" s="734"/>
      <c r="C59" s="839"/>
      <c r="D59" s="839"/>
      <c r="E59" s="839"/>
      <c r="F59" s="840"/>
      <c r="G59" s="840"/>
      <c r="H59" s="840"/>
      <c r="I59" s="840"/>
      <c r="J59" s="840"/>
      <c r="K59" s="737"/>
      <c r="L59" s="737"/>
      <c r="M59" s="736"/>
      <c r="N59" s="737"/>
      <c r="O59" s="737"/>
      <c r="P59" s="737"/>
      <c r="Q59" s="745"/>
      <c r="R59" s="737"/>
      <c r="S59" s="737"/>
      <c r="T59" s="736"/>
      <c r="U59" s="737"/>
      <c r="V59" s="63"/>
      <c r="W59" s="63"/>
      <c r="Y59" s="341"/>
      <c r="Z59" s="341"/>
      <c r="AA59" s="341"/>
      <c r="AB59" s="341"/>
      <c r="AC59" s="341"/>
    </row>
    <row r="60" spans="1:29" ht="12" customHeight="1">
      <c r="A60" s="842" t="s">
        <v>137</v>
      </c>
      <c r="B60" s="740"/>
      <c r="C60" s="747"/>
      <c r="D60" s="747"/>
      <c r="E60" s="747"/>
      <c r="F60" s="771">
        <f>'T1'!F60</f>
        <v>27.5</v>
      </c>
      <c r="G60" s="746">
        <f>'T1'!G60</f>
        <v>28.1</v>
      </c>
      <c r="H60" s="746">
        <f>'T1'!H60</f>
        <v>23</v>
      </c>
      <c r="I60" s="746">
        <f>'T1'!I60</f>
        <v>24</v>
      </c>
      <c r="J60" s="772">
        <f>'T1'!J60</f>
        <v>23</v>
      </c>
      <c r="K60" s="771">
        <f>'T1'!K60</f>
        <v>0</v>
      </c>
      <c r="L60" s="746">
        <f>'T1'!L60</f>
        <v>0</v>
      </c>
      <c r="M60" s="746">
        <f>'T1'!M60</f>
        <v>0</v>
      </c>
      <c r="N60" s="746">
        <f>'T1'!N60</f>
        <v>0</v>
      </c>
      <c r="O60" s="746">
        <f>'T1'!O60</f>
        <v>0</v>
      </c>
      <c r="P60" s="772">
        <f>'T1'!P60</f>
        <v>0</v>
      </c>
      <c r="Q60" s="745"/>
      <c r="R60" s="771">
        <f>'T1'!R60</f>
        <v>0</v>
      </c>
      <c r="S60" s="746">
        <f>'T1'!S60</f>
        <v>0</v>
      </c>
      <c r="T60" s="746">
        <f>'T1'!T60</f>
        <v>0</v>
      </c>
      <c r="U60" s="911">
        <f>'T1'!U60</f>
        <v>0</v>
      </c>
      <c r="V60" s="79"/>
      <c r="W60" s="670"/>
      <c r="Y60" s="341"/>
      <c r="Z60" s="341"/>
      <c r="AA60" s="341"/>
      <c r="AB60" s="341"/>
      <c r="AC60" s="341"/>
    </row>
    <row r="61" spans="1:29" s="73" customFormat="1" ht="12" customHeight="1">
      <c r="A61" s="843" t="s">
        <v>138</v>
      </c>
      <c r="B61" s="844"/>
      <c r="C61" s="757"/>
      <c r="D61" s="757"/>
      <c r="E61" s="757"/>
      <c r="F61" s="786">
        <f>'T1'!F61</f>
        <v>14135.126</v>
      </c>
      <c r="G61" s="787">
        <f>'T1'!G61</f>
        <v>14260.526</v>
      </c>
      <c r="H61" s="787">
        <f>'T1'!H61</f>
        <v>16594.347480454966</v>
      </c>
      <c r="I61" s="787">
        <f>'T1'!I61</f>
        <v>16766.254000000001</v>
      </c>
      <c r="J61" s="788">
        <f>'T1'!J61</f>
        <v>17405.400000000001</v>
      </c>
      <c r="K61" s="786">
        <f>'T1'!K61</f>
        <v>15238.355934940493</v>
      </c>
      <c r="L61" s="787">
        <f>'T1'!L61</f>
        <v>15496.154741760889</v>
      </c>
      <c r="M61" s="787">
        <f>'T1'!M61</f>
        <v>30734.510676701382</v>
      </c>
      <c r="N61" s="787">
        <f>'T1'!N61</f>
        <v>17905.25979459516</v>
      </c>
      <c r="O61" s="787">
        <f>'T1'!O61</f>
        <v>18937.692706099086</v>
      </c>
      <c r="P61" s="788">
        <f>'T1'!P61</f>
        <v>20132.958404999998</v>
      </c>
      <c r="Q61" s="745"/>
      <c r="R61" s="786">
        <f>'T1'!R61</f>
        <v>15238.355934940493</v>
      </c>
      <c r="S61" s="787">
        <f>'T1'!S61</f>
        <v>14468.174408127499</v>
      </c>
      <c r="T61" s="787">
        <f>'T1'!T61</f>
        <v>29706.530343067992</v>
      </c>
      <c r="U61" s="787">
        <f>'T1'!U61</f>
        <v>16610.561842832463</v>
      </c>
      <c r="V61" s="93"/>
      <c r="W61" s="680"/>
      <c r="Y61" s="341"/>
      <c r="Z61" s="341"/>
      <c r="AA61" s="341"/>
      <c r="AB61" s="341"/>
      <c r="AC61" s="341"/>
    </row>
    <row r="62" spans="1:29" s="94" customFormat="1" ht="12" customHeight="1">
      <c r="A62" s="736"/>
      <c r="B62" s="713"/>
      <c r="C62" s="714"/>
      <c r="D62" s="714"/>
      <c r="E62" s="714"/>
      <c r="F62" s="713"/>
      <c r="G62" s="713"/>
      <c r="H62" s="713"/>
      <c r="I62" s="713"/>
      <c r="J62" s="713"/>
      <c r="K62" s="713"/>
      <c r="L62" s="713"/>
      <c r="M62" s="845"/>
      <c r="N62" s="713"/>
      <c r="O62" s="713"/>
      <c r="P62" s="713"/>
      <c r="Q62" s="745"/>
      <c r="R62" s="713"/>
      <c r="S62" s="713"/>
      <c r="T62" s="845"/>
      <c r="U62" s="713"/>
      <c r="V62" s="115"/>
      <c r="W62" s="115"/>
      <c r="X62" s="57"/>
      <c r="Y62" s="341"/>
      <c r="Z62" s="341"/>
      <c r="AA62" s="341"/>
      <c r="AB62" s="341"/>
      <c r="AC62" s="341"/>
    </row>
    <row r="63" spans="1:29" ht="15.6" customHeight="1">
      <c r="A63" s="734" t="s">
        <v>139</v>
      </c>
      <c r="B63" s="734"/>
      <c r="C63" s="735"/>
      <c r="D63" s="735"/>
      <c r="E63" s="735"/>
      <c r="F63" s="734"/>
      <c r="G63" s="734"/>
      <c r="H63" s="734"/>
      <c r="I63" s="734"/>
      <c r="J63" s="734"/>
      <c r="K63" s="736"/>
      <c r="L63" s="736"/>
      <c r="M63" s="736"/>
      <c r="N63" s="736"/>
      <c r="O63" s="736"/>
      <c r="P63" s="737"/>
      <c r="Q63" s="745"/>
      <c r="R63" s="736"/>
      <c r="S63" s="736"/>
      <c r="T63" s="736"/>
      <c r="U63" s="736"/>
      <c r="V63" s="63"/>
      <c r="W63" s="63"/>
      <c r="Y63" s="341"/>
      <c r="Z63" s="341"/>
      <c r="AA63" s="341"/>
      <c r="AB63" s="341"/>
      <c r="AC63" s="341"/>
    </row>
    <row r="64" spans="1:29" s="97" customFormat="1" ht="12" customHeight="1">
      <c r="A64" s="782" t="s">
        <v>140</v>
      </c>
      <c r="B64" s="713"/>
      <c r="C64" s="847"/>
      <c r="D64" s="847"/>
      <c r="E64" s="847"/>
      <c r="F64" s="848">
        <f>'T1'!F64</f>
        <v>-2E-3</v>
      </c>
      <c r="G64" s="849">
        <f>'T1'!G64</f>
        <v>4.0000000000000001E-3</v>
      </c>
      <c r="H64" s="849">
        <f>'T1'!H64</f>
        <v>8.0000000000000002E-3</v>
      </c>
      <c r="I64" s="849">
        <f>'T1'!I64</f>
        <v>1.2E-2</v>
      </c>
      <c r="J64" s="850">
        <f>'T1'!J64</f>
        <v>1.0999999999999999E-2</v>
      </c>
      <c r="K64" s="848">
        <f>'T1'!K64</f>
        <v>4.0000000000000001E-3</v>
      </c>
      <c r="L64" s="849">
        <f>'T1'!L64</f>
        <v>1.4200000000000001E-2</v>
      </c>
      <c r="M64" s="851"/>
      <c r="N64" s="849">
        <f>'T1'!N64</f>
        <v>1.4999999999999999E-2</v>
      </c>
      <c r="O64" s="849">
        <f>'T1'!O64</f>
        <v>1.6E-2</v>
      </c>
      <c r="P64" s="850">
        <f>'T1'!P64</f>
        <v>1.7600000000000001E-2</v>
      </c>
      <c r="Q64" s="745"/>
      <c r="R64" s="848">
        <f>'T1'!R64</f>
        <v>4.0000000000000001E-3</v>
      </c>
      <c r="S64" s="849">
        <f>'T1'!S64</f>
        <v>2.1000000000000001E-2</v>
      </c>
      <c r="T64" s="851"/>
      <c r="U64" s="849">
        <f>'T1'!U64</f>
        <v>7.1999999999999995E-2</v>
      </c>
      <c r="V64" s="95"/>
      <c r="W64" s="531"/>
      <c r="X64" s="57"/>
      <c r="Y64" s="341"/>
      <c r="Z64" s="341"/>
      <c r="AA64" s="341"/>
      <c r="AB64" s="341"/>
      <c r="AC64" s="341"/>
    </row>
    <row r="65" spans="1:29" s="94" customFormat="1" ht="12" customHeight="1">
      <c r="A65" s="784" t="s">
        <v>141</v>
      </c>
      <c r="B65" s="713"/>
      <c r="C65" s="852"/>
      <c r="D65" s="852"/>
      <c r="E65" s="852"/>
      <c r="F65" s="853">
        <f>'T1'!F65</f>
        <v>98.811104787200406</v>
      </c>
      <c r="G65" s="854">
        <f>'T1'!G65</f>
        <v>99.206349206349202</v>
      </c>
      <c r="H65" s="854">
        <f>'T1'!H65</f>
        <v>100</v>
      </c>
      <c r="I65" s="854">
        <f>'T1'!I65</f>
        <v>101.2</v>
      </c>
      <c r="J65" s="855">
        <f>'T1'!J65</f>
        <v>102.31319999999999</v>
      </c>
      <c r="K65" s="853">
        <f>'T1'!K65</f>
        <v>102.7224528</v>
      </c>
      <c r="L65" s="854">
        <f>'T1'!L65</f>
        <v>104.18111162976</v>
      </c>
      <c r="M65" s="856"/>
      <c r="N65" s="854">
        <f>'T1'!N65</f>
        <v>105.74382830420639</v>
      </c>
      <c r="O65" s="854">
        <f>'T1'!O65</f>
        <v>107.4357295570737</v>
      </c>
      <c r="P65" s="855">
        <f>'T1'!P65</f>
        <v>109.3265983972782</v>
      </c>
      <c r="Q65" s="745"/>
      <c r="R65" s="853">
        <f>'T1'!R65</f>
        <v>102.7224528</v>
      </c>
      <c r="S65" s="854">
        <f>'T1'!S65</f>
        <v>104.87962430879999</v>
      </c>
      <c r="T65" s="856"/>
      <c r="U65" s="854">
        <f>'T1'!U65</f>
        <v>112.43095725903359</v>
      </c>
      <c r="V65" s="344"/>
      <c r="W65" s="532"/>
      <c r="X65" s="57"/>
      <c r="Y65" s="341"/>
      <c r="Z65" s="341"/>
      <c r="AA65" s="341"/>
      <c r="AB65" s="341"/>
      <c r="AC65" s="341"/>
    </row>
    <row r="66" spans="1:29" s="94" customFormat="1" ht="12" customHeight="1">
      <c r="A66" s="857" t="s">
        <v>142</v>
      </c>
      <c r="B66" s="858"/>
      <c r="C66" s="757"/>
      <c r="D66" s="757"/>
      <c r="E66" s="757"/>
      <c r="F66" s="758">
        <f>'T1'!F66</f>
        <v>14279.624303999999</v>
      </c>
      <c r="G66" s="759">
        <f>'T1'!G66</f>
        <v>14358.173200000001</v>
      </c>
      <c r="H66" s="759">
        <f>'T1'!H66</f>
        <v>16594.347480454966</v>
      </c>
      <c r="I66" s="759">
        <f>'T1'!I66</f>
        <v>16581.024750988145</v>
      </c>
      <c r="J66" s="760">
        <f>'T1'!J66</f>
        <v>17031.424391769589</v>
      </c>
      <c r="K66" s="758">
        <f>'T1'!K66</f>
        <v>14857.949399394662</v>
      </c>
      <c r="L66" s="759">
        <f>'T1'!L66</f>
        <v>14908.56428982754</v>
      </c>
      <c r="M66" s="759">
        <f>'T1'!M66</f>
        <v>29766.5136892222</v>
      </c>
      <c r="N66" s="759">
        <f>'T1'!N66</f>
        <v>16960.140887671198</v>
      </c>
      <c r="O66" s="759">
        <f>'T1'!O66</f>
        <v>17656.105025399509</v>
      </c>
      <c r="P66" s="760">
        <f>'T1'!P66</f>
        <v>18451.042473087247</v>
      </c>
      <c r="Q66" s="745"/>
      <c r="R66" s="758">
        <f>'T1'!R66</f>
        <v>14857.949399394662</v>
      </c>
      <c r="S66" s="759">
        <f>'T1'!S66</f>
        <v>13835.327578132697</v>
      </c>
      <c r="T66" s="759">
        <f>'T1'!T66</f>
        <v>28693.276977527359</v>
      </c>
      <c r="U66" s="759">
        <f>'T1'!U66</f>
        <v>14829.021109957761</v>
      </c>
      <c r="V66" s="81"/>
      <c r="W66" s="116"/>
      <c r="X66" s="57"/>
      <c r="Y66" s="341"/>
      <c r="Z66" s="341"/>
      <c r="AA66" s="341"/>
      <c r="AB66" s="341"/>
      <c r="AC66" s="341"/>
    </row>
    <row r="67" spans="1:29" s="94" customFormat="1" ht="12" customHeight="1">
      <c r="A67" s="859" t="s">
        <v>103</v>
      </c>
      <c r="B67" s="713"/>
      <c r="C67" s="860"/>
      <c r="D67" s="860"/>
      <c r="E67" s="860"/>
      <c r="F67" s="861"/>
      <c r="G67" s="862">
        <f t="shared" ref="G67:L67" si="8">G66/F66-1</f>
        <v>5.5007676902254499E-3</v>
      </c>
      <c r="H67" s="863">
        <f t="shared" si="8"/>
        <v>0.15574225559940769</v>
      </c>
      <c r="I67" s="863">
        <f t="shared" si="8"/>
        <v>-8.0284744443936962E-4</v>
      </c>
      <c r="J67" s="864">
        <f t="shared" si="8"/>
        <v>2.7163558799621512E-2</v>
      </c>
      <c r="K67" s="865">
        <f t="shared" si="8"/>
        <v>-0.12761557356443165</v>
      </c>
      <c r="L67" s="863">
        <f t="shared" si="8"/>
        <v>3.406586539791423E-3</v>
      </c>
      <c r="M67" s="866"/>
      <c r="N67" s="863">
        <f>N66/L66-1</f>
        <v>0.13761060810151227</v>
      </c>
      <c r="O67" s="863">
        <f t="shared" ref="O67:P67" si="9">O66/N66-1</f>
        <v>4.1035280445944178E-2</v>
      </c>
      <c r="P67" s="867">
        <f t="shared" si="9"/>
        <v>4.5023375571461965E-2</v>
      </c>
      <c r="Q67" s="745"/>
      <c r="R67" s="865">
        <f>+R66/J66-1</f>
        <v>-0.12761557356443165</v>
      </c>
      <c r="S67" s="863">
        <f t="shared" ref="S67" si="10">S66/R66-1</f>
        <v>-6.8826578538733418E-2</v>
      </c>
      <c r="T67" s="866"/>
      <c r="U67" s="863">
        <f>U66/S66-1</f>
        <v>7.1822913206307959E-2</v>
      </c>
      <c r="V67" s="345"/>
      <c r="W67" s="562"/>
      <c r="X67" s="57"/>
      <c r="Y67" s="341"/>
      <c r="Z67" s="341"/>
      <c r="AA67" s="341"/>
      <c r="AB67" s="341"/>
      <c r="AC67" s="341"/>
    </row>
    <row r="68" spans="1:29" s="94" customFormat="1" ht="12" customHeight="1">
      <c r="A68" s="868" t="s">
        <v>143</v>
      </c>
      <c r="B68" s="869"/>
      <c r="C68" s="870"/>
      <c r="D68" s="870"/>
      <c r="E68" s="870"/>
      <c r="F68" s="871">
        <f>'T1'!F68</f>
        <v>100.5</v>
      </c>
      <c r="G68" s="872">
        <f>'T1'!G68</f>
        <v>102.63627202000001</v>
      </c>
      <c r="H68" s="872">
        <f>'T1'!H68</f>
        <v>108.78931984302299</v>
      </c>
      <c r="I68" s="872">
        <f>'T1'!I68</f>
        <v>120.91428048</v>
      </c>
      <c r="J68" s="873">
        <f>'T1'!J68</f>
        <v>124.92712657</v>
      </c>
      <c r="K68" s="871">
        <f>'T1'!K68</f>
        <v>44.088166873767598</v>
      </c>
      <c r="L68" s="872">
        <f>'T1'!L68</f>
        <v>37</v>
      </c>
      <c r="M68" s="872">
        <f>'T1'!M68</f>
        <v>81.088166873767591</v>
      </c>
      <c r="N68" s="872">
        <f>'T1'!N68</f>
        <v>108</v>
      </c>
      <c r="O68" s="872">
        <f>'T1'!O68</f>
        <v>121</v>
      </c>
      <c r="P68" s="873">
        <f>'T1'!P68</f>
        <v>129</v>
      </c>
      <c r="Q68" s="745"/>
      <c r="R68" s="871">
        <f>'T1'!R68</f>
        <v>44.088166873767598</v>
      </c>
      <c r="S68" s="872">
        <f>'T1'!S68</f>
        <v>40.830542584394202</v>
      </c>
      <c r="T68" s="872">
        <f>'T1'!T68</f>
        <v>84.9187094581618</v>
      </c>
      <c r="U68" s="872">
        <f>'T1'!U68</f>
        <v>81.305000000000007</v>
      </c>
      <c r="V68" s="72"/>
      <c r="W68" s="534"/>
      <c r="X68" s="57"/>
      <c r="Y68" s="341"/>
      <c r="Z68" s="341"/>
      <c r="AA68" s="341"/>
      <c r="AB68" s="341"/>
      <c r="AC68" s="341"/>
    </row>
    <row r="69" spans="1:29" s="94" customFormat="1" ht="12" customHeight="1">
      <c r="A69" s="859" t="s">
        <v>103</v>
      </c>
      <c r="B69" s="869"/>
      <c r="C69" s="860"/>
      <c r="D69" s="860"/>
      <c r="E69" s="860"/>
      <c r="F69" s="861"/>
      <c r="G69" s="862">
        <f t="shared" ref="G69:L69" si="11">G68/F68-1</f>
        <v>2.1256438009950251E-2</v>
      </c>
      <c r="H69" s="863">
        <f t="shared" si="11"/>
        <v>5.9950032302654055E-2</v>
      </c>
      <c r="I69" s="863">
        <f>I68/H68-1</f>
        <v>0.11145359355562356</v>
      </c>
      <c r="J69" s="864">
        <f t="shared" si="11"/>
        <v>3.3187528173429737E-2</v>
      </c>
      <c r="K69" s="865">
        <f t="shared" si="11"/>
        <v>-0.64708892228411397</v>
      </c>
      <c r="L69" s="863">
        <f t="shared" si="11"/>
        <v>-0.1607725468392075</v>
      </c>
      <c r="M69" s="866"/>
      <c r="N69" s="863">
        <f>N68/L68-1</f>
        <v>1.9189189189189189</v>
      </c>
      <c r="O69" s="863">
        <f t="shared" ref="O69:P69" si="12">O68/N68-1</f>
        <v>0.12037037037037046</v>
      </c>
      <c r="P69" s="867">
        <f t="shared" si="12"/>
        <v>6.6115702479338845E-2</v>
      </c>
      <c r="Q69" s="745"/>
      <c r="R69" s="865">
        <f>+R68/J68-1</f>
        <v>-0.64708892228411397</v>
      </c>
      <c r="S69" s="863">
        <f t="shared" ref="S69" si="13">S68/R68-1</f>
        <v>-7.3888857722312795E-2</v>
      </c>
      <c r="T69" s="866"/>
      <c r="U69" s="863">
        <f>U68/S68-1</f>
        <v>0.99127895084782702</v>
      </c>
      <c r="V69" s="345"/>
      <c r="W69" s="562"/>
      <c r="X69" s="57"/>
      <c r="Y69" s="341"/>
      <c r="Z69" s="341"/>
      <c r="AA69" s="341"/>
      <c r="AB69" s="341"/>
      <c r="AC69" s="341"/>
    </row>
    <row r="70" spans="1:29" s="94" customFormat="1" ht="12" customHeight="1">
      <c r="A70" s="868" t="s">
        <v>144</v>
      </c>
      <c r="B70" s="869"/>
      <c r="C70" s="874"/>
      <c r="D70" s="874"/>
      <c r="E70" s="874"/>
      <c r="F70" s="875">
        <f>'T1'!F70</f>
        <v>142.08581397014925</v>
      </c>
      <c r="G70" s="876">
        <f>'T1'!G70</f>
        <v>139.8937521542299</v>
      </c>
      <c r="H70" s="876">
        <f>'T1'!H70</f>
        <v>152.53654958409243</v>
      </c>
      <c r="I70" s="876">
        <f>'T1'!I70</f>
        <v>137.13040912260774</v>
      </c>
      <c r="J70" s="877">
        <f>'T1'!J70</f>
        <v>136.33087432157041</v>
      </c>
      <c r="K70" s="875">
        <f>'T1'!K70</f>
        <v>337.00537928772724</v>
      </c>
      <c r="L70" s="876">
        <f>'T1'!L70</f>
        <v>402.93416999533895</v>
      </c>
      <c r="M70" s="876">
        <f>'T1'!M70</f>
        <v>367.08825512803406</v>
      </c>
      <c r="N70" s="876">
        <f>'T1'!N70</f>
        <v>157.0383415525111</v>
      </c>
      <c r="O70" s="876">
        <f>'T1'!O70</f>
        <v>145.91822335040916</v>
      </c>
      <c r="P70" s="877">
        <f>'T1'!P70</f>
        <v>143.03133700067633</v>
      </c>
      <c r="Q70" s="745"/>
      <c r="R70" s="875">
        <f>'T1'!R70</f>
        <v>337.00537928772724</v>
      </c>
      <c r="S70" s="876">
        <f>'T1'!S70</f>
        <v>338.84750734173889</v>
      </c>
      <c r="T70" s="876">
        <f>'T1'!T70</f>
        <v>337.89110975201658</v>
      </c>
      <c r="U70" s="876">
        <f>'T1'!U70</f>
        <v>182.38756669279576</v>
      </c>
      <c r="V70" s="103"/>
      <c r="W70" s="559"/>
      <c r="X70" s="57"/>
      <c r="Y70" s="341"/>
      <c r="Z70" s="341"/>
      <c r="AA70" s="341"/>
      <c r="AB70" s="341"/>
      <c r="AC70" s="341"/>
    </row>
    <row r="71" spans="1:29" ht="12" customHeight="1">
      <c r="A71" s="761" t="s">
        <v>103</v>
      </c>
      <c r="B71" s="869"/>
      <c r="C71" s="860"/>
      <c r="D71" s="860"/>
      <c r="E71" s="860"/>
      <c r="F71" s="878"/>
      <c r="G71" s="879">
        <f>G70/F70-1</f>
        <v>-1.5427731697267633E-2</v>
      </c>
      <c r="H71" s="880">
        <f t="shared" ref="H71:J71" si="14">H70/G70-1</f>
        <v>9.0374282161823194E-2</v>
      </c>
      <c r="I71" s="880">
        <f t="shared" si="14"/>
        <v>-0.10099966534900129</v>
      </c>
      <c r="J71" s="881">
        <f t="shared" si="14"/>
        <v>-5.8304704707945465E-3</v>
      </c>
      <c r="K71" s="882">
        <f>K70/J70-1</f>
        <v>1.4719666837375072</v>
      </c>
      <c r="L71" s="880">
        <f>L70/K70-1</f>
        <v>0.19563127107037448</v>
      </c>
      <c r="M71" s="883"/>
      <c r="N71" s="880">
        <f>N70/L70-1</f>
        <v>-0.61026303240966717</v>
      </c>
      <c r="O71" s="880">
        <f>O70/N70-1</f>
        <v>-7.0811485221802029E-2</v>
      </c>
      <c r="P71" s="884">
        <f t="shared" ref="P71" si="15">P70/O70-1</f>
        <v>-1.9784275626768322E-2</v>
      </c>
      <c r="Q71" s="745"/>
      <c r="R71" s="882">
        <f>+R70/J70-1</f>
        <v>1.4719666837375072</v>
      </c>
      <c r="S71" s="880">
        <f>S70/R70-1</f>
        <v>5.4661681006549223E-3</v>
      </c>
      <c r="T71" s="883"/>
      <c r="U71" s="880">
        <f>U70/S70-1</f>
        <v>-0.46174145377775533</v>
      </c>
      <c r="V71" s="343"/>
      <c r="W71" s="563"/>
      <c r="Y71" s="341"/>
      <c r="Z71" s="341"/>
      <c r="AA71" s="341"/>
      <c r="AB71" s="341"/>
      <c r="AC71" s="341"/>
    </row>
    <row r="72" spans="1:29" s="683" customFormat="1" ht="12" customHeight="1">
      <c r="A72" s="105"/>
      <c r="B72" s="102"/>
      <c r="C72" s="548"/>
      <c r="D72" s="548"/>
      <c r="E72" s="548"/>
      <c r="F72" s="102"/>
      <c r="G72" s="102"/>
      <c r="H72" s="102"/>
      <c r="I72" s="102"/>
      <c r="J72" s="102"/>
      <c r="K72" s="101"/>
      <c r="L72" s="101"/>
      <c r="M72" s="101"/>
      <c r="N72" s="101"/>
      <c r="O72" s="101"/>
      <c r="P72" s="101"/>
      <c r="Q72" s="64"/>
      <c r="R72" s="101"/>
      <c r="S72" s="101"/>
      <c r="T72" s="101"/>
      <c r="U72" s="94"/>
      <c r="V72" s="94"/>
      <c r="W72" s="94"/>
    </row>
    <row r="73" spans="1:29" s="683" customFormat="1" ht="12" customHeight="1">
      <c r="A73" s="106" t="s">
        <v>145</v>
      </c>
      <c r="B73" s="57"/>
      <c r="C73" s="547"/>
      <c r="D73" s="547"/>
      <c r="E73" s="547"/>
      <c r="F73" s="57"/>
      <c r="G73" s="57"/>
      <c r="H73" s="57"/>
      <c r="I73" s="57"/>
      <c r="J73" s="57"/>
      <c r="K73" s="57"/>
      <c r="L73" s="57"/>
      <c r="M73" s="57"/>
      <c r="N73" s="57"/>
      <c r="O73" s="57"/>
      <c r="P73" s="57"/>
      <c r="Q73" s="64"/>
      <c r="R73" s="57"/>
      <c r="S73" s="57"/>
      <c r="T73" s="57"/>
      <c r="U73" s="57"/>
      <c r="V73" s="57"/>
      <c r="W73" s="57"/>
    </row>
    <row r="74" spans="1:29" ht="12" customHeight="1">
      <c r="A74" s="107" t="s">
        <v>505</v>
      </c>
      <c r="B74" s="108"/>
      <c r="C74" s="549"/>
      <c r="D74" s="549"/>
      <c r="E74" s="549"/>
      <c r="F74" s="108"/>
      <c r="G74" s="108"/>
      <c r="H74" s="108"/>
      <c r="I74" s="108"/>
      <c r="J74" s="108"/>
      <c r="K74" s="109"/>
      <c r="L74" s="109"/>
      <c r="M74" s="109"/>
      <c r="N74" s="96"/>
      <c r="O74" s="686"/>
      <c r="P74" s="110"/>
      <c r="Q74" s="64"/>
      <c r="R74" s="109"/>
      <c r="S74" s="109"/>
      <c r="T74" s="109"/>
      <c r="U74" s="683"/>
      <c r="V74" s="683"/>
      <c r="W74" s="683"/>
    </row>
    <row r="75" spans="1:29" ht="12" customHeight="1">
      <c r="A75" s="107" t="s">
        <v>146</v>
      </c>
      <c r="B75" s="111"/>
      <c r="C75" s="550"/>
      <c r="D75" s="550"/>
      <c r="E75" s="550"/>
      <c r="F75" s="111"/>
      <c r="G75" s="111"/>
      <c r="H75" s="111"/>
      <c r="I75" s="111"/>
      <c r="J75" s="111"/>
      <c r="K75" s="109"/>
      <c r="L75" s="109"/>
      <c r="M75" s="114"/>
      <c r="N75" s="114"/>
      <c r="O75" s="687"/>
      <c r="P75" s="109"/>
      <c r="Q75" s="64"/>
      <c r="R75" s="109"/>
      <c r="S75" s="109"/>
      <c r="T75" s="114"/>
    </row>
    <row r="76" spans="1:29" ht="12" customHeight="1">
      <c r="A76" s="107" t="s">
        <v>147</v>
      </c>
      <c r="B76" s="112"/>
      <c r="C76" s="551"/>
      <c r="D76" s="551"/>
      <c r="E76" s="551"/>
      <c r="F76" s="112"/>
      <c r="G76" s="112"/>
      <c r="H76" s="112"/>
      <c r="I76" s="112"/>
      <c r="J76" s="112"/>
      <c r="K76" s="113"/>
      <c r="L76" s="113"/>
      <c r="M76" s="113"/>
      <c r="N76" s="113"/>
      <c r="O76" s="321"/>
      <c r="P76" s="114"/>
      <c r="Q76" s="64"/>
      <c r="R76" s="113"/>
      <c r="S76" s="113"/>
      <c r="T76" s="113"/>
    </row>
    <row r="77" spans="1:29" ht="12" customHeight="1">
      <c r="A77" s="107"/>
      <c r="B77" s="57"/>
      <c r="C77" s="547"/>
      <c r="D77" s="547"/>
      <c r="E77" s="547"/>
      <c r="F77" s="57"/>
      <c r="G77" s="57"/>
      <c r="H77" s="57"/>
      <c r="I77" s="57"/>
      <c r="J77" s="57"/>
      <c r="K77" s="113"/>
      <c r="L77" s="113"/>
      <c r="M77" s="113"/>
      <c r="N77" s="113"/>
      <c r="O77" s="321"/>
      <c r="P77" s="114"/>
      <c r="Q77" s="64"/>
      <c r="R77" s="113"/>
      <c r="S77" s="113"/>
      <c r="T77" s="113"/>
    </row>
    <row r="78" spans="1:29" ht="12" customHeight="1">
      <c r="A78" s="322"/>
      <c r="B78" s="322"/>
      <c r="C78" s="552"/>
      <c r="D78" s="552"/>
      <c r="E78" s="552"/>
      <c r="M78" s="322"/>
      <c r="N78" s="322"/>
      <c r="O78" s="322"/>
      <c r="P78" s="113"/>
      <c r="Q78" s="64"/>
      <c r="T78" s="322"/>
    </row>
    <row r="79" spans="1:29" ht="12" customHeight="1">
      <c r="Q79" s="64"/>
      <c r="U79" s="58"/>
    </row>
    <row r="80" spans="1:29" ht="12" customHeight="1">
      <c r="A80" s="107"/>
      <c r="B80" s="57"/>
      <c r="C80" s="547"/>
      <c r="D80" s="547"/>
      <c r="E80" s="547"/>
      <c r="F80" s="57"/>
      <c r="G80" s="561"/>
      <c r="H80" s="561"/>
      <c r="I80" s="561"/>
      <c r="J80" s="561"/>
      <c r="K80" s="561"/>
      <c r="L80" s="561"/>
      <c r="N80" s="688"/>
      <c r="O80" s="688"/>
      <c r="P80" s="688"/>
      <c r="Q80" s="64"/>
      <c r="R80" s="561"/>
      <c r="S80" s="561"/>
      <c r="U80" s="688"/>
    </row>
    <row r="81" spans="1:23" ht="12" customHeight="1">
      <c r="A81" s="322"/>
      <c r="B81" s="322"/>
      <c r="C81" s="552"/>
      <c r="D81" s="552"/>
      <c r="E81" s="552"/>
      <c r="I81" s="347"/>
      <c r="N81" s="322"/>
      <c r="O81" s="322"/>
      <c r="P81" s="322"/>
      <c r="Q81" s="57"/>
    </row>
    <row r="82" spans="1:23" ht="12" customHeight="1">
      <c r="Q82" s="113"/>
    </row>
    <row r="83" spans="1:23">
      <c r="F83" s="347"/>
      <c r="G83" s="347"/>
      <c r="H83" s="347"/>
      <c r="I83" s="347"/>
      <c r="J83" s="347"/>
      <c r="K83" s="347"/>
      <c r="L83" s="347"/>
      <c r="M83" s="57"/>
      <c r="N83" s="347"/>
      <c r="O83" s="347"/>
      <c r="P83" s="347"/>
      <c r="R83" s="347"/>
      <c r="S83" s="347"/>
      <c r="T83" s="57"/>
      <c r="U83" s="58"/>
      <c r="V83" s="58"/>
      <c r="W83" s="58"/>
    </row>
    <row r="86" spans="1:23" ht="12" customHeight="1">
      <c r="A86" s="57"/>
      <c r="B86" s="57"/>
      <c r="C86" s="547"/>
      <c r="D86" s="547"/>
      <c r="E86" s="547"/>
      <c r="F86" s="57"/>
      <c r="G86" s="57"/>
      <c r="H86" s="57"/>
      <c r="I86" s="57"/>
      <c r="J86" s="57"/>
      <c r="K86" s="57"/>
      <c r="L86" s="57"/>
      <c r="N86" s="57"/>
      <c r="O86" s="57"/>
      <c r="R86" s="57"/>
      <c r="S86" s="57"/>
    </row>
    <row r="88" spans="1:23">
      <c r="P88" s="57"/>
      <c r="Q88" s="57"/>
    </row>
    <row r="117" spans="1:20">
      <c r="M117" s="57"/>
      <c r="T117" s="57"/>
    </row>
    <row r="120" spans="1:20" ht="12" customHeight="1">
      <c r="A120" s="323"/>
      <c r="B120" s="57"/>
      <c r="C120" s="547"/>
      <c r="D120" s="547"/>
      <c r="E120" s="547"/>
      <c r="F120" s="57"/>
      <c r="G120" s="57"/>
      <c r="H120" s="57"/>
      <c r="I120" s="57"/>
      <c r="J120" s="57"/>
      <c r="K120" s="57"/>
      <c r="L120" s="57"/>
      <c r="N120" s="57"/>
      <c r="O120" s="57"/>
      <c r="R120" s="57"/>
      <c r="S120" s="57"/>
    </row>
    <row r="122" spans="1:20">
      <c r="P122" s="57"/>
      <c r="Q122" s="57"/>
    </row>
  </sheetData>
  <mergeCells count="3">
    <mergeCell ref="F7:J7"/>
    <mergeCell ref="K7:P7"/>
    <mergeCell ref="R7:W7"/>
  </mergeCells>
  <pageMargins left="0.7" right="0.7" top="0.75" bottom="0.75" header="0.3" footer="0.3"/>
  <pageSetup paperSize="9" scale="4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1"/>
    <pageSetUpPr fitToPage="1"/>
  </sheetPr>
  <dimension ref="A1:L106"/>
  <sheetViews>
    <sheetView showGridLines="0" tabSelected="1" topLeftCell="A46" zoomScaleNormal="100" workbookViewId="0">
      <selection activeCell="F96" sqref="F96"/>
    </sheetView>
  </sheetViews>
  <sheetFormatPr defaultColWidth="8.85546875" defaultRowHeight="12.75"/>
  <cols>
    <col min="1" max="1" width="24" style="120" customWidth="1"/>
    <col min="2" max="2" width="49.5703125" style="120" customWidth="1"/>
    <col min="3" max="6" width="12.5703125" style="120" customWidth="1"/>
    <col min="7" max="7" width="8.85546875" style="118" customWidth="1"/>
    <col min="8" max="9" width="10.140625" style="118" bestFit="1" customWidth="1"/>
    <col min="10" max="16384" width="8.85546875" style="118"/>
  </cols>
  <sheetData>
    <row r="1" spans="1:6">
      <c r="A1" s="1242" t="s">
        <v>154</v>
      </c>
      <c r="B1" s="1242"/>
      <c r="C1" s="1242"/>
      <c r="D1" s="1242"/>
      <c r="E1" s="1242"/>
      <c r="F1" s="1242"/>
    </row>
    <row r="2" spans="1:6">
      <c r="A2" s="119"/>
      <c r="B2" s="119"/>
      <c r="F2" s="121"/>
    </row>
    <row r="3" spans="1:6">
      <c r="A3" s="122" t="str">
        <f>'T1'!A3</f>
        <v>Finland - TCZ</v>
      </c>
      <c r="C3" s="118"/>
      <c r="D3" s="123"/>
      <c r="E3" s="118"/>
      <c r="F3" s="118"/>
    </row>
    <row r="4" spans="1:6">
      <c r="A4" s="124" t="str">
        <f>'T1'!A4</f>
        <v>Currency: Euro</v>
      </c>
      <c r="C4" s="118"/>
      <c r="D4" s="123"/>
      <c r="E4" s="118"/>
      <c r="F4" s="118"/>
    </row>
    <row r="5" spans="1:6">
      <c r="A5" s="125" t="str">
        <f>'T1'!A5</f>
        <v>All Entities</v>
      </c>
      <c r="B5" s="382"/>
      <c r="C5" s="1243" t="s">
        <v>155</v>
      </c>
      <c r="D5" s="1243"/>
      <c r="E5" s="1243"/>
      <c r="F5" s="1244"/>
    </row>
    <row r="7" spans="1:6">
      <c r="A7" s="1245" t="s">
        <v>156</v>
      </c>
      <c r="B7" s="1246"/>
      <c r="C7" s="126" t="s">
        <v>504</v>
      </c>
      <c r="D7" s="126">
        <v>2022</v>
      </c>
      <c r="E7" s="126">
        <v>2023</v>
      </c>
      <c r="F7" s="127">
        <v>2024</v>
      </c>
    </row>
    <row r="9" spans="1:6">
      <c r="A9" s="128" t="s">
        <v>157</v>
      </c>
      <c r="B9" s="128"/>
      <c r="C9" s="129"/>
      <c r="D9" s="348"/>
      <c r="E9" s="348"/>
      <c r="F9" s="348"/>
    </row>
    <row r="10" spans="1:6" ht="3" customHeight="1"/>
    <row r="11" spans="1:6">
      <c r="A11" s="130" t="s">
        <v>158</v>
      </c>
      <c r="B11" s="131"/>
      <c r="C11" s="132"/>
      <c r="D11" s="132"/>
      <c r="E11" s="132"/>
      <c r="F11" s="133"/>
    </row>
    <row r="12" spans="1:6">
      <c r="A12" s="134" t="s">
        <v>159</v>
      </c>
      <c r="B12" s="135"/>
      <c r="C12" s="136">
        <f>'T2 ANSP'!C12+'T2 MET'!C12+'T2 NSA'!C12</f>
        <v>30734.510676701382</v>
      </c>
      <c r="D12" s="136">
        <f>'T2 ANSP'!D12+'T2 MET'!D12+'T2 NSA'!D12</f>
        <v>17905.25979459516</v>
      </c>
      <c r="E12" s="136">
        <f>'T2 ANSP'!E12+'T2 MET'!E12+'T2 NSA'!E12</f>
        <v>18937.692706099086</v>
      </c>
      <c r="F12" s="137">
        <f>'T2 ANSP'!F12+'T2 MET'!F12+'T2 NSA'!F12</f>
        <v>20132.958404999998</v>
      </c>
    </row>
    <row r="13" spans="1:6" ht="3" customHeight="1">
      <c r="C13" s="200"/>
    </row>
    <row r="14" spans="1:6">
      <c r="A14" s="138" t="s">
        <v>160</v>
      </c>
      <c r="B14" s="139"/>
      <c r="C14" s="201"/>
      <c r="D14" s="132"/>
      <c r="E14" s="132"/>
      <c r="F14" s="133"/>
    </row>
    <row r="15" spans="1:6">
      <c r="A15" s="140" t="s">
        <v>161</v>
      </c>
      <c r="B15" s="141"/>
      <c r="C15" s="142">
        <f>'T2 ANSP'!C15+'T2 MET'!C15+'T2 NSA'!C15</f>
        <v>28994.381552535837</v>
      </c>
      <c r="D15" s="142">
        <f>'T2 ANSP'!D15+'T2 MET'!D15+'T2 NSA'!D15</f>
        <v>17399.630721488833</v>
      </c>
      <c r="E15" s="142">
        <f>'T2 ANSP'!E15+'T2 MET'!E15+'T2 NSA'!E15</f>
        <v>18517.121475502357</v>
      </c>
      <c r="F15" s="143">
        <f>'T2 ANSP'!F15+'T2 MET'!F15+'T2 NSA'!F15</f>
        <v>19715.456782171546</v>
      </c>
    </row>
    <row r="16" spans="1:6">
      <c r="A16" s="144" t="s">
        <v>162</v>
      </c>
      <c r="B16" s="145"/>
      <c r="C16" s="246"/>
      <c r="D16" s="146">
        <f>+'T1'!N65</f>
        <v>105.74382830420639</v>
      </c>
      <c r="E16" s="146">
        <f>+'T1'!O65</f>
        <v>107.4357295570737</v>
      </c>
      <c r="F16" s="147">
        <f>+'T1'!P65</f>
        <v>109.3265983972782</v>
      </c>
    </row>
    <row r="17" spans="1:6">
      <c r="A17" s="144" t="s">
        <v>163</v>
      </c>
      <c r="B17" s="145"/>
      <c r="C17" s="241"/>
      <c r="D17" s="148">
        <f>'T1'!U65</f>
        <v>112.43095725903359</v>
      </c>
      <c r="E17" s="148"/>
      <c r="F17" s="149"/>
    </row>
    <row r="18" spans="1:6">
      <c r="A18" s="150" t="s">
        <v>164</v>
      </c>
      <c r="B18" s="151"/>
      <c r="C18" s="255"/>
      <c r="D18" s="152">
        <f>D17/D16-1</f>
        <v>6.3238952684685268E-2</v>
      </c>
      <c r="E18" s="153"/>
      <c r="F18" s="154"/>
    </row>
    <row r="19" spans="1:6">
      <c r="A19" s="134" t="s">
        <v>165</v>
      </c>
      <c r="B19" s="135"/>
      <c r="C19" s="136">
        <f>'T2 ANSP'!C19+'T2 MET'!C19+'T2 NSA'!C19</f>
        <v>98.165133367137756</v>
      </c>
      <c r="D19" s="136">
        <f>'T2 ANSP'!D19+'T2 MET'!D19+'T2 NSA'!D19</f>
        <v>1100.3344239272285</v>
      </c>
      <c r="E19" s="155"/>
      <c r="F19" s="156"/>
    </row>
    <row r="20" spans="1:6" ht="3" customHeight="1"/>
    <row r="21" spans="1:6">
      <c r="A21" s="130" t="s">
        <v>166</v>
      </c>
      <c r="B21" s="131"/>
      <c r="C21" s="132"/>
      <c r="D21" s="132"/>
      <c r="E21" s="132"/>
      <c r="F21" s="133"/>
    </row>
    <row r="22" spans="1:6">
      <c r="A22" s="157" t="s">
        <v>167</v>
      </c>
      <c r="B22" s="158"/>
      <c r="C22" s="159">
        <f>'T2 ANSP'!C22+'T2 MET'!C22+'T2 NSA'!C22</f>
        <v>10.045386328265067</v>
      </c>
      <c r="D22" s="1204">
        <f>'T2 ANSP'!D22+'T2 MET'!D22+'T2 NSA'!D22</f>
        <v>137.17176309245497</v>
      </c>
      <c r="E22" s="160"/>
      <c r="F22" s="161"/>
    </row>
    <row r="23" spans="1:6">
      <c r="A23" s="162" t="s">
        <v>168</v>
      </c>
      <c r="B23" s="163"/>
      <c r="C23" s="164">
        <f>'T2 ANSP'!C23+'T2 MET'!C23+'T2 NSA'!C23</f>
        <v>0</v>
      </c>
      <c r="D23" s="164">
        <f>'T2 ANSP'!D23+'T2 MET'!D23+'T2 NSA'!D23</f>
        <v>0</v>
      </c>
      <c r="E23" s="165"/>
      <c r="F23" s="166"/>
    </row>
    <row r="24" spans="1:6">
      <c r="A24" s="162" t="s">
        <v>169</v>
      </c>
      <c r="B24" s="163"/>
      <c r="C24" s="241"/>
      <c r="D24" s="241"/>
      <c r="E24" s="239"/>
      <c r="F24" s="240"/>
    </row>
    <row r="25" spans="1:6">
      <c r="A25" s="162" t="s">
        <v>170</v>
      </c>
      <c r="B25" s="163"/>
      <c r="C25" s="164">
        <f>'T2 ANSP'!C25+'T2 MET'!C25+'T2 NSA'!C25</f>
        <v>-37.379327744363465</v>
      </c>
      <c r="D25" s="164">
        <f>'T2 ANSP'!D25+'T2 MET'!D25+'T2 NSA'!D25</f>
        <v>-4.0633505223543001</v>
      </c>
      <c r="E25" s="165"/>
      <c r="F25" s="166"/>
    </row>
    <row r="26" spans="1:6">
      <c r="A26" s="162" t="s">
        <v>171</v>
      </c>
      <c r="B26" s="163"/>
      <c r="C26" s="164">
        <f>'T2 ANSP'!C26+'T2 MET'!C26+'T2 NSA'!C26</f>
        <v>0</v>
      </c>
      <c r="D26" s="164">
        <f>'T2 ANSP'!D26+'T2 MET'!D26+'T2 NSA'!D26</f>
        <v>0</v>
      </c>
      <c r="E26" s="165"/>
      <c r="F26" s="166"/>
    </row>
    <row r="27" spans="1:6">
      <c r="A27" s="162" t="s">
        <v>172</v>
      </c>
      <c r="B27" s="163"/>
      <c r="C27" s="164">
        <f>'T2 ANSP'!C27+'T2 MET'!C27+'T2 NSA'!C27</f>
        <v>0</v>
      </c>
      <c r="D27" s="164">
        <f>'T2 ANSP'!D27+'T2 MET'!D27+'T2 NSA'!D27</f>
        <v>0</v>
      </c>
      <c r="E27" s="165"/>
      <c r="F27" s="166"/>
    </row>
    <row r="28" spans="1:6">
      <c r="A28" s="167" t="s">
        <v>173</v>
      </c>
      <c r="B28" s="168"/>
      <c r="C28" s="136">
        <f>'T2 ANSP'!C28+'T2 MET'!C28+'T2 NSA'!C28</f>
        <v>-27.333941416098398</v>
      </c>
      <c r="D28" s="136">
        <f>'T2 ANSP'!D28+'T2 MET'!D28+'T2 NSA'!D28</f>
        <v>133.10841257010065</v>
      </c>
      <c r="E28" s="155"/>
      <c r="F28" s="156"/>
    </row>
    <row r="30" spans="1:6">
      <c r="A30" s="128" t="s">
        <v>174</v>
      </c>
      <c r="B30" s="128"/>
      <c r="C30" s="129"/>
      <c r="D30" s="129"/>
      <c r="E30" s="129"/>
      <c r="F30" s="129"/>
    </row>
    <row r="31" spans="1:6" ht="3" customHeight="1"/>
    <row r="32" spans="1:6">
      <c r="A32" s="130" t="s">
        <v>175</v>
      </c>
      <c r="B32" s="131"/>
      <c r="C32" s="132"/>
      <c r="D32" s="132"/>
      <c r="E32" s="132"/>
      <c r="F32" s="133"/>
    </row>
    <row r="33" spans="1:6">
      <c r="A33" s="144" t="s">
        <v>176</v>
      </c>
      <c r="B33" s="145"/>
      <c r="C33" s="142">
        <f>'T2 ANSP'!C33+'T2 MET'!C33+'T2 NSA'!C33</f>
        <v>28311.47258638058</v>
      </c>
      <c r="D33" s="142">
        <f>'T2 ANSP'!D33+'T2 MET'!D33+'T2 NSA'!D33</f>
        <v>16548.588201738603</v>
      </c>
      <c r="E33" s="142">
        <f>'T2 ANSP'!E33+'T2 MET'!E33+'T2 NSA'!E33</f>
        <v>17579.702717514854</v>
      </c>
      <c r="F33" s="143">
        <f>'T2 ANSP'!F33+'T2 MET'!F33+'T2 NSA'!F33</f>
        <v>18797.521090202968</v>
      </c>
    </row>
    <row r="34" spans="1:6">
      <c r="A34" s="169" t="s">
        <v>177</v>
      </c>
      <c r="B34" s="170"/>
      <c r="C34" s="171"/>
      <c r="D34" s="171"/>
      <c r="E34" s="171"/>
      <c r="F34" s="172"/>
    </row>
    <row r="35" spans="1:6">
      <c r="A35" s="169" t="s">
        <v>178</v>
      </c>
      <c r="B35" s="170"/>
      <c r="C35" s="171"/>
      <c r="D35" s="171"/>
      <c r="E35" s="171"/>
      <c r="F35" s="172"/>
    </row>
    <row r="36" spans="1:6">
      <c r="A36" s="169" t="s">
        <v>179</v>
      </c>
      <c r="B36" s="170"/>
      <c r="C36" s="171"/>
      <c r="D36" s="171"/>
      <c r="E36" s="171"/>
      <c r="F36" s="172"/>
    </row>
    <row r="37" spans="1:6">
      <c r="A37" s="169" t="s">
        <v>180</v>
      </c>
      <c r="B37" s="170"/>
      <c r="C37" s="171"/>
      <c r="D37" s="171"/>
      <c r="E37" s="171"/>
      <c r="F37" s="172"/>
    </row>
    <row r="38" spans="1:6">
      <c r="A38" s="144" t="s">
        <v>181</v>
      </c>
      <c r="B38" s="145"/>
      <c r="C38" s="173">
        <f>'T1'!M68</f>
        <v>81.088166873767591</v>
      </c>
      <c r="D38" s="173">
        <f>'T1'!N68</f>
        <v>108</v>
      </c>
      <c r="E38" s="173">
        <f>'T1'!O68</f>
        <v>121</v>
      </c>
      <c r="F38" s="174">
        <f>'T1'!P68</f>
        <v>129</v>
      </c>
    </row>
    <row r="39" spans="1:6">
      <c r="A39" s="169" t="s">
        <v>182</v>
      </c>
      <c r="B39" s="170"/>
      <c r="C39" s="164">
        <f>'T1'!T68</f>
        <v>84.9187094581618</v>
      </c>
      <c r="D39" s="164">
        <f>'T1'!U68</f>
        <v>81.305000000000007</v>
      </c>
      <c r="E39" s="164"/>
      <c r="F39" s="174"/>
    </row>
    <row r="40" spans="1:6">
      <c r="A40" s="175" t="s">
        <v>183</v>
      </c>
      <c r="B40" s="176"/>
      <c r="C40" s="177">
        <f>C39/C38-1</f>
        <v>4.723923023635912E-2</v>
      </c>
      <c r="D40" s="177">
        <f>D39/D38-1</f>
        <v>-0.24717592592592585</v>
      </c>
      <c r="E40" s="178"/>
      <c r="F40" s="179"/>
    </row>
    <row r="41" spans="1:6">
      <c r="A41" s="134" t="s">
        <v>184</v>
      </c>
      <c r="B41" s="135"/>
      <c r="C41" s="136">
        <f>'T2 ANSP'!C41+'T2 MET'!C41+'T2 NSA'!C41</f>
        <v>-539.82790407755317</v>
      </c>
      <c r="D41" s="136">
        <f>'T2 ANSP'!D41+'T2 MET'!D41+'T2 NSA'!D41</f>
        <v>3362.2747306550928</v>
      </c>
      <c r="E41" s="155"/>
      <c r="F41" s="156"/>
    </row>
    <row r="42" spans="1:6" ht="3" customHeight="1"/>
    <row r="43" spans="1:6">
      <c r="A43" s="138" t="s">
        <v>185</v>
      </c>
      <c r="B43" s="139"/>
      <c r="C43" s="132"/>
      <c r="D43" s="132"/>
      <c r="E43" s="180"/>
      <c r="F43" s="181"/>
    </row>
    <row r="44" spans="1:6">
      <c r="A44" s="182" t="s">
        <v>186</v>
      </c>
      <c r="B44" s="183"/>
      <c r="C44" s="224">
        <f>'T2 ANSP'!C44+'T2 MET'!C44+'T2 NSA'!C44</f>
        <v>-114.46245422013227</v>
      </c>
      <c r="D44" s="224">
        <f>'T2 ANSP'!D44+'T2 MET'!D44+'T2 NSA'!D44</f>
        <v>335.33655714171999</v>
      </c>
      <c r="E44" s="184"/>
      <c r="F44" s="185"/>
    </row>
    <row r="45" spans="1:6">
      <c r="A45" s="186" t="s">
        <v>187</v>
      </c>
      <c r="B45" s="187"/>
      <c r="C45" s="224">
        <f>'T2 ANSP'!C45+'T2 MET'!C45+'T2 NSA'!C45</f>
        <v>0</v>
      </c>
      <c r="D45" s="224">
        <f>'T2 ANSP'!D45+'T2 MET'!D45+'T2 NSA'!D45</f>
        <v>0</v>
      </c>
      <c r="E45" s="188"/>
      <c r="F45" s="189"/>
    </row>
    <row r="46" spans="1:6">
      <c r="A46" s="167" t="s">
        <v>188</v>
      </c>
      <c r="B46" s="168"/>
      <c r="C46" s="136">
        <f>'T2 ANSP'!C46+'T2 MET'!C46+'T2 NSA'!C46</f>
        <v>-114.46245422013227</v>
      </c>
      <c r="D46" s="136">
        <f>'T2 ANSP'!D46+'T2 MET'!D46+'T2 NSA'!D46</f>
        <v>335.33655714171999</v>
      </c>
      <c r="E46" s="155"/>
      <c r="F46" s="156"/>
    </row>
    <row r="48" spans="1:6">
      <c r="A48" s="128" t="s">
        <v>189</v>
      </c>
      <c r="B48" s="128"/>
      <c r="C48" s="129"/>
      <c r="D48" s="129"/>
      <c r="E48" s="129"/>
      <c r="F48" s="129"/>
    </row>
    <row r="49" spans="1:9" ht="3" customHeight="1"/>
    <row r="50" spans="1:9">
      <c r="A50" s="130" t="s">
        <v>190</v>
      </c>
      <c r="B50" s="131"/>
      <c r="C50" s="132"/>
      <c r="D50" s="132"/>
      <c r="E50" s="132"/>
      <c r="F50" s="133"/>
    </row>
    <row r="51" spans="1:9">
      <c r="A51" s="169" t="s">
        <v>191</v>
      </c>
      <c r="B51" s="170"/>
      <c r="C51" s="238"/>
      <c r="D51" s="952"/>
      <c r="E51" s="190"/>
      <c r="F51" s="191"/>
    </row>
    <row r="52" spans="1:9">
      <c r="A52" s="169" t="s">
        <v>192</v>
      </c>
      <c r="B52" s="170"/>
      <c r="C52" s="238"/>
      <c r="D52" s="952"/>
      <c r="E52" s="190"/>
      <c r="F52" s="191"/>
    </row>
    <row r="53" spans="1:9">
      <c r="A53" s="144" t="s">
        <v>193</v>
      </c>
      <c r="B53" s="145"/>
      <c r="C53" s="238"/>
      <c r="D53" s="952"/>
      <c r="E53" s="188"/>
      <c r="F53" s="192"/>
    </row>
    <row r="54" spans="1:9" s="195" customFormat="1">
      <c r="A54" s="167" t="s">
        <v>194</v>
      </c>
      <c r="B54" s="168"/>
      <c r="C54" s="380"/>
      <c r="D54" s="953"/>
      <c r="E54" s="193"/>
      <c r="F54" s="194"/>
    </row>
    <row r="56" spans="1:9">
      <c r="A56" s="128" t="s">
        <v>195</v>
      </c>
      <c r="B56" s="128"/>
      <c r="C56" s="196"/>
      <c r="D56" s="196"/>
      <c r="E56" s="129"/>
      <c r="F56" s="129"/>
    </row>
    <row r="57" spans="1:9" ht="3" customHeight="1"/>
    <row r="58" spans="1:9">
      <c r="A58" s="130" t="s">
        <v>196</v>
      </c>
      <c r="B58" s="131"/>
      <c r="C58" s="132"/>
      <c r="D58" s="132"/>
      <c r="E58" s="132"/>
      <c r="F58" s="133"/>
    </row>
    <row r="59" spans="1:9" s="199" customFormat="1">
      <c r="A59" s="167" t="s">
        <v>197</v>
      </c>
      <c r="B59" s="168"/>
      <c r="C59" s="155">
        <f>'T2 ANSP'!C59+'T2 MET'!C59+'T2 NSA'!C59</f>
        <v>0</v>
      </c>
      <c r="D59" s="155">
        <f>'T2 ANSP'!D59+'T2 MET'!D59+'T2 NSA'!D59</f>
        <v>0</v>
      </c>
      <c r="E59" s="197"/>
      <c r="F59" s="198"/>
    </row>
    <row r="60" spans="1:9" ht="3" customHeight="1"/>
    <row r="61" spans="1:9">
      <c r="A61" s="130" t="s">
        <v>198</v>
      </c>
      <c r="B61" s="131"/>
      <c r="C61" s="132"/>
      <c r="D61" s="201"/>
      <c r="E61" s="132"/>
      <c r="F61" s="133"/>
    </row>
    <row r="62" spans="1:9">
      <c r="A62" s="140" t="s">
        <v>199</v>
      </c>
      <c r="B62" s="141"/>
      <c r="C62" s="525" t="s">
        <v>534</v>
      </c>
      <c r="D62" s="155"/>
      <c r="E62" s="202"/>
      <c r="F62" s="203"/>
    </row>
    <row r="63" spans="1:9">
      <c r="A63" s="204" t="s">
        <v>200</v>
      </c>
      <c r="B63" s="205"/>
      <c r="C63" s="155">
        <f>'T2 ANSP'!C63+'T2 MET'!C63+'T2 NSA'!C63</f>
        <v>19804.537801704351</v>
      </c>
      <c r="D63" s="155"/>
      <c r="E63" s="206"/>
      <c r="F63" s="207"/>
      <c r="H63" s="695">
        <f>'T2 ANSP'!H63+'T2 MET'!H63+'T2 NSA'!H63</f>
        <v>19804.537801704355</v>
      </c>
      <c r="I63" s="695">
        <f>'T2 ANSP'!I63+'T2 MET'!I63+'T2 NSA'!I63</f>
        <v>19804.537801704355</v>
      </c>
    </row>
    <row r="64" spans="1:9" ht="3" customHeight="1"/>
    <row r="65" spans="1:6">
      <c r="A65" s="130" t="s">
        <v>201</v>
      </c>
      <c r="B65" s="131"/>
      <c r="C65" s="132"/>
      <c r="D65" s="201"/>
      <c r="E65" s="132"/>
      <c r="F65" s="133"/>
    </row>
    <row r="66" spans="1:6">
      <c r="A66" s="204" t="s">
        <v>202</v>
      </c>
      <c r="B66" s="205"/>
      <c r="C66" s="539"/>
      <c r="D66" s="539"/>
      <c r="E66" s="539"/>
      <c r="F66" s="663"/>
    </row>
    <row r="67" spans="1:6" ht="3" customHeight="1"/>
    <row r="68" spans="1:6">
      <c r="A68" s="130" t="s">
        <v>203</v>
      </c>
      <c r="B68" s="131"/>
      <c r="C68" s="180"/>
      <c r="D68" s="208"/>
      <c r="E68" s="180"/>
      <c r="F68" s="181"/>
    </row>
    <row r="69" spans="1:6">
      <c r="A69" s="209" t="s">
        <v>204</v>
      </c>
      <c r="B69" s="210"/>
      <c r="C69" s="543">
        <f>'T2 ANSP'!C69+'T2 MET'!C69+'T2 NSA'!C69</f>
        <v>0</v>
      </c>
      <c r="D69" s="159">
        <f>'T2 ANSP'!D69+'T2 MET'!D69+'T2 NSA'!D69</f>
        <v>0</v>
      </c>
      <c r="E69" s="159">
        <f>'T2 ANSP'!E69+'T2 MET'!E69+'T2 NSA'!E69</f>
        <v>0</v>
      </c>
      <c r="F69" s="541">
        <f>'T2 ANSP'!F69+'T2 MET'!F69+'T2 NSA'!F69</f>
        <v>0</v>
      </c>
    </row>
    <row r="70" spans="1:6">
      <c r="A70" s="169" t="s">
        <v>205</v>
      </c>
      <c r="B70" s="170"/>
      <c r="C70" s="544">
        <f>'T2 ANSP'!C70+'T2 MET'!C70+'T2 NSA'!C70</f>
        <v>0</v>
      </c>
      <c r="D70" s="164">
        <f>'T2 ANSP'!D70+'T2 MET'!D70+'T2 NSA'!D70</f>
        <v>0</v>
      </c>
      <c r="E70" s="164">
        <f>'T2 ANSP'!E70+'T2 MET'!E70+'T2 NSA'!E70</f>
        <v>0</v>
      </c>
      <c r="F70" s="542">
        <f>'T2 ANSP'!F70+'T2 MET'!F70+'T2 NSA'!F70</f>
        <v>0</v>
      </c>
    </row>
    <row r="71" spans="1:6">
      <c r="A71" s="169" t="s">
        <v>206</v>
      </c>
      <c r="B71" s="170"/>
      <c r="C71" s="544">
        <f>'T2 ANSP'!C71+'T2 MET'!C71+'T2 NSA'!C71</f>
        <v>0</v>
      </c>
      <c r="D71" s="164">
        <f>'T2 ANSP'!D71+'T2 MET'!D71+'T2 NSA'!D71</f>
        <v>0</v>
      </c>
      <c r="E71" s="164">
        <f>'T2 ANSP'!E71+'T2 MET'!E71+'T2 NSA'!E71</f>
        <v>0</v>
      </c>
      <c r="F71" s="542">
        <f>'T2 ANSP'!F71+'T2 MET'!F71+'T2 NSA'!F71</f>
        <v>0</v>
      </c>
    </row>
    <row r="72" spans="1:6">
      <c r="A72" s="169" t="s">
        <v>207</v>
      </c>
      <c r="B72" s="170"/>
      <c r="C72" s="564">
        <f>'T2 ANSP'!C72+'T2 MET'!C72+'T2 NSA'!C72</f>
        <v>0</v>
      </c>
      <c r="D72" s="565">
        <f>'T2 ANSP'!D72+'T2 MET'!D72+'T2 NSA'!D72</f>
        <v>0</v>
      </c>
      <c r="E72" s="565">
        <f>'T2 ANSP'!E72+'T2 MET'!E72+'T2 NSA'!E72</f>
        <v>0</v>
      </c>
      <c r="F72" s="566">
        <f>'T2 ANSP'!F72+'T2 MET'!F72+'T2 NSA'!F72</f>
        <v>0</v>
      </c>
    </row>
    <row r="73" spans="1:6">
      <c r="A73" s="211" t="s">
        <v>208</v>
      </c>
      <c r="B73" s="212"/>
      <c r="C73" s="136">
        <f>'T2 ANSP'!C73+'T2 MET'!C73+'T2 NSA'!C73</f>
        <v>0</v>
      </c>
      <c r="D73" s="136">
        <f>'T2 ANSP'!D73+'T2 MET'!D73+'T2 NSA'!D73</f>
        <v>0</v>
      </c>
      <c r="E73" s="136">
        <f>'T2 ANSP'!E73+'T2 MET'!E73+'T2 NSA'!E73</f>
        <v>0</v>
      </c>
      <c r="F73" s="137">
        <f>'T2 ANSP'!F73+'T2 MET'!F73+'T2 NSA'!F73</f>
        <v>0</v>
      </c>
    </row>
    <row r="74" spans="1:6" ht="3" customHeight="1">
      <c r="A74" s="214"/>
      <c r="B74" s="214"/>
      <c r="C74" s="216"/>
    </row>
    <row r="75" spans="1:6">
      <c r="A75" s="130" t="s">
        <v>209</v>
      </c>
      <c r="B75" s="131"/>
      <c r="C75" s="526" t="s">
        <v>535</v>
      </c>
      <c r="D75" s="208"/>
      <c r="E75" s="180"/>
      <c r="F75" s="181"/>
    </row>
    <row r="76" spans="1:6" s="199" customFormat="1">
      <c r="A76" s="204" t="s">
        <v>210</v>
      </c>
      <c r="B76" s="205"/>
      <c r="C76" s="136">
        <f>'T2 ANSP'!C76+'T2 MET'!C76+'T2 NSA'!C76</f>
        <v>0</v>
      </c>
      <c r="D76" s="136">
        <f>'T2 ANSP'!D76+'T2 MET'!D76+'T2 NSA'!D76</f>
        <v>0</v>
      </c>
      <c r="E76" s="136">
        <f>'T2 ANSP'!E76+'T2 MET'!E76+'T2 NSA'!E76</f>
        <v>0</v>
      </c>
      <c r="F76" s="137">
        <f>'T2 ANSP'!F76+'T2 MET'!F76+'T2 NSA'!F76</f>
        <v>0</v>
      </c>
    </row>
    <row r="77" spans="1:6" ht="9.9499999999999993" customHeight="1">
      <c r="A77" s="214"/>
      <c r="B77" s="214"/>
      <c r="C77" s="215"/>
      <c r="D77" s="215"/>
      <c r="E77" s="216"/>
      <c r="F77" s="216"/>
    </row>
    <row r="78" spans="1:6">
      <c r="A78" s="217" t="s">
        <v>211</v>
      </c>
      <c r="B78" s="218"/>
      <c r="C78" s="702">
        <f>'T2 ANSP'!C78+'T2 MET'!C78+'T2 NSA'!C78</f>
        <v>19221.078635357702</v>
      </c>
      <c r="D78" s="219">
        <f>'T2 ANSP'!D78+'T2 MET'!D78+'T2 NSA'!D78</f>
        <v>4931.0541242941426</v>
      </c>
      <c r="E78" s="219">
        <f>'T2 ANSP'!E78+'T2 MET'!E78+'T2 NSA'!E78</f>
        <v>0</v>
      </c>
      <c r="F78" s="545">
        <f>'T2 ANSP'!F78+'T2 MET'!F78+'T2 NSA'!F78</f>
        <v>0</v>
      </c>
    </row>
    <row r="79" spans="1:6">
      <c r="A79" s="220"/>
      <c r="C79" s="221"/>
      <c r="D79" s="221"/>
      <c r="E79" s="221"/>
      <c r="F79" s="221"/>
    </row>
    <row r="80" spans="1:6" ht="12.75" customHeight="1">
      <c r="A80" s="1245" t="s">
        <v>212</v>
      </c>
      <c r="B80" s="1246"/>
      <c r="C80" s="126" t="s">
        <v>504</v>
      </c>
      <c r="D80" s="126">
        <v>2022</v>
      </c>
      <c r="E80" s="126">
        <v>2023</v>
      </c>
      <c r="F80" s="127">
        <v>2024</v>
      </c>
    </row>
    <row r="81" spans="1:12">
      <c r="A81" s="157" t="s">
        <v>213</v>
      </c>
      <c r="B81" s="158"/>
      <c r="C81" s="222">
        <f>'T2 ANSP'!C81+'T2 MET'!C81+'T2 NSA'!C81</f>
        <v>30734.510676701382</v>
      </c>
      <c r="D81" s="222">
        <f>'T2 ANSP'!D81+'T2 MET'!D81+'T2 NSA'!D81</f>
        <v>17905.25979459516</v>
      </c>
      <c r="E81" s="222">
        <f>'T2 ANSP'!E81+'T2 MET'!E81+'T2 NSA'!E81</f>
        <v>18937.692706099086</v>
      </c>
      <c r="F81" s="223">
        <f>'T2 ANSP'!F81+'T2 MET'!F81+'T2 NSA'!F81</f>
        <v>20132.958404999998</v>
      </c>
      <c r="H81" s="346"/>
      <c r="I81" s="346"/>
      <c r="J81" s="346"/>
      <c r="K81" s="346"/>
      <c r="L81" s="346"/>
    </row>
    <row r="82" spans="1:12">
      <c r="A82" s="144" t="s">
        <v>214</v>
      </c>
      <c r="B82" s="145"/>
      <c r="C82" s="224">
        <f>'T2 ANSP'!C82+'T2 MET'!C82+'T2 NSA'!C82</f>
        <v>-1804.7632551279742</v>
      </c>
      <c r="D82" s="224">
        <f>'T2 ANSP'!D82+'T2 MET'!D82+'T2 NSA'!D82</f>
        <v>0</v>
      </c>
      <c r="E82" s="224">
        <f>'T2 ANSP'!E82+'T2 MET'!E82+'T2 NSA'!E82</f>
        <v>98.165133367137756</v>
      </c>
      <c r="F82" s="225">
        <f>'T2 ANSP'!F82+'T2 MET'!F82+'T2 NSA'!F82</f>
        <v>1100.3344239272285</v>
      </c>
    </row>
    <row r="83" spans="1:12">
      <c r="A83" s="144" t="s">
        <v>215</v>
      </c>
      <c r="B83" s="145"/>
      <c r="C83" s="224">
        <f>'T2 ANSP'!C83+'T2 MET'!C83+'T2 NSA'!C83</f>
        <v>-3173.6636237157845</v>
      </c>
      <c r="D83" s="224">
        <f>'T2 ANSP'!D83+'T2 MET'!D83+'T2 NSA'!D83</f>
        <v>0</v>
      </c>
      <c r="E83" s="224">
        <f>'T2 ANSP'!E83+'T2 MET'!E83+'T2 NSA'!E83</f>
        <v>-539.82790407755317</v>
      </c>
      <c r="F83" s="225">
        <f>'T2 ANSP'!F83+'T2 MET'!F83+'T2 NSA'!F83</f>
        <v>3362.2747306550928</v>
      </c>
    </row>
    <row r="84" spans="1:12">
      <c r="A84" s="169" t="s">
        <v>216</v>
      </c>
      <c r="B84" s="170"/>
      <c r="C84" s="224">
        <f>'T2 ANSP'!C84+'T2 MET'!C84+'T2 NSA'!C84</f>
        <v>0</v>
      </c>
      <c r="D84" s="224">
        <f>'T2 ANSP'!D84+'T2 MET'!D84+'T2 NSA'!D84</f>
        <v>-299.72550000000012</v>
      </c>
      <c r="E84" s="224">
        <f>'T2 ANSP'!E84+'T2 MET'!E84+'T2 NSA'!E84</f>
        <v>0</v>
      </c>
      <c r="F84" s="225">
        <f>'T2 ANSP'!F84+'T2 MET'!F84+'T2 NSA'!F84</f>
        <v>0</v>
      </c>
    </row>
    <row r="85" spans="1:12">
      <c r="A85" s="169" t="s">
        <v>217</v>
      </c>
      <c r="B85" s="170"/>
      <c r="C85" s="224">
        <f>'T2 ANSP'!C85+'T2 MET'!C85+'T2 NSA'!C85</f>
        <v>-317.93557277363209</v>
      </c>
      <c r="D85" s="224">
        <f>'T2 ANSP'!D85+'T2 MET'!D85+'T2 NSA'!D85</f>
        <v>0</v>
      </c>
      <c r="E85" s="224">
        <f>'T2 ANSP'!E85+'T2 MET'!E85+'T2 NSA'!E85</f>
        <v>0</v>
      </c>
      <c r="F85" s="225">
        <f>'T2 ANSP'!F85+'T2 MET'!F85+'T2 NSA'!F85</f>
        <v>0</v>
      </c>
    </row>
    <row r="86" spans="1:12">
      <c r="A86" s="169" t="s">
        <v>218</v>
      </c>
      <c r="B86" s="170"/>
      <c r="C86" s="224">
        <f>'T2 ANSP'!C86+'T2 MET'!C86+'T2 NSA'!C86</f>
        <v>0</v>
      </c>
      <c r="D86" s="224">
        <f>'T2 ANSP'!D86+'T2 MET'!D86+'T2 NSA'!D86</f>
        <v>0</v>
      </c>
      <c r="E86" s="224">
        <f>'T2 ANSP'!E86+'T2 MET'!E86+'T2 NSA'!E86</f>
        <v>0</v>
      </c>
      <c r="F86" s="225">
        <f>'T2 ANSP'!F86+'T2 MET'!F86+'T2 NSA'!F86</f>
        <v>0</v>
      </c>
    </row>
    <row r="87" spans="1:12">
      <c r="A87" s="169" t="s">
        <v>219</v>
      </c>
      <c r="B87" s="170"/>
      <c r="C87" s="224">
        <f>'T2 ANSP'!C87+'T2 MET'!C87+'T2 NSA'!C87</f>
        <v>-80.955191277751027</v>
      </c>
      <c r="D87" s="224">
        <f>'T2 ANSP'!D87+'T2 MET'!D87+'T2 NSA'!D87</f>
        <v>-1743.3485056225034</v>
      </c>
      <c r="E87" s="224">
        <f>'T2 ANSP'!E87+'T2 MET'!E87+'T2 NSA'!E87</f>
        <v>-2033.1419899563032</v>
      </c>
      <c r="F87" s="225">
        <f>'T2 ANSP'!F87+'T2 MET'!F87+'T2 NSA'!F87</f>
        <v>-169.66215193321256</v>
      </c>
    </row>
    <row r="88" spans="1:12">
      <c r="A88" s="144" t="s">
        <v>220</v>
      </c>
      <c r="B88" s="145"/>
      <c r="C88" s="224">
        <f>'T2 ANSP'!C88+'T2 MET'!C88+'T2 NSA'!C88</f>
        <v>0</v>
      </c>
      <c r="D88" s="224">
        <f>'T2 ANSP'!D88+'T2 MET'!D88+'T2 NSA'!D88</f>
        <v>0</v>
      </c>
      <c r="E88" s="224">
        <f>'T2 ANSP'!E88+'T2 MET'!E88+'T2 NSA'!E88</f>
        <v>0</v>
      </c>
      <c r="F88" s="225">
        <f>'T2 ANSP'!F88+'T2 MET'!F88+'T2 NSA'!F88</f>
        <v>0</v>
      </c>
    </row>
    <row r="89" spans="1:12">
      <c r="A89" s="144" t="s">
        <v>221</v>
      </c>
      <c r="B89" s="145"/>
      <c r="C89" s="224">
        <f>'T2 ANSP'!C89+'T2 MET'!C89+'T2 NSA'!C89</f>
        <v>0</v>
      </c>
      <c r="D89" s="224">
        <f>'T2 ANSP'!D89+'T2 MET'!D89+'T2 NSA'!D89</f>
        <v>0</v>
      </c>
      <c r="E89" s="224">
        <f>'T2 ANSP'!E89+'T2 MET'!E89+'T2 NSA'!E89</f>
        <v>0</v>
      </c>
      <c r="F89" s="225">
        <f>'T2 ANSP'!F89+'T2 MET'!F89+'T2 NSA'!F89</f>
        <v>0</v>
      </c>
    </row>
    <row r="90" spans="1:12">
      <c r="A90" s="169" t="s">
        <v>222</v>
      </c>
      <c r="B90" s="170"/>
      <c r="C90" s="226">
        <f>'T2 ANSP'!C90+'T2 MET'!C90+'T2 NSA'!C90</f>
        <v>0</v>
      </c>
      <c r="D90" s="226">
        <f>'T2 ANSP'!D90+'T2 MET'!D90+'T2 NSA'!D90</f>
        <v>0</v>
      </c>
      <c r="E90" s="226">
        <f>'T2 ANSP'!E90+'T2 MET'!E90+'T2 NSA'!E90</f>
        <v>3960.9075603408705</v>
      </c>
      <c r="F90" s="696">
        <f>'T2 ANSP'!F90+'T2 MET'!F90+'T2 NSA'!F90</f>
        <v>3960.9075603408705</v>
      </c>
    </row>
    <row r="91" spans="1:12">
      <c r="A91" s="227" t="s">
        <v>223</v>
      </c>
      <c r="B91" s="228"/>
      <c r="C91" s="229">
        <f>'T2 ANSP'!C91+'T2 MET'!C91+'T2 NSA'!C91</f>
        <v>25357.193033806241</v>
      </c>
      <c r="D91" s="229">
        <f>'T2 ANSP'!D91+'T2 MET'!D91+'T2 NSA'!D91</f>
        <v>15862.185788972656</v>
      </c>
      <c r="E91" s="229">
        <f>'T2 ANSP'!E91+'T2 MET'!E91+'T2 NSA'!E91</f>
        <v>20423.79550577324</v>
      </c>
      <c r="F91" s="229">
        <f>'T2 ANSP'!F91+'T2 MET'!F91+'T2 NSA'!F91</f>
        <v>28386.812967989976</v>
      </c>
    </row>
    <row r="92" spans="1:12">
      <c r="A92" s="167" t="s">
        <v>224</v>
      </c>
      <c r="B92" s="168"/>
      <c r="C92" s="194">
        <f>'T1'!M68</f>
        <v>81.088166873767591</v>
      </c>
      <c r="D92" s="194">
        <f>'T1'!N68</f>
        <v>108</v>
      </c>
      <c r="E92" s="194">
        <f>'T1'!O68</f>
        <v>121</v>
      </c>
      <c r="F92" s="194">
        <f>'T1'!P68</f>
        <v>129</v>
      </c>
    </row>
    <row r="93" spans="1:12">
      <c r="A93" s="167" t="s">
        <v>225</v>
      </c>
      <c r="B93" s="168"/>
      <c r="C93" s="230">
        <f>C91/C92</f>
        <v>312.71138578432232</v>
      </c>
      <c r="D93" s="230">
        <f>D91/D92</f>
        <v>146.87209063863571</v>
      </c>
      <c r="E93" s="381">
        <f>E91/E92</f>
        <v>168.79169839482017</v>
      </c>
      <c r="F93" s="381">
        <f>F91/F92</f>
        <v>220.05281370534865</v>
      </c>
    </row>
    <row r="94" spans="1:12">
      <c r="A94" s="167" t="s">
        <v>226</v>
      </c>
      <c r="B94" s="168"/>
      <c r="C94" s="230">
        <f>'T2 ANSP'!C94+'T2 MET'!C94+'T2 NSA'!C94</f>
        <v>0</v>
      </c>
      <c r="D94" s="230">
        <f>'T2 ANSP'!D94+'T2 MET'!D94+'T2 NSA'!D94</f>
        <v>0</v>
      </c>
      <c r="E94" s="381">
        <f>'T2 ANSP'!E94+'T2 MET'!E94+'T2 NSA'!E94</f>
        <v>0</v>
      </c>
      <c r="F94" s="381">
        <f>'T2 ANSP'!F94+'T2 MET'!F94+'T2 NSA'!F94</f>
        <v>0</v>
      </c>
    </row>
    <row r="95" spans="1:12">
      <c r="A95" s="214"/>
      <c r="B95" s="214"/>
      <c r="C95" s="215"/>
      <c r="D95" s="215"/>
      <c r="E95" s="216"/>
      <c r="F95" s="216"/>
    </row>
    <row r="96" spans="1:12">
      <c r="A96" s="231" t="s">
        <v>227</v>
      </c>
      <c r="B96" s="218"/>
      <c r="C96" s="340">
        <f>+C93+C94</f>
        <v>312.71138578432232</v>
      </c>
      <c r="D96" s="340">
        <f>+D93+D94</f>
        <v>146.87209063863571</v>
      </c>
      <c r="E96" s="340">
        <f>+E93+E94</f>
        <v>168.79169839482017</v>
      </c>
      <c r="F96" s="340">
        <f>+F93+F94</f>
        <v>220.05281370534865</v>
      </c>
    </row>
    <row r="97" spans="1:6">
      <c r="A97" s="220"/>
      <c r="C97" s="216"/>
      <c r="D97" s="216"/>
      <c r="E97" s="216"/>
      <c r="F97" s="216"/>
    </row>
    <row r="98" spans="1:6" ht="15">
      <c r="A98" s="120" t="s">
        <v>228</v>
      </c>
      <c r="B98" s="128"/>
      <c r="C98" s="232"/>
      <c r="D98" s="232"/>
      <c r="E98" s="697"/>
      <c r="F98" s="698"/>
    </row>
    <row r="99" spans="1:6" ht="12.95" customHeight="1">
      <c r="A99" s="233" t="s">
        <v>229</v>
      </c>
      <c r="B99" s="128"/>
      <c r="C99" s="234"/>
      <c r="D99" s="232"/>
      <c r="E99" s="697"/>
      <c r="F99" s="699"/>
    </row>
    <row r="100" spans="1:6" ht="12.95" customHeight="1">
      <c r="A100" s="233" t="s">
        <v>688</v>
      </c>
      <c r="B100" s="128"/>
      <c r="C100" s="693">
        <f>'T2 ANSP'!C100+'T2 MET'!C100+'T2 NSA'!C100</f>
        <v>123.63737247038806</v>
      </c>
      <c r="D100" s="232"/>
      <c r="E100" s="697"/>
      <c r="F100" s="699"/>
    </row>
    <row r="101" spans="1:6" ht="12.95" customHeight="1">
      <c r="A101" s="233" t="s">
        <v>691</v>
      </c>
      <c r="B101" s="128"/>
      <c r="C101" s="693">
        <f>'T2 ANSP'!C101+'T2 MET'!C101+'T2 NSA'!C101</f>
        <v>127.73802306031369</v>
      </c>
      <c r="D101" s="232"/>
      <c r="E101" s="697"/>
      <c r="F101" s="700"/>
    </row>
    <row r="102" spans="1:6">
      <c r="A102" s="233" t="s">
        <v>689</v>
      </c>
      <c r="C102" s="693">
        <f>'T2 ANSP'!C102+'T2 MET'!C102+'T2 NSA'!C102</f>
        <v>0</v>
      </c>
      <c r="D102" s="234"/>
      <c r="E102" s="234"/>
    </row>
    <row r="103" spans="1:6">
      <c r="A103" s="233" t="s">
        <v>690</v>
      </c>
      <c r="C103" s="693">
        <f>'T2 ANSP'!C103+'T2 MET'!C103+'T2 NSA'!C103</f>
        <v>0</v>
      </c>
    </row>
    <row r="104" spans="1:6">
      <c r="A104" s="233" t="s">
        <v>692</v>
      </c>
      <c r="C104" s="694">
        <v>132.58993378</v>
      </c>
    </row>
    <row r="105" spans="1:6">
      <c r="A105" s="233" t="s">
        <v>693</v>
      </c>
      <c r="C105" s="694">
        <v>133.34213846</v>
      </c>
    </row>
    <row r="106" spans="1:6">
      <c r="A106" s="120" t="s">
        <v>553</v>
      </c>
      <c r="B106" s="128"/>
      <c r="C106" s="232"/>
      <c r="D106" s="232"/>
      <c r="E106" s="232"/>
      <c r="F106" s="232"/>
    </row>
  </sheetData>
  <mergeCells count="4">
    <mergeCell ref="A1:F1"/>
    <mergeCell ref="C5:F5"/>
    <mergeCell ref="A7:B7"/>
    <mergeCell ref="A80:B80"/>
  </mergeCells>
  <printOptions horizontalCentered="1"/>
  <pageMargins left="0.70866141732283472" right="0.70866141732283472" top="0.74803149606299213" bottom="0.74803149606299213" header="0.31496062992125984" footer="0.31496062992125984"/>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1:J104"/>
  <sheetViews>
    <sheetView showGridLines="0" zoomScaleNormal="100" workbookViewId="0">
      <selection activeCell="D22" sqref="D22"/>
    </sheetView>
  </sheetViews>
  <sheetFormatPr defaultColWidth="8.85546875" defaultRowHeight="12.75"/>
  <cols>
    <col min="1" max="1" width="24" style="120" customWidth="1"/>
    <col min="2" max="2" width="49.5703125" style="120" customWidth="1"/>
    <col min="3" max="6" width="12.5703125" style="120" customWidth="1"/>
    <col min="7" max="7" width="8.85546875" style="118"/>
    <col min="8" max="9" width="9.140625" style="118" bestFit="1" customWidth="1"/>
    <col min="10" max="16384" width="8.85546875" style="118"/>
  </cols>
  <sheetData>
    <row r="1" spans="1:6">
      <c r="A1" s="1242" t="s">
        <v>154</v>
      </c>
      <c r="B1" s="1242"/>
      <c r="C1" s="1247"/>
      <c r="D1" s="1247"/>
      <c r="E1" s="1247"/>
      <c r="F1" s="1242"/>
    </row>
    <row r="2" spans="1:6">
      <c r="A2" s="119"/>
      <c r="B2" s="119"/>
      <c r="C2" s="954"/>
      <c r="D2" s="954"/>
      <c r="E2" s="954"/>
      <c r="F2" s="121"/>
    </row>
    <row r="3" spans="1:6">
      <c r="A3" s="122" t="str">
        <f>'T1 ANSP'!A3</f>
        <v>Finland - TCZ</v>
      </c>
      <c r="C3" s="955"/>
      <c r="D3" s="956"/>
      <c r="E3" s="955"/>
      <c r="F3" s="118"/>
    </row>
    <row r="4" spans="1:6">
      <c r="A4" s="124" t="str">
        <f>'T1 ANSP'!A4</f>
        <v>Currency: Euro</v>
      </c>
      <c r="C4" s="955"/>
      <c r="D4" s="956"/>
      <c r="E4" s="955"/>
      <c r="F4" s="118"/>
    </row>
    <row r="5" spans="1:6">
      <c r="A5" s="125" t="str">
        <f>'T1 ANSP'!A5</f>
        <v>Fintraffic ANS</v>
      </c>
      <c r="B5" s="382"/>
      <c r="C5" s="1248" t="s">
        <v>155</v>
      </c>
      <c r="D5" s="1248"/>
      <c r="E5" s="1248"/>
      <c r="F5" s="1244"/>
    </row>
    <row r="6" spans="1:6">
      <c r="C6" s="954"/>
      <c r="D6" s="954"/>
      <c r="E6" s="954"/>
    </row>
    <row r="7" spans="1:6">
      <c r="A7" s="1245" t="s">
        <v>156</v>
      </c>
      <c r="B7" s="1246"/>
      <c r="C7" s="957" t="s">
        <v>504</v>
      </c>
      <c r="D7" s="957">
        <v>2022</v>
      </c>
      <c r="E7" s="957">
        <v>2023</v>
      </c>
      <c r="F7" s="127">
        <v>2024</v>
      </c>
    </row>
    <row r="8" spans="1:6">
      <c r="C8" s="954"/>
      <c r="D8" s="954"/>
      <c r="E8" s="954"/>
    </row>
    <row r="9" spans="1:6">
      <c r="A9" s="128" t="s">
        <v>157</v>
      </c>
      <c r="B9" s="128"/>
      <c r="C9" s="958"/>
      <c r="D9" s="958"/>
      <c r="E9" s="958"/>
      <c r="F9" s="129"/>
    </row>
    <row r="10" spans="1:6" ht="3" customHeight="1">
      <c r="C10" s="954"/>
      <c r="D10" s="954"/>
      <c r="E10" s="954"/>
    </row>
    <row r="11" spans="1:6">
      <c r="A11" s="130" t="s">
        <v>158</v>
      </c>
      <c r="B11" s="131"/>
      <c r="C11" s="959"/>
      <c r="D11" s="959"/>
      <c r="E11" s="959"/>
      <c r="F11" s="133"/>
    </row>
    <row r="12" spans="1:6">
      <c r="A12" s="134" t="s">
        <v>159</v>
      </c>
      <c r="B12" s="135"/>
      <c r="C12" s="960">
        <f>'T1 ANSP'!M61</f>
        <v>28311.47258638058</v>
      </c>
      <c r="D12" s="960">
        <f>+'T1 ANSP'!N61</f>
        <v>16548.588201738603</v>
      </c>
      <c r="E12" s="960">
        <f>+'T1 ANSP'!O61</f>
        <v>17579.702717514854</v>
      </c>
      <c r="F12" s="235">
        <f>+'T1 ANSP'!P61</f>
        <v>18797.521090202968</v>
      </c>
    </row>
    <row r="13" spans="1:6" ht="3" customHeight="1">
      <c r="C13" s="961"/>
      <c r="D13" s="961"/>
      <c r="E13" s="961"/>
      <c r="F13" s="200"/>
    </row>
    <row r="14" spans="1:6">
      <c r="A14" s="138" t="s">
        <v>160</v>
      </c>
      <c r="B14" s="139"/>
      <c r="C14" s="962"/>
      <c r="D14" s="962"/>
      <c r="E14" s="962"/>
      <c r="F14" s="236"/>
    </row>
    <row r="15" spans="1:6">
      <c r="A15" s="140" t="s">
        <v>161</v>
      </c>
      <c r="B15" s="141"/>
      <c r="C15" s="963">
        <f>'T1 ANSP'!M61-'T1 ANSP'!M15-'T1 ANSP'!M16</f>
        <v>26715.343462215034</v>
      </c>
      <c r="D15" s="963">
        <f>'T1 ANSP'!N61-'T1 ANSP'!N15-'T1 ANSP'!N16</f>
        <v>16114.959128632277</v>
      </c>
      <c r="E15" s="963">
        <f>'T1 ANSP'!O61-'T1 ANSP'!O15-'T1 ANSP'!O16</f>
        <v>17231.131486918126</v>
      </c>
      <c r="F15" s="143">
        <f>'T1 ANSP'!P61-'T1 ANSP'!P15-'T1 ANSP'!P16</f>
        <v>18452.019467374517</v>
      </c>
    </row>
    <row r="16" spans="1:6">
      <c r="A16" s="144" t="s">
        <v>162</v>
      </c>
      <c r="B16" s="145"/>
      <c r="C16" s="964"/>
      <c r="D16" s="963">
        <f>+'T1 ANSP'!N65</f>
        <v>105.74382830420639</v>
      </c>
      <c r="E16" s="963">
        <f>+'T1 ANSP'!O65</f>
        <v>107.4357295570737</v>
      </c>
      <c r="F16" s="143">
        <f>+'T1 ANSP'!P65</f>
        <v>109.3265983972782</v>
      </c>
    </row>
    <row r="17" spans="1:6">
      <c r="A17" s="144" t="s">
        <v>163</v>
      </c>
      <c r="B17" s="145"/>
      <c r="C17" s="965"/>
      <c r="D17" s="966">
        <f>'T1 ANSP'!U65</f>
        <v>112.43095725903359</v>
      </c>
      <c r="E17" s="966"/>
      <c r="F17" s="237"/>
    </row>
    <row r="18" spans="1:6">
      <c r="A18" s="150" t="s">
        <v>164</v>
      </c>
      <c r="B18" s="151"/>
      <c r="C18" s="967"/>
      <c r="D18" s="968">
        <f>D17/D16-1</f>
        <v>6.3238952684685268E-2</v>
      </c>
      <c r="E18" s="969"/>
      <c r="F18" s="154"/>
    </row>
    <row r="19" spans="1:6">
      <c r="A19" s="134" t="s">
        <v>165</v>
      </c>
      <c r="B19" s="135"/>
      <c r="C19" s="970">
        <f>('T1 ANSP'!K61-'T1 ANSP'!K15-'T1 ANSP'!K16)*('T1 ANSP'!R65/'T1 ANSP'!K65-1)+('T1 ANSP'!L61-'T1 ANSP'!L15-'T1 ANSP'!L16)*('T1 ANSP'!S65/'T1 ANSP'!L65-1)</f>
        <v>90.259928265401086</v>
      </c>
      <c r="D19" s="970">
        <f>D15*D18</f>
        <v>1019.0931378512136</v>
      </c>
      <c r="E19" s="971"/>
      <c r="F19" s="156"/>
    </row>
    <row r="20" spans="1:6" ht="3" customHeight="1">
      <c r="C20" s="954"/>
      <c r="D20" s="954"/>
      <c r="E20" s="954"/>
    </row>
    <row r="21" spans="1:6">
      <c r="A21" s="130" t="s">
        <v>166</v>
      </c>
      <c r="B21" s="131"/>
      <c r="C21" s="959"/>
      <c r="D21" s="959"/>
      <c r="E21" s="959"/>
      <c r="F21" s="133"/>
    </row>
    <row r="22" spans="1:6">
      <c r="A22" s="157" t="s">
        <v>167</v>
      </c>
      <c r="B22" s="158"/>
      <c r="C22" s="972">
        <v>10.045386328265067</v>
      </c>
      <c r="D22" s="1002">
        <v>137.17176309245497</v>
      </c>
      <c r="E22" s="1009"/>
      <c r="F22" s="1010"/>
    </row>
    <row r="23" spans="1:6">
      <c r="A23" s="162" t="s">
        <v>168</v>
      </c>
      <c r="B23" s="163"/>
      <c r="C23" s="965"/>
      <c r="D23" s="1011"/>
      <c r="E23" s="1012"/>
      <c r="F23" s="1013"/>
    </row>
    <row r="24" spans="1:6">
      <c r="A24" s="162" t="s">
        <v>169</v>
      </c>
      <c r="B24" s="163"/>
      <c r="C24" s="965"/>
      <c r="D24" s="1011"/>
      <c r="E24" s="1012"/>
      <c r="F24" s="1013"/>
    </row>
    <row r="25" spans="1:6">
      <c r="A25" s="162" t="s">
        <v>170</v>
      </c>
      <c r="B25" s="163"/>
      <c r="C25" s="966">
        <v>-43.413527744363464</v>
      </c>
      <c r="D25" s="1004">
        <v>-8.7199505223543099</v>
      </c>
      <c r="E25" s="1014"/>
      <c r="F25" s="1015"/>
    </row>
    <row r="26" spans="1:6">
      <c r="A26" s="162" t="s">
        <v>171</v>
      </c>
      <c r="B26" s="163"/>
      <c r="C26" s="966">
        <v>0</v>
      </c>
      <c r="D26" s="1004">
        <v>0</v>
      </c>
      <c r="E26" s="1014"/>
      <c r="F26" s="1015"/>
    </row>
    <row r="27" spans="1:6">
      <c r="A27" s="162" t="s">
        <v>172</v>
      </c>
      <c r="B27" s="163"/>
      <c r="C27" s="966">
        <v>0</v>
      </c>
      <c r="D27" s="1004">
        <v>0</v>
      </c>
      <c r="E27" s="1014"/>
      <c r="F27" s="1015"/>
    </row>
    <row r="28" spans="1:6">
      <c r="A28" s="167" t="s">
        <v>173</v>
      </c>
      <c r="B28" s="168"/>
      <c r="C28" s="970">
        <f>SUM(C22:C27)</f>
        <v>-33.368141416098396</v>
      </c>
      <c r="D28" s="970">
        <f>SUM(D22:D27)</f>
        <v>128.45181257010066</v>
      </c>
      <c r="E28" s="971"/>
      <c r="F28" s="156"/>
    </row>
    <row r="29" spans="1:6" ht="11.1" customHeight="1">
      <c r="C29" s="954"/>
      <c r="D29" s="954"/>
      <c r="E29" s="954"/>
    </row>
    <row r="30" spans="1:6">
      <c r="A30" s="128" t="s">
        <v>174</v>
      </c>
      <c r="B30" s="128"/>
      <c r="C30" s="958"/>
      <c r="D30" s="958"/>
      <c r="E30" s="958"/>
      <c r="F30" s="129"/>
    </row>
    <row r="31" spans="1:6" ht="2.1" customHeight="1">
      <c r="C31" s="954"/>
      <c r="D31" s="954"/>
      <c r="E31" s="954"/>
    </row>
    <row r="32" spans="1:6">
      <c r="A32" s="130" t="s">
        <v>175</v>
      </c>
      <c r="B32" s="131"/>
      <c r="C32" s="959"/>
      <c r="D32" s="959"/>
      <c r="E32" s="959"/>
      <c r="F32" s="133"/>
    </row>
    <row r="33" spans="1:6">
      <c r="A33" s="144" t="s">
        <v>176</v>
      </c>
      <c r="B33" s="145"/>
      <c r="C33" s="963">
        <f>'T1 ANSP'!M61-'T1 ANSP'!M28</f>
        <v>28311.47258638058</v>
      </c>
      <c r="D33" s="963">
        <f>'T1 ANSP'!N61-'T1 ANSP'!N28</f>
        <v>16548.588201738603</v>
      </c>
      <c r="E33" s="963">
        <f>'T1 ANSP'!O61-'T1 ANSP'!O28</f>
        <v>17579.702717514854</v>
      </c>
      <c r="F33" s="143">
        <f>'T1 ANSP'!P61-'T1 ANSP'!P28</f>
        <v>18797.521090202968</v>
      </c>
    </row>
    <row r="34" spans="1:6">
      <c r="A34" s="169" t="s">
        <v>177</v>
      </c>
      <c r="B34" s="170"/>
      <c r="C34" s="973">
        <v>0.02</v>
      </c>
      <c r="D34" s="973">
        <v>0.02</v>
      </c>
      <c r="E34" s="973">
        <v>0.02</v>
      </c>
      <c r="F34" s="242">
        <v>0.02</v>
      </c>
    </row>
    <row r="35" spans="1:6">
      <c r="A35" s="169" t="s">
        <v>178</v>
      </c>
      <c r="B35" s="170"/>
      <c r="C35" s="973">
        <v>0.7</v>
      </c>
      <c r="D35" s="973">
        <v>0.7</v>
      </c>
      <c r="E35" s="973">
        <v>0.7</v>
      </c>
      <c r="F35" s="242">
        <v>0.7</v>
      </c>
    </row>
    <row r="36" spans="1:6">
      <c r="A36" s="169" t="s">
        <v>179</v>
      </c>
      <c r="B36" s="170"/>
      <c r="C36" s="973">
        <v>0.7</v>
      </c>
      <c r="D36" s="973">
        <v>0.7</v>
      </c>
      <c r="E36" s="973">
        <v>0.7</v>
      </c>
      <c r="F36" s="242">
        <v>0.7</v>
      </c>
    </row>
    <row r="37" spans="1:6">
      <c r="A37" s="169" t="s">
        <v>180</v>
      </c>
      <c r="B37" s="170"/>
      <c r="C37" s="973">
        <v>0.1</v>
      </c>
      <c r="D37" s="973">
        <v>0.1</v>
      </c>
      <c r="E37" s="973">
        <v>0.1</v>
      </c>
      <c r="F37" s="242">
        <v>0.1</v>
      </c>
    </row>
    <row r="38" spans="1:6">
      <c r="A38" s="144" t="s">
        <v>181</v>
      </c>
      <c r="B38" s="145"/>
      <c r="C38" s="974">
        <f>'T1 ANSP'!M68</f>
        <v>81.088166873767591</v>
      </c>
      <c r="D38" s="974">
        <f>'T1 ANSP'!N68</f>
        <v>108</v>
      </c>
      <c r="E38" s="974">
        <f>'T1 ANSP'!O68</f>
        <v>121</v>
      </c>
      <c r="F38" s="174">
        <f>'T1 ANSP'!P68</f>
        <v>129</v>
      </c>
    </row>
    <row r="39" spans="1:6">
      <c r="A39" s="169" t="s">
        <v>182</v>
      </c>
      <c r="B39" s="170"/>
      <c r="C39" s="966">
        <f>'T1 ANSP'!T68</f>
        <v>84.9187094581618</v>
      </c>
      <c r="D39" s="966">
        <f>'T1 ANSP'!U68</f>
        <v>81.305000000000007</v>
      </c>
      <c r="E39" s="966"/>
      <c r="F39" s="174"/>
    </row>
    <row r="40" spans="1:6">
      <c r="A40" s="175" t="s">
        <v>183</v>
      </c>
      <c r="B40" s="176"/>
      <c r="C40" s="975">
        <f t="shared" ref="C40" si="0">+C39/C38-1</f>
        <v>4.723923023635912E-2</v>
      </c>
      <c r="D40" s="975">
        <f>D39/D38-1</f>
        <v>-0.24717592592592585</v>
      </c>
      <c r="E40" s="976"/>
      <c r="F40" s="179"/>
    </row>
    <row r="41" spans="1:6">
      <c r="A41" s="134" t="s">
        <v>184</v>
      </c>
      <c r="B41" s="135"/>
      <c r="C41" s="970">
        <f>IF(C40&lt;-C37,((C40+C37)*-C33)+((C37-C34)*C36*C33),IF(C40&lt;=-C34,(C40+C34)*C36*-C33,IF(C40&lt;=C34,0,IF(C40&lt;=C37,-(C40-C34)*C35*C33,(-(C40-C37+(C37-C34)*C35)*C33)))))</f>
        <v>-539.82790407755317</v>
      </c>
      <c r="D41" s="970">
        <f>IF(D40&lt;-D37,((D40+D37)*-D33)+((D37-D34)*D36*D33),IF(D40&lt;=-D34,(D40+D34)*D36*-D33,IF(D40&lt;=D34,0,IF(D40&lt;=D37,-(D40-D34)*D35*D33,(-(D40-D37+(D37-D34)*D35)*D33)))))</f>
        <v>3362.2747306550928</v>
      </c>
      <c r="E41" s="971"/>
      <c r="F41" s="156"/>
    </row>
    <row r="42" spans="1:6" ht="3" customHeight="1">
      <c r="C42" s="954"/>
      <c r="D42" s="954"/>
      <c r="E42" s="954"/>
    </row>
    <row r="43" spans="1:6">
      <c r="A43" s="138" t="s">
        <v>185</v>
      </c>
      <c r="B43" s="139"/>
      <c r="C43" s="959"/>
      <c r="D43" s="959"/>
      <c r="E43" s="959"/>
      <c r="F43" s="133"/>
    </row>
    <row r="44" spans="1:6">
      <c r="A44" s="182" t="s">
        <v>186</v>
      </c>
      <c r="B44" s="183"/>
      <c r="C44" s="966">
        <f>-(C12-C33)*C40</f>
        <v>0</v>
      </c>
      <c r="D44" s="977">
        <f>-(D12-D33)*D40</f>
        <v>0</v>
      </c>
      <c r="E44" s="978"/>
      <c r="F44" s="225"/>
    </row>
    <row r="45" spans="1:6">
      <c r="A45" s="186" t="s">
        <v>187</v>
      </c>
      <c r="B45" s="187"/>
      <c r="C45" s="966">
        <f>('T3 ANSP'!E17-'T3 ANSP'!E11+'T3 ANSP'!E28-'T3 ANSP'!E22+'T3 ANSP'!E35+'T3 ANSP'!E42+'T3 ANSP'!E49+'T3 ANSP'!E56+'T3 ANSP'!E63+'T3 ANSP'!E70+'T3 ANSP'!E86-'T3 ANSP'!E80+'T3 ANSP'!E97-'T3 ANSP'!E91+'T3 ANSP'!E114-'T3 ANSP'!E102-'T3 ANSP'!E108+'T3 ANSP'!E125-'T3 ANSP'!E119+'T3 ANSP'!E136-'T3 ANSP'!E130+'T3 ANSP'!E147-'T3 ANSP'!E141+'T3 ANSP'!E158-'T3 ANSP'!E152+'T3 ANSP'!E165+'T3 ANSP'!E172)*-('T1 ANSP'!T68/'T1 ANSP'!M68-1)+(('T3 ANSP'!F17-'T3 ANSP'!F11+'T3 ANSP'!F28-'T3 ANSP'!F22+'T3 ANSP'!F35+'T3 ANSP'!F42+'T3 ANSP'!F49+'T3 ANSP'!F56+'T3 ANSP'!F63+'T3 ANSP'!F70+'T3 ANSP'!F86-'T3 ANSP'!F80+'T3 ANSP'!F97-'T3 ANSP'!F91+'T3 ANSP'!F114-'T3 ANSP'!F102-'T3 ANSP'!F108+'T3 ANSP'!F125-'T3 ANSP'!F119+'T3 ANSP'!F136-'T3 ANSP'!F130+'T3 ANSP'!F147-'T3 ANSP'!F141+'T3 ANSP'!F158-'T3 ANSP'!F152+'T3 ANSP'!F165+'T3 ANSP'!F172)*-('T1 ANSP'!T68/'T1 ANSP'!M68-1))</f>
        <v>0</v>
      </c>
      <c r="D45" s="979">
        <f>('T3 ANSP'!G17-'T3 ANSP'!G11+'T3 ANSP'!G28-'T3 ANSP'!G22+'T3 ANSP'!G35+'T3 ANSP'!G42+'T3 ANSP'!G49+'T3 ANSP'!G56+'T3 ANSP'!G63+'T3 ANSP'!G70+'T3 ANSP'!G86-'T3 ANSP'!G80+'T3 ANSP'!G97-'T3 ANSP'!G91+'T3 ANSP'!G114-'T3 ANSP'!G102-'T3 ANSP'!G108+'T3 ANSP'!G125-'T3 ANSP'!G119+'T3 ANSP'!G136-'T3 ANSP'!G130+'T3 ANSP'!G147-'T3 ANSP'!G141+'T3 ANSP'!G158-'T3 ANSP'!G152+'T3 ANSP'!G165+'T3 ANSP'!G172)*-D40</f>
        <v>0</v>
      </c>
      <c r="E45" s="978"/>
      <c r="F45" s="225"/>
    </row>
    <row r="46" spans="1:6">
      <c r="A46" s="167" t="s">
        <v>188</v>
      </c>
      <c r="B46" s="168"/>
      <c r="C46" s="970">
        <f>SUM(C44:C45)</f>
        <v>0</v>
      </c>
      <c r="D46" s="970">
        <f>SUM(D44:D45)</f>
        <v>0</v>
      </c>
      <c r="E46" s="971"/>
      <c r="F46" s="156"/>
    </row>
    <row r="47" spans="1:6" ht="11.1" customHeight="1">
      <c r="C47" s="954"/>
      <c r="D47" s="954"/>
      <c r="E47" s="954"/>
    </row>
    <row r="48" spans="1:6">
      <c r="A48" s="128" t="s">
        <v>189</v>
      </c>
      <c r="B48" s="128"/>
      <c r="C48" s="958"/>
      <c r="D48" s="958"/>
      <c r="E48" s="958"/>
      <c r="F48" s="129"/>
    </row>
    <row r="49" spans="1:10" ht="3.6" customHeight="1">
      <c r="C49" s="954"/>
      <c r="D49" s="954"/>
      <c r="E49" s="954"/>
    </row>
    <row r="50" spans="1:10">
      <c r="A50" s="130" t="s">
        <v>190</v>
      </c>
      <c r="B50" s="131"/>
      <c r="C50" s="959"/>
      <c r="D50" s="959"/>
      <c r="E50" s="959"/>
      <c r="F50" s="133"/>
    </row>
    <row r="51" spans="1:10">
      <c r="A51" s="169" t="s">
        <v>191</v>
      </c>
      <c r="B51" s="170"/>
      <c r="C51" s="965"/>
      <c r="D51" s="1007"/>
      <c r="E51" s="973"/>
      <c r="F51" s="191"/>
    </row>
    <row r="52" spans="1:10">
      <c r="A52" s="169" t="s">
        <v>192</v>
      </c>
      <c r="B52" s="170"/>
      <c r="C52" s="965"/>
      <c r="D52" s="1007"/>
      <c r="E52" s="973"/>
      <c r="F52" s="191"/>
    </row>
    <row r="53" spans="1:10">
      <c r="A53" s="144" t="s">
        <v>193</v>
      </c>
      <c r="B53" s="145"/>
      <c r="C53" s="965"/>
      <c r="D53" s="1007"/>
      <c r="E53" s="980"/>
      <c r="F53" s="192"/>
    </row>
    <row r="54" spans="1:10" s="195" customFormat="1">
      <c r="A54" s="167" t="s">
        <v>194</v>
      </c>
      <c r="B54" s="168"/>
      <c r="C54" s="981"/>
      <c r="D54" s="1008"/>
      <c r="E54" s="971"/>
      <c r="F54" s="156"/>
      <c r="H54" s="118"/>
      <c r="I54" s="118"/>
      <c r="J54" s="118"/>
    </row>
    <row r="55" spans="1:10" ht="12" customHeight="1">
      <c r="C55" s="954"/>
      <c r="D55" s="954"/>
      <c r="E55" s="954"/>
    </row>
    <row r="56" spans="1:10">
      <c r="A56" s="128" t="s">
        <v>195</v>
      </c>
      <c r="B56" s="128"/>
      <c r="C56" s="982"/>
      <c r="D56" s="982"/>
      <c r="E56" s="958"/>
      <c r="F56" s="129"/>
    </row>
    <row r="57" spans="1:10" ht="3.6" customHeight="1">
      <c r="C57" s="954"/>
      <c r="D57" s="954"/>
      <c r="E57" s="954"/>
    </row>
    <row r="58" spans="1:10">
      <c r="A58" s="130" t="s">
        <v>196</v>
      </c>
      <c r="B58" s="131"/>
      <c r="C58" s="959"/>
      <c r="D58" s="959"/>
      <c r="E58" s="959"/>
      <c r="F58" s="133"/>
    </row>
    <row r="59" spans="1:10" s="199" customFormat="1">
      <c r="A59" s="167" t="s">
        <v>197</v>
      </c>
      <c r="B59" s="168"/>
      <c r="C59" s="971">
        <v>0</v>
      </c>
      <c r="D59" s="971">
        <v>0</v>
      </c>
      <c r="E59" s="983"/>
      <c r="F59" s="198"/>
    </row>
    <row r="60" spans="1:10" ht="3.6" customHeight="1">
      <c r="C60" s="954"/>
      <c r="D60" s="954"/>
      <c r="E60" s="954"/>
    </row>
    <row r="61" spans="1:10">
      <c r="A61" s="130" t="s">
        <v>198</v>
      </c>
      <c r="B61" s="131"/>
      <c r="C61" s="959"/>
      <c r="D61" s="959"/>
      <c r="E61" s="959"/>
      <c r="F61" s="133"/>
    </row>
    <row r="62" spans="1:10">
      <c r="A62" s="140" t="s">
        <v>199</v>
      </c>
      <c r="B62" s="141"/>
      <c r="C62" s="984" t="s">
        <v>534</v>
      </c>
      <c r="D62" s="985"/>
      <c r="E62" s="985"/>
      <c r="F62" s="243"/>
    </row>
    <row r="63" spans="1:10">
      <c r="A63" s="204" t="s">
        <v>200</v>
      </c>
      <c r="B63" s="205"/>
      <c r="C63" s="971">
        <f>C93*'T1 ANSP'!T68-(C100*'T1 ANSP'!R68+C101*'T1 ANSP'!S68) -'T3 ANSP'!D103-'T3 ANSP'!D104-(('T3 ANSP'!D103/-('T1'!R68/'T2'!C104-1)+'T3 ANSP'!D104/-('T1'!S68/'T2'!C105-1))*C40)</f>
        <v>18065.074559193283</v>
      </c>
      <c r="D63" s="986"/>
      <c r="E63" s="986"/>
      <c r="F63" s="207"/>
      <c r="H63" s="695">
        <f>((C93-('T3 ANSP'!E11+'T3 ANSP'!E22+'T3 ANSP'!E75+'T3 ANSP'!E80+'T3 ANSP'!E91+'T3 ANSP'!E102+'T3 ANSP'!E108+'T3 ANSP'!E119+'T3 ANSP'!E130+'T3 ANSP'!E141+'T3 ANSP'!E152+'T3 ANSP'!F11+'T3 ANSP'!F22+'T3 ANSP'!F75+'T3 ANSP'!F80+'T3 ANSP'!F91+'T3 ANSP'!F102+'T3 ANSP'!F108+'T3 ANSP'!F119+'T3 ANSP'!F130+'T3 ANSP'!F141+'T3 ANSP'!F152)/C92)*'T1 ANSP'!T68)-((C100*'T2'!C104-('T3 ANSP'!E11+'T3 ANSP'!E22+'T3 ANSP'!E75+'T3 ANSP'!E80+'T3 ANSP'!E91+'T3 ANSP'!E102+'T3 ANSP'!E108+'T3 ANSP'!E119+'T3 ANSP'!E130+'T3 ANSP'!E141+'T3 ANSP'!E152))*'T1 ANSP'!R68/'T2'!C104)-((C101*'T2'!C105-('T3 ANSP'!F11+'T3 ANSP'!F22+'T3 ANSP'!F75+'T3 ANSP'!F80+'T3 ANSP'!F91+'T3 ANSP'!F102+'T3 ANSP'!F108+'T3 ANSP'!F119+'T3 ANSP'!F130+'T3 ANSP'!F141+'T3 ANSP'!F152))*'T1 ANSP'!S68/'T2'!C105)</f>
        <v>18065.074559193286</v>
      </c>
      <c r="I63" s="695">
        <f>((C93-('T3 ANSP'!E183+'T3 ANSP'!F183)/C92)*'T1 ANSP'!T68)-((C100*'T2'!C104-('T3 ANSP'!E183))*'T1 ANSP'!R68/'T2'!C104)-((C101*'T2'!C105-('T3 ANSP'!F183))*'T1 ANSP'!S68/'T2'!C105)</f>
        <v>18065.074559193286</v>
      </c>
    </row>
    <row r="64" spans="1:10" ht="3" customHeight="1">
      <c r="C64" s="954"/>
      <c r="D64" s="954"/>
      <c r="E64" s="954"/>
    </row>
    <row r="65" spans="1:6">
      <c r="A65" s="130" t="s">
        <v>201</v>
      </c>
      <c r="B65" s="131"/>
      <c r="C65" s="959"/>
      <c r="D65" s="959"/>
      <c r="E65" s="959"/>
      <c r="F65" s="133"/>
    </row>
    <row r="66" spans="1:6">
      <c r="A66" s="204" t="s">
        <v>202</v>
      </c>
      <c r="B66" s="205"/>
      <c r="C66" s="987"/>
      <c r="D66" s="987"/>
      <c r="E66" s="987"/>
      <c r="F66" s="664"/>
    </row>
    <row r="67" spans="1:6" ht="3" customHeight="1">
      <c r="C67" s="954"/>
      <c r="D67" s="954"/>
      <c r="E67" s="954"/>
    </row>
    <row r="68" spans="1:6">
      <c r="A68" s="130" t="s">
        <v>203</v>
      </c>
      <c r="B68" s="131"/>
      <c r="C68" s="988"/>
      <c r="D68" s="988"/>
      <c r="E68" s="988"/>
      <c r="F68" s="181"/>
    </row>
    <row r="69" spans="1:6">
      <c r="A69" s="209" t="s">
        <v>204</v>
      </c>
      <c r="B69" s="210"/>
      <c r="C69" s="972">
        <v>0</v>
      </c>
      <c r="D69" s="1002">
        <v>0</v>
      </c>
      <c r="E69" s="1002"/>
      <c r="F69" s="1003"/>
    </row>
    <row r="70" spans="1:6">
      <c r="A70" s="169" t="s">
        <v>205</v>
      </c>
      <c r="B70" s="170"/>
      <c r="C70" s="966">
        <v>0</v>
      </c>
      <c r="D70" s="1004">
        <v>0</v>
      </c>
      <c r="E70" s="1004"/>
      <c r="F70" s="1005"/>
    </row>
    <row r="71" spans="1:6">
      <c r="A71" s="169" t="s">
        <v>206</v>
      </c>
      <c r="B71" s="170"/>
      <c r="C71" s="544">
        <v>0</v>
      </c>
      <c r="D71" s="1194">
        <v>0</v>
      </c>
      <c r="E71" s="164"/>
      <c r="F71" s="542"/>
    </row>
    <row r="72" spans="1:6">
      <c r="A72" s="169" t="s">
        <v>207</v>
      </c>
      <c r="B72" s="170"/>
      <c r="C72" s="564">
        <v>0</v>
      </c>
      <c r="D72" s="1195">
        <v>0</v>
      </c>
      <c r="E72" s="565"/>
      <c r="F72" s="566"/>
    </row>
    <row r="73" spans="1:6">
      <c r="A73" s="211" t="s">
        <v>208</v>
      </c>
      <c r="B73" s="212"/>
      <c r="C73" s="970">
        <f>SUM(C69:C72)</f>
        <v>0</v>
      </c>
      <c r="D73" s="970">
        <f>SUM(D69:D72)</f>
        <v>0</v>
      </c>
      <c r="E73" s="970">
        <f t="shared" ref="E73:F73" si="1">SUM(E69:E72)</f>
        <v>0</v>
      </c>
      <c r="F73" s="137">
        <f t="shared" si="1"/>
        <v>0</v>
      </c>
    </row>
    <row r="74" spans="1:6" ht="3.95" customHeight="1">
      <c r="A74" s="214"/>
      <c r="B74" s="214"/>
      <c r="C74" s="989"/>
      <c r="D74" s="989"/>
      <c r="E74" s="989"/>
      <c r="F74" s="216"/>
    </row>
    <row r="75" spans="1:6">
      <c r="A75" s="130" t="s">
        <v>209</v>
      </c>
      <c r="B75" s="131"/>
      <c r="C75" s="990" t="s">
        <v>535</v>
      </c>
      <c r="D75" s="988"/>
      <c r="E75" s="988"/>
      <c r="F75" s="181"/>
    </row>
    <row r="76" spans="1:6" s="199" customFormat="1">
      <c r="A76" s="204" t="s">
        <v>210</v>
      </c>
      <c r="B76" s="205"/>
      <c r="C76" s="971">
        <f>(C102*'T1 ANSP'!R68)+(C103*'T1 ANSP'!S68)</f>
        <v>0</v>
      </c>
      <c r="D76" s="971">
        <f>D94*D39</f>
        <v>0</v>
      </c>
      <c r="E76" s="983"/>
      <c r="F76" s="244"/>
    </row>
    <row r="77" spans="1:6" ht="9.9499999999999993" customHeight="1">
      <c r="A77" s="214"/>
      <c r="B77" s="214"/>
      <c r="C77" s="991"/>
      <c r="D77" s="991"/>
      <c r="E77" s="989"/>
      <c r="F77" s="216"/>
    </row>
    <row r="78" spans="1:6">
      <c r="A78" s="217" t="s">
        <v>211</v>
      </c>
      <c r="B78" s="218"/>
      <c r="C78" s="992">
        <f>C19+C28+C41+C46+C54+C59+C63+C66+C73+C76</f>
        <v>17582.138441965031</v>
      </c>
      <c r="D78" s="993">
        <f>D19+D28+D41+D46+D54+D59+D63+D66+D73+D76</f>
        <v>4509.8196810764075</v>
      </c>
      <c r="E78" s="993">
        <f t="shared" ref="E78:F78" si="2">E19+E28+E41+E46+E54+E59+E63+E66+E73+E76</f>
        <v>0</v>
      </c>
      <c r="F78" s="545">
        <f t="shared" si="2"/>
        <v>0</v>
      </c>
    </row>
    <row r="79" spans="1:6" ht="26.1" customHeight="1">
      <c r="A79" s="220"/>
      <c r="C79" s="994"/>
      <c r="D79" s="994"/>
      <c r="E79" s="994"/>
      <c r="F79" s="221"/>
    </row>
    <row r="80" spans="1:6">
      <c r="A80" s="1245" t="s">
        <v>212</v>
      </c>
      <c r="B80" s="1246"/>
      <c r="C80" s="957" t="s">
        <v>504</v>
      </c>
      <c r="D80" s="957">
        <v>2022</v>
      </c>
      <c r="E80" s="957">
        <v>2023</v>
      </c>
      <c r="F80" s="127">
        <v>2024</v>
      </c>
    </row>
    <row r="81" spans="1:6">
      <c r="A81" s="157" t="s">
        <v>213</v>
      </c>
      <c r="B81" s="158"/>
      <c r="C81" s="995">
        <f>+C12</f>
        <v>28311.47258638058</v>
      </c>
      <c r="D81" s="995">
        <f>+D12</f>
        <v>16548.588201738603</v>
      </c>
      <c r="E81" s="995">
        <f>+E12</f>
        <v>17579.702717514854</v>
      </c>
      <c r="F81" s="223">
        <f>+F12</f>
        <v>18797.521090202968</v>
      </c>
    </row>
    <row r="82" spans="1:6">
      <c r="A82" s="144" t="s">
        <v>214</v>
      </c>
      <c r="B82" s="145"/>
      <c r="C82" s="978">
        <f>'T3 ANSP'!E17+'T3 ANSP'!F17</f>
        <v>-1665.3842260317601</v>
      </c>
      <c r="D82" s="978">
        <f>'T3 ANSP'!G17</f>
        <v>0</v>
      </c>
      <c r="E82" s="978">
        <f>'T3 ANSP'!H17</f>
        <v>90.259928265401086</v>
      </c>
      <c r="F82" s="225">
        <f>'T3 ANSP'!I17</f>
        <v>1019.0931378512136</v>
      </c>
    </row>
    <row r="83" spans="1:6">
      <c r="A83" s="144" t="s">
        <v>215</v>
      </c>
      <c r="B83" s="145"/>
      <c r="C83" s="978">
        <f>'T3 ANSP'!E28+'T3 ANSP'!F28</f>
        <v>-3173.6636237157845</v>
      </c>
      <c r="D83" s="978">
        <f>'T3 ANSP'!G28</f>
        <v>0</v>
      </c>
      <c r="E83" s="978">
        <f>'T3 ANSP'!H28</f>
        <v>-539.82790407755317</v>
      </c>
      <c r="F83" s="225">
        <f>'T3 ANSP'!I28</f>
        <v>3362.2747306550928</v>
      </c>
    </row>
    <row r="84" spans="1:6">
      <c r="A84" s="169" t="s">
        <v>216</v>
      </c>
      <c r="B84" s="170"/>
      <c r="C84" s="978">
        <f>'T3 ANSP'!E35+'T3 ANSP'!E42+'T3 ANSP'!E49+'T3 ANSP'!E56+'T3 ANSP'!E63+'T3 ANSP'!E70+'T3 ANSP'!E75+'T3 ANSP'!F35+'T3 ANSP'!F42+'T3 ANSP'!F49+'T3 ANSP'!F56+'T3 ANSP'!F63+'T3 ANSP'!F70+'T3 ANSP'!F75</f>
        <v>0</v>
      </c>
      <c r="D84" s="978">
        <f>'T3 ANSP'!G35+'T3 ANSP'!G42+'T3 ANSP'!G49+'T3 ANSP'!G56+'T3 ANSP'!G63+'T3 ANSP'!G70+'T3 ANSP'!G75</f>
        <v>-196.51610000000011</v>
      </c>
      <c r="E84" s="978">
        <f>'T3 ANSP'!H35+'T3 ANSP'!H42+'T3 ANSP'!H49+'T3 ANSP'!H56+'T3 ANSP'!H63+'T3 ANSP'!H70+'T3 ANSP'!H75</f>
        <v>0</v>
      </c>
      <c r="F84" s="225">
        <f>'T3 ANSP'!I35+'T3 ANSP'!I42+'T3 ANSP'!I49+'T3 ANSP'!I56+'T3 ANSP'!I63+'T3 ANSP'!I70+'T3 ANSP'!I75</f>
        <v>0</v>
      </c>
    </row>
    <row r="85" spans="1:6">
      <c r="A85" s="169" t="s">
        <v>217</v>
      </c>
      <c r="B85" s="170"/>
      <c r="C85" s="978">
        <f>'T3 ANSP'!E86+'T3 ANSP'!F86</f>
        <v>-317.93557277363209</v>
      </c>
      <c r="D85" s="978">
        <f>'T3 ANSP'!G86</f>
        <v>0</v>
      </c>
      <c r="E85" s="978">
        <f>'T3 ANSP'!H86</f>
        <v>0</v>
      </c>
      <c r="F85" s="225">
        <f>'T3 ANSP'!I86</f>
        <v>0</v>
      </c>
    </row>
    <row r="86" spans="1:6">
      <c r="A86" s="169" t="s">
        <v>218</v>
      </c>
      <c r="B86" s="170"/>
      <c r="C86" s="978">
        <f>'T3 ANSP'!E97+'T3 ANSP'!F97</f>
        <v>0</v>
      </c>
      <c r="D86" s="978">
        <f>'T3 ANSP'!G97</f>
        <v>0</v>
      </c>
      <c r="E86" s="978">
        <f>'T3 ANSP'!H97</f>
        <v>0</v>
      </c>
      <c r="F86" s="225">
        <f>'T3 ANSP'!I97</f>
        <v>0</v>
      </c>
    </row>
    <row r="87" spans="1:6">
      <c r="A87" s="169" t="s">
        <v>219</v>
      </c>
      <c r="B87" s="170"/>
      <c r="C87" s="978">
        <f>'T3 ANSP'!E114+'T3 ANSP'!F114</f>
        <v>265.90542801919446</v>
      </c>
      <c r="D87" s="978">
        <f>'T3 ANSP'!G114</f>
        <v>-1584.3471160759743</v>
      </c>
      <c r="E87" s="978">
        <f>'T3 ANSP'!H114</f>
        <v>-1746.598586298466</v>
      </c>
      <c r="F87" s="225">
        <f>'T3 ANSP'!I114</f>
        <v>-440.18651438100113</v>
      </c>
    </row>
    <row r="88" spans="1:6">
      <c r="A88" s="144" t="s">
        <v>220</v>
      </c>
      <c r="B88" s="145"/>
      <c r="C88" s="978">
        <f>'T3 ANSP'!E125+'T3 ANSP'!E136+'T3 ANSP'!E147+'T3 ANSP'!E158+'T3 ANSP'!F125+'T3 ANSP'!F136+'T3 ANSP'!F147+'T3 ANSP'!F158</f>
        <v>0</v>
      </c>
      <c r="D88" s="978">
        <f>'T3 ANSP'!G125+'T3 ANSP'!G136+'T3 ANSP'!G147+'T3 ANSP'!G158</f>
        <v>0</v>
      </c>
      <c r="E88" s="978">
        <f>'T3 ANSP'!H125+'T3 ANSP'!H136+'T3 ANSP'!H147+'T3 ANSP'!H158</f>
        <v>0</v>
      </c>
      <c r="F88" s="225">
        <f>'T3 ANSP'!I125+'T3 ANSP'!I136+'T3 ANSP'!I147+'T3 ANSP'!I158</f>
        <v>0</v>
      </c>
    </row>
    <row r="89" spans="1:6">
      <c r="A89" s="144" t="s">
        <v>221</v>
      </c>
      <c r="B89" s="145"/>
      <c r="C89" s="978">
        <f>'T3 ANSP'!E172+'T3 ANSP'!F172</f>
        <v>0</v>
      </c>
      <c r="D89" s="978">
        <f>'T3 ANSP'!G172</f>
        <v>0</v>
      </c>
      <c r="E89" s="978">
        <f>'T3 ANSP'!H172</f>
        <v>0</v>
      </c>
      <c r="F89" s="225">
        <f>'T3 ANSP'!I172</f>
        <v>0</v>
      </c>
    </row>
    <row r="90" spans="1:6">
      <c r="A90" s="169" t="s">
        <v>222</v>
      </c>
      <c r="B90" s="170"/>
      <c r="C90" s="996">
        <f>'T3 ANSP'!E165+'T3 ANSP'!F165</f>
        <v>0</v>
      </c>
      <c r="D90" s="996">
        <f>'T3 ANSP'!G165</f>
        <v>0</v>
      </c>
      <c r="E90" s="996">
        <f>'T3 ANSP'!H165</f>
        <v>3613.0149118386566</v>
      </c>
      <c r="F90" s="696">
        <f>'T3 ANSP'!I165</f>
        <v>3613.0149118386566</v>
      </c>
    </row>
    <row r="91" spans="1:6">
      <c r="A91" s="227" t="s">
        <v>223</v>
      </c>
      <c r="B91" s="228"/>
      <c r="C91" s="997">
        <f>SUM(C81:C90)</f>
        <v>23420.394591878598</v>
      </c>
      <c r="D91" s="997">
        <f>SUM(D81:D90)</f>
        <v>14767.724985662628</v>
      </c>
      <c r="E91" s="997">
        <f>SUM(E81:E90)</f>
        <v>18996.551067242894</v>
      </c>
      <c r="F91" s="229">
        <f>SUM(F81:F90)</f>
        <v>26351.71735616693</v>
      </c>
    </row>
    <row r="92" spans="1:6">
      <c r="A92" s="167" t="s">
        <v>224</v>
      </c>
      <c r="B92" s="168"/>
      <c r="C92" s="998">
        <f>'T1 ANSP'!M68</f>
        <v>81.088166873767591</v>
      </c>
      <c r="D92" s="998">
        <f>'T1 ANSP'!N68</f>
        <v>108</v>
      </c>
      <c r="E92" s="998">
        <f>'T1 ANSP'!O68</f>
        <v>121</v>
      </c>
      <c r="F92" s="194">
        <f>'T1 ANSP'!P68</f>
        <v>129</v>
      </c>
    </row>
    <row r="93" spans="1:6">
      <c r="A93" s="167" t="s">
        <v>225</v>
      </c>
      <c r="B93" s="168"/>
      <c r="C93" s="999">
        <f t="shared" ref="C93" si="3">C91/C92</f>
        <v>288.82629235333235</v>
      </c>
      <c r="D93" s="999">
        <f>D91/D92</f>
        <v>136.73819431169099</v>
      </c>
      <c r="E93" s="999">
        <f>E91/E92</f>
        <v>156.99628981192475</v>
      </c>
      <c r="F93" s="230">
        <f>F91/F92</f>
        <v>204.2768787299762</v>
      </c>
    </row>
    <row r="94" spans="1:6">
      <c r="A94" s="167" t="s">
        <v>226</v>
      </c>
      <c r="B94" s="168"/>
      <c r="C94" s="1000">
        <f>(C102*'T1 ANSP'!R68+C103*'T1 ANSP'!S68)/C92</f>
        <v>0</v>
      </c>
      <c r="D94" s="999">
        <v>0</v>
      </c>
      <c r="E94" s="999">
        <v>0</v>
      </c>
      <c r="F94" s="1006">
        <v>0</v>
      </c>
    </row>
    <row r="95" spans="1:6" ht="9.9499999999999993" customHeight="1">
      <c r="A95" s="214"/>
      <c r="B95" s="214"/>
      <c r="C95" s="991"/>
      <c r="D95" s="991"/>
      <c r="E95" s="991"/>
      <c r="F95" s="215"/>
    </row>
    <row r="96" spans="1:6">
      <c r="A96" s="231" t="s">
        <v>227</v>
      </c>
      <c r="B96" s="218"/>
      <c r="C96" s="1001">
        <f>C93+C94</f>
        <v>288.82629235333235</v>
      </c>
      <c r="D96" s="1001">
        <f>+D93+D94</f>
        <v>136.73819431169099</v>
      </c>
      <c r="E96" s="1001">
        <f>+E93+E94</f>
        <v>156.99628981192475</v>
      </c>
      <c r="F96" s="340">
        <f>+F93+F94</f>
        <v>204.2768787299762</v>
      </c>
    </row>
    <row r="97" spans="1:6">
      <c r="A97" s="220"/>
      <c r="C97" s="232"/>
      <c r="D97" s="232"/>
      <c r="E97" s="232"/>
      <c r="F97" s="232"/>
    </row>
    <row r="98" spans="1:6" ht="15">
      <c r="A98" s="120" t="s">
        <v>228</v>
      </c>
      <c r="B98" s="128"/>
      <c r="C98" s="232"/>
      <c r="D98" s="232"/>
      <c r="E98" s="697"/>
      <c r="F98" s="698"/>
    </row>
    <row r="99" spans="1:6" ht="12.95" customHeight="1">
      <c r="A99" s="233" t="s">
        <v>229</v>
      </c>
      <c r="B99" s="128"/>
      <c r="C99" s="234"/>
      <c r="D99" s="232"/>
      <c r="E99" s="697"/>
      <c r="F99" s="699"/>
    </row>
    <row r="100" spans="1:6" ht="12.95" customHeight="1">
      <c r="A100" s="233" t="s">
        <v>688</v>
      </c>
      <c r="B100" s="128"/>
      <c r="C100" s="693">
        <v>116.02195015140605</v>
      </c>
      <c r="D100" s="232"/>
      <c r="E100" s="697"/>
      <c r="F100" s="699"/>
    </row>
    <row r="101" spans="1:6" ht="12.95" customHeight="1">
      <c r="A101" s="233" t="s">
        <v>691</v>
      </c>
      <c r="B101" s="128"/>
      <c r="C101" s="693">
        <v>120.21595837129742</v>
      </c>
      <c r="D101" s="232"/>
      <c r="E101" s="697"/>
      <c r="F101" s="700"/>
    </row>
    <row r="102" spans="1:6">
      <c r="A102" s="233" t="s">
        <v>689</v>
      </c>
      <c r="C102" s="693">
        <v>0</v>
      </c>
      <c r="D102" s="234"/>
      <c r="E102" s="234"/>
    </row>
    <row r="103" spans="1:6">
      <c r="A103" s="233" t="s">
        <v>690</v>
      </c>
      <c r="C103" s="693">
        <v>0</v>
      </c>
    </row>
    <row r="104" spans="1:6">
      <c r="A104" s="120" t="s">
        <v>553</v>
      </c>
      <c r="B104" s="128"/>
      <c r="C104" s="232"/>
      <c r="D104" s="232"/>
      <c r="E104" s="232"/>
      <c r="F104" s="232"/>
    </row>
  </sheetData>
  <mergeCells count="4">
    <mergeCell ref="A1:F1"/>
    <mergeCell ref="C5:F5"/>
    <mergeCell ref="A7:B7"/>
    <mergeCell ref="A80:B80"/>
  </mergeCells>
  <printOptions horizontalCentered="1"/>
  <pageMargins left="0.70866141732283472" right="0.70866141732283472" top="0.74803149606299213" bottom="0.74803149606299213" header="0.31496062992125984" footer="0.31496062992125984"/>
  <pageSetup paperSize="9" scale="6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aTyDynastyDirection xmlns="986746b9-21ea-4a10-94d5-c7e2d54bbe5a" xsi:nil="true"/>
    <SaTyTosDocumentType xmlns="3862de8c-f0d9-4674-87c9-14a7c7d02700">Muistio</SaTyTosDocumentType>
    <SaTyTosSecurityReasonId xmlns="986746b9-21ea-4a10-94d5-c7e2d54bbe5a" xsi:nil="true"/>
    <SaTyDocumentStatus xmlns="3862de8c-f0d9-4674-87c9-14a7c7d02700">Luonnos</SaTyDocumentStatus>
    <SaTyTosSecurityReason xmlns="986746b9-21ea-4a10-94d5-c7e2d54bbe5a" xsi:nil="true"/>
    <SaTyDocumentArchive xmlns="3862de8c-f0d9-4674-87c9-14a7c7d02700">false</SaTyDocumentArchive>
    <SaTyTosPublicity xmlns="3862de8c-f0d9-4674-87c9-14a7c7d02700">Julkinen</SaTyTosPublicity>
    <TaxCatchAll xmlns="986746b9-21ea-4a10-94d5-c7e2d54bbe5a">
      <Value>1</Value>
    </TaxCatchAll>
    <SaTyDynastyDocumentGuid xmlns="986746b9-21ea-4a10-94d5-c7e2d54bbe5a" xsi:nil="true"/>
    <SaTyTosTaskGroup xmlns="3862de8c-f0d9-4674-87c9-14a7c7d02700">Lennonvarmistuksen valvonta</SaTyTosTaskGroup>
    <SaTyTosTaskGroupId xmlns="3862de8c-f0d9-4674-87c9-14a7c7d02700">06.00.02</SaTyTosTaskGroupId>
    <p39f2945831442ffb2b72677709d8610 xmlns="986746b9-21ea-4a10-94d5-c7e2d54bbe5a">
      <Terms xmlns="http://schemas.microsoft.com/office/infopath/2007/PartnerControls"/>
    </p39f2945831442ffb2b72677709d8610>
    <SaTyTosUserDataRule xmlns="986746b9-21ea-4a10-94d5-c7e2d54bbe5a">Rekisterinpitäjän lakisääteisten velvoitteiden noudattaminen</SaTyTosUserDataRule>
    <SaTyTosIssueGroupId xmlns="3862de8c-f0d9-4674-87c9-14a7c7d02700">06.00.02.07</SaTyTosIssueGroupId>
    <f4b386671deb464d8bb6062959db37ce xmlns="986746b9-21ea-4a10-94d5-c7e2d54bbe5a">
      <Terms xmlns="http://schemas.microsoft.com/office/infopath/2007/PartnerControls"/>
    </f4b386671deb464d8bb6062959db37ce>
    <SaTyDocumentUserData xmlns="3862de8c-f0d9-4674-87c9-14a7c7d02700">false</SaTyDocumentUserData>
    <SaTyTosSecurityPeriodRule xmlns="986746b9-21ea-4a10-94d5-c7e2d54bbe5a">Asiakirjan valmistuminen</SaTyTosSecurityPeriodRule>
    <g947cab29b3b46f18713a0acc4648f6c xmlns="986746b9-21ea-4a10-94d5-c7e2d54bbe5a">
      <Terms xmlns="http://schemas.microsoft.com/office/infopath/2007/PartnerControls"/>
    </g947cab29b3b46f18713a0acc4648f6c>
    <SaTyDynastyDocumentUrl xmlns="986746b9-21ea-4a10-94d5-c7e2d54bbe5a" xsi:nil="true"/>
    <a9215f07bdd34c12927c30fd8ee294e2 xmlns="986746b9-21ea-4a10-94d5-c7e2d54bbe5a">
      <Terms xmlns="http://schemas.microsoft.com/office/infopath/2007/PartnerControls"/>
    </a9215f07bdd34c12927c30fd8ee294e2>
    <SaTyTosUserDataRuleId xmlns="986746b9-21ea-4a10-94d5-c7e2d54bbe5a">3</SaTyTosUserDataRuleId>
    <SaTyTosIssueGroup xmlns="3862de8c-f0d9-4674-87c9-14a7c7d02700">Lennonvarmistuksen maksujärjestelmä</SaTyTosIssueGroup>
    <SaTyTosDocumentTypeId xmlns="3862de8c-f0d9-4674-87c9-14a7c7d02700">Muistio</SaTyTosDocumentTypeId>
    <SaTyTosPreservation xmlns="3862de8c-f0d9-4674-87c9-14a7c7d02700"> v</SaTyTosPreservation>
    <SaTyDocumentYear xmlns="3862de8c-f0d9-4674-87c9-14a7c7d02700">2023</SaTyDocumentYear>
    <SaTyTosSecurityPeriod xmlns="986746b9-21ea-4a10-94d5-c7e2d54bbe5a">0 v v</SaTyTosSecurityPeriod>
    <SaTyDynastyIntStatus xmlns="986746b9-21ea-4a10-94d5-c7e2d54bbe5a" xsi:nil="true"/>
    <SaTyTosSecurityPeriodRuleId xmlns="986746b9-21ea-4a10-94d5-c7e2d54bbe5a">10</SaTyTosSecurityPeriodRuleId>
  </documentManagement>
</p:properties>
</file>

<file path=customXml/item2.xml><?xml version="1.0" encoding="utf-8"?>
<ct:contentTypeSchema xmlns:ct="http://schemas.microsoft.com/office/2006/metadata/contentType" xmlns:ma="http://schemas.microsoft.com/office/2006/metadata/properties/metaAttributes" ct:_="" ma:_="" ma:contentTypeName="Traficom esitys kuvaton (fi)" ma:contentTypeID="0x0101000EC482A17D284AEE8290D09FC0D2D6D200C589622A2BFC49F09A63EB8A0400625000791481E95327074191E4F4D407281D7E" ma:contentTypeVersion="93" ma:contentTypeDescription="" ma:contentTypeScope="" ma:versionID="e74e89deb2a0290915c2b719eb09fff3">
  <xsd:schema xmlns:xsd="http://www.w3.org/2001/XMLSchema" xmlns:xs="http://www.w3.org/2001/XMLSchema" xmlns:p="http://schemas.microsoft.com/office/2006/metadata/properties" xmlns:ns2="3862de8c-f0d9-4674-87c9-14a7c7d02700" xmlns:ns3="986746b9-21ea-4a10-94d5-c7e2d54bbe5a" targetNamespace="http://schemas.microsoft.com/office/2006/metadata/properties" ma:root="true" ma:fieldsID="cc01656a3cb4b3be9412530f53bedfdb" ns2:_="" ns3:_="">
    <xsd:import namespace="3862de8c-f0d9-4674-87c9-14a7c7d02700"/>
    <xsd:import namespace="986746b9-21ea-4a10-94d5-c7e2d54bbe5a"/>
    <xsd:element name="properties">
      <xsd:complexType>
        <xsd:sequence>
          <xsd:element name="documentManagement">
            <xsd:complexType>
              <xsd:all>
                <xsd:element ref="ns2:SaTyDocumentArchive" minOccurs="0"/>
                <xsd:element ref="ns2:SaTyTosTaskGroup"/>
                <xsd:element ref="ns2:SaTyTosTaskGroupId" minOccurs="0"/>
                <xsd:element ref="ns2:SaTyTosIssueGroup"/>
                <xsd:element ref="ns2:SaTyTosIssueGroupId" minOccurs="0"/>
                <xsd:element ref="ns2:SaTyTosDocumentType"/>
                <xsd:element ref="ns2:SaTyTosDocumentTypeId" minOccurs="0"/>
                <xsd:element ref="ns2:SaTyTosPreservation" minOccurs="0"/>
                <xsd:element ref="ns2:SaTyDocumentYear" minOccurs="0"/>
                <xsd:element ref="ns2:SaTyDocumentStatus" minOccurs="0"/>
                <xsd:element ref="ns2:SaTyTosPublicity" minOccurs="0"/>
                <xsd:element ref="ns3:a9215f07bdd34c12927c30fd8ee294e2" minOccurs="0"/>
                <xsd:element ref="ns3:TaxCatchAll" minOccurs="0"/>
                <xsd:element ref="ns3:TaxCatchAllLabel" minOccurs="0"/>
                <xsd:element ref="ns3:f4b386671deb464d8bb6062959db37ce" minOccurs="0"/>
                <xsd:element ref="ns3:p39f2945831442ffb2b72677709d8610" minOccurs="0"/>
                <xsd:element ref="ns3:g947cab29b3b46f18713a0acc4648f6c" minOccurs="0"/>
                <xsd:element ref="ns2:SaTyDocumentUserData" minOccurs="0"/>
                <xsd:element ref="ns3:SaTyTosSecurityPeriod" minOccurs="0"/>
                <xsd:element ref="ns3:SaTyTosSecurityPeriodRule" minOccurs="0"/>
                <xsd:element ref="ns3:SaTyTosSecurityPeriodRuleId" minOccurs="0"/>
                <xsd:element ref="ns3:SaTyTosSecurityReason" minOccurs="0"/>
                <xsd:element ref="ns3:SaTyTosSecurityReasonId" minOccurs="0"/>
                <xsd:element ref="ns3:SaTyTosUserDataRule" minOccurs="0"/>
                <xsd:element ref="ns3:SaTyTosUserDataRuleId" minOccurs="0"/>
                <xsd:element ref="ns3:SaTyDynastyDocumentGuid" minOccurs="0"/>
                <xsd:element ref="ns3:SaTyDynastyDocumentUrl" minOccurs="0"/>
                <xsd:element ref="ns3:SaTyDynastyDirection" minOccurs="0"/>
                <xsd:element ref="ns3:SaTyDynastyInt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62de8c-f0d9-4674-87c9-14a7c7d02700" elementFormDefault="qualified">
    <xsd:import namespace="http://schemas.microsoft.com/office/2006/documentManagement/types"/>
    <xsd:import namespace="http://schemas.microsoft.com/office/infopath/2007/PartnerControls"/>
    <xsd:element name="SaTyDocumentArchive" ma:index="8" nillable="true" ma:displayName="Arkistoitava" ma:default="0" ma:description="" ma:internalName="SaTyDocumentArchive">
      <xsd:simpleType>
        <xsd:restriction base="dms:Boolean"/>
      </xsd:simpleType>
    </xsd:element>
    <xsd:element name="SaTyTosTaskGroup" ma:index="9" ma:displayName="Tehtävä" ma:hidden="true" ma:indexed="true" ma:internalName="SaTyTosTaskGroup" ma:readOnly="false">
      <xsd:simpleType>
        <xsd:restriction base="dms:Text">
          <xsd:maxLength value="255"/>
        </xsd:restriction>
      </xsd:simpleType>
    </xsd:element>
    <xsd:element name="SaTyTosTaskGroupId" ma:index="10" nillable="true" ma:displayName="Tehtävän tunnus" ma:hidden="true" ma:indexed="true" ma:internalName="SaTyTosTaskGroupId">
      <xsd:simpleType>
        <xsd:restriction base="dms:Text"/>
      </xsd:simpleType>
    </xsd:element>
    <xsd:element name="SaTyTosIssueGroup" ma:index="11" ma:displayName="Tehtävän tarkenne" ma:hidden="true" ma:indexed="true" ma:internalName="SaTyTosIssueGroup" ma:readOnly="false">
      <xsd:simpleType>
        <xsd:restriction base="dms:Text">
          <xsd:maxLength value="255"/>
        </xsd:restriction>
      </xsd:simpleType>
    </xsd:element>
    <xsd:element name="SaTyTosIssueGroupId" ma:index="12" nillable="true" ma:displayName="Tehtävän tarkenteen tunnus" ma:hidden="true" ma:indexed="true" ma:internalName="SaTyTosIssueGroupId">
      <xsd:simpleType>
        <xsd:restriction base="dms:Text"/>
      </xsd:simpleType>
    </xsd:element>
    <xsd:element name="SaTyTosDocumentType" ma:index="13" ma:displayName="Dokumenttityyppi" ma:indexed="true" ma:internalName="SaTyTosDocumentType" ma:readOnly="false">
      <xsd:simpleType>
        <xsd:restriction base="dms:Text"/>
      </xsd:simpleType>
    </xsd:element>
    <xsd:element name="SaTyTosDocumentTypeId" ma:index="14" nillable="true" ma:displayName="Dokumenttityypin tunnus" ma:hidden="true" ma:indexed="true" ma:internalName="SaTyTosDocumentTypeId">
      <xsd:simpleType>
        <xsd:restriction base="dms:Text"/>
      </xsd:simpleType>
    </xsd:element>
    <xsd:element name="SaTyTosPreservation" ma:index="15" nillable="true" ma:displayName="Säilytysaika" ma:hidden="true" ma:indexed="true" ma:internalName="SaTyTosPreservation">
      <xsd:simpleType>
        <xsd:restriction base="dms:Text"/>
      </xsd:simpleType>
    </xsd:element>
    <xsd:element name="SaTyDocumentYear" ma:index="16" nillable="true" ma:displayName="Vuosi" ma:decimals="0" ma:hidden="true" ma:internalName="SaTyDocumentYear" ma:percentage="FALSE">
      <xsd:simpleType>
        <xsd:restriction base="dms:Number">
          <xsd:maxInclusive value="2050"/>
          <xsd:minInclusive value="2010"/>
        </xsd:restriction>
      </xsd:simpleType>
    </xsd:element>
    <xsd:element name="SaTyDocumentStatus" ma:index="17" nillable="true" ma:displayName="Tila" ma:default="Luonnos" ma:internalName="SaTyDocumentStatus">
      <xsd:simpleType>
        <xsd:restriction base="dms:Choice">
          <xsd:enumeration value="Luonnos"/>
          <xsd:enumeration value="Valmis"/>
          <xsd:enumeration value="Arkistoitu"/>
        </xsd:restriction>
      </xsd:simpleType>
    </xsd:element>
    <xsd:element name="SaTyTosPublicity" ma:index="20" nillable="true" ma:displayName="Julkisuus" ma:hidden="true" ma:internalName="SaTyTosPublicity">
      <xsd:simpleType>
        <xsd:restriction base="dms:Text"/>
      </xsd:simpleType>
    </xsd:element>
    <xsd:element name="SaTyDocumentUserData" ma:index="31" nillable="true" ma:displayName="Henkilötietoja" ma:default="0" ma:hidden="true" ma:internalName="SaTyDocumentUserData">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86746b9-21ea-4a10-94d5-c7e2d54bbe5a" elementFormDefault="qualified">
    <xsd:import namespace="http://schemas.microsoft.com/office/2006/documentManagement/types"/>
    <xsd:import namespace="http://schemas.microsoft.com/office/infopath/2007/PartnerControls"/>
    <xsd:element name="a9215f07bdd34c12927c30fd8ee294e2" ma:index="21" nillable="true" ma:taxonomy="true" ma:internalName="a9215f07bdd34c12927c30fd8ee294e2" ma:taxonomyFieldName="SaTyDocumentOrganisation" ma:displayName="Organisaatiorakenne" ma:default="" ma:fieldId="{a9215f07-bdd3-4c12-927c-30fd8ee294e2}" ma:sspId="42e88440-2203-4dc9-b854-10cc85d9cb65" ma:termSetId="4e8fc55d-bf43-4adc-9421-b3b49beecec2" ma:anchorId="00000000-0000-0000-0000-000000000000" ma:open="false" ma:isKeyword="false">
      <xsd:complexType>
        <xsd:sequence>
          <xsd:element ref="pc:Terms" minOccurs="0" maxOccurs="1"/>
        </xsd:sequence>
      </xsd:complexType>
    </xsd:element>
    <xsd:element name="TaxCatchAll" ma:index="22" nillable="true" ma:displayName="Taxonomy Catch All Column" ma:description="" ma:hidden="true" ma:list="{9178dc15-0627-4d9f-9fba-a2a011881f1a}" ma:internalName="TaxCatchAll" ma:showField="CatchAllData" ma:web="3862de8c-f0d9-4674-87c9-14a7c7d02700">
      <xsd:complexType>
        <xsd:complexContent>
          <xsd:extension base="dms:MultiChoiceLookup">
            <xsd:sequence>
              <xsd:element name="Value" type="dms:Lookup" maxOccurs="unbounded" minOccurs="0" nillable="true"/>
            </xsd:sequence>
          </xsd:extension>
        </xsd:complexContent>
      </xsd:complexType>
    </xsd:element>
    <xsd:element name="TaxCatchAllLabel" ma:index="23" nillable="true" ma:displayName="Taxonomy Catch All Column1" ma:description="" ma:hidden="true" ma:list="{9178dc15-0627-4d9f-9fba-a2a011881f1a}" ma:internalName="TaxCatchAllLabel" ma:readOnly="true" ma:showField="CatchAllDataLabel" ma:web="3862de8c-f0d9-4674-87c9-14a7c7d02700">
      <xsd:complexType>
        <xsd:complexContent>
          <xsd:extension base="dms:MultiChoiceLookup">
            <xsd:sequence>
              <xsd:element name="Value" type="dms:Lookup" maxOccurs="unbounded" minOccurs="0" nillable="true"/>
            </xsd:sequence>
          </xsd:extension>
        </xsd:complexContent>
      </xsd:complexType>
    </xsd:element>
    <xsd:element name="f4b386671deb464d8bb6062959db37ce" ma:index="25" nillable="true" ma:taxonomy="true" ma:internalName="f4b386671deb464d8bb6062959db37ce" ma:taxonomyFieldName="SaTyDocumentQuartal" ma:displayName="Osavuosi" ma:default="" ma:fieldId="{f4b38667-1deb-464d-8bb6-062959db37ce}" ma:sspId="42e88440-2203-4dc9-b854-10cc85d9cb65" ma:termSetId="895a9155-bcdc-4b0f-80ed-bd9ee6ec15cd" ma:anchorId="00000000-0000-0000-0000-000000000000" ma:open="false" ma:isKeyword="false">
      <xsd:complexType>
        <xsd:sequence>
          <xsd:element ref="pc:Terms" minOccurs="0" maxOccurs="1"/>
        </xsd:sequence>
      </xsd:complexType>
    </xsd:element>
    <xsd:element name="p39f2945831442ffb2b72677709d8610" ma:index="27" nillable="true" ma:taxonomy="true" ma:internalName="p39f2945831442ffb2b72677709d8610" ma:taxonomyFieldName="SaTyDocumentMonth" ma:displayName="Kuukausi" ma:default="" ma:fieldId="{939f2945-8314-42ff-b2b7-2677709d8610}" ma:sspId="42e88440-2203-4dc9-b854-10cc85d9cb65" ma:termSetId="9349d5b0-8d30-4cc9-9bbe-b194ef7e757b" ma:anchorId="00000000-0000-0000-0000-000000000000" ma:open="false" ma:isKeyword="false">
      <xsd:complexType>
        <xsd:sequence>
          <xsd:element ref="pc:Terms" minOccurs="0" maxOccurs="1"/>
        </xsd:sequence>
      </xsd:complexType>
    </xsd:element>
    <xsd:element name="g947cab29b3b46f18713a0acc4648f6c" ma:index="29" nillable="true" ma:taxonomy="true" ma:internalName="g947cab29b3b46f18713a0acc4648f6c" ma:taxonomyFieldName="SaTyDocumentOtherTag" ma:displayName="Muu yksilöivä tieto" ma:default="" ma:fieldId="{0947cab2-9b3b-46f1-8713-a0acc4648f6c}" ma:sspId="42e88440-2203-4dc9-b854-10cc85d9cb65" ma:termSetId="fd54c402-2e62-4cf2-a566-0b7c39712901" ma:anchorId="00000000-0000-0000-0000-000000000000" ma:open="true" ma:isKeyword="false">
      <xsd:complexType>
        <xsd:sequence>
          <xsd:element ref="pc:Terms" minOccurs="0" maxOccurs="1"/>
        </xsd:sequence>
      </xsd:complexType>
    </xsd:element>
    <xsd:element name="SaTyTosSecurityPeriod" ma:index="32" nillable="true" ma:displayName="Salassapitoaika" ma:internalName="SaTyTosSecurityPeriod">
      <xsd:simpleType>
        <xsd:restriction base="dms:Text"/>
      </xsd:simpleType>
    </xsd:element>
    <xsd:element name="SaTyTosSecurityPeriodRule" ma:index="33" nillable="true" ma:displayName="Salassapitoajan laskentaperuste" ma:internalName="SaTyTosSecurityPeriodRule">
      <xsd:simpleType>
        <xsd:restriction base="dms:Text"/>
      </xsd:simpleType>
    </xsd:element>
    <xsd:element name="SaTyTosSecurityPeriodRuleId" ma:index="34" nillable="true" ma:displayName="Salassapitoajan perusteen tunnus" ma:internalName="SaTyTosSecurityPeriodRuleId">
      <xsd:simpleType>
        <xsd:restriction base="dms:Text"/>
      </xsd:simpleType>
    </xsd:element>
    <xsd:element name="SaTyTosSecurityReason" ma:index="35" nillable="true" ma:displayName="Salassapitoperuste" ma:internalName="SaTyTosSecurityReason">
      <xsd:simpleType>
        <xsd:restriction base="dms:Text"/>
      </xsd:simpleType>
    </xsd:element>
    <xsd:element name="SaTyTosSecurityReasonId" ma:index="36" nillable="true" ma:displayName="Salassapitoperusteen tunnus" ma:internalName="SaTyTosSecurityReasonId">
      <xsd:simpleType>
        <xsd:restriction base="dms:Text"/>
      </xsd:simpleType>
    </xsd:element>
    <xsd:element name="SaTyTosUserDataRule" ma:index="37" nillable="true" ma:displayName="Henkilötietojen keräämisen peruste" ma:internalName="SaTyTosUserDataRule">
      <xsd:simpleType>
        <xsd:restriction base="dms:Text"/>
      </xsd:simpleType>
    </xsd:element>
    <xsd:element name="SaTyTosUserDataRuleId" ma:index="38" nillable="true" ma:displayName="Henkilötietojen perusteen tunnus" ma:internalName="SaTyTosUserDataRuleId">
      <xsd:simpleType>
        <xsd:restriction base="dms:Text"/>
      </xsd:simpleType>
    </xsd:element>
    <xsd:element name="SaTyDynastyDocumentGuid" ma:index="39" nillable="true" ma:displayName="Dynasty tunnus" ma:internalName="SaTyDynastyDocumentGuid">
      <xsd:simpleType>
        <xsd:restriction base="dms:Text"/>
      </xsd:simpleType>
    </xsd:element>
    <xsd:element name="SaTyDynastyDocumentUrl" ma:index="40" nillable="true" ma:displayName="Dynasty url" ma:internalName="SaTyDynastyDocumentUrl">
      <xsd:simpleType>
        <xsd:restriction base="dms:Note">
          <xsd:maxLength value="255"/>
        </xsd:restriction>
      </xsd:simpleType>
    </xsd:element>
    <xsd:element name="SaTyDynastyDirection" ma:index="41" nillable="true" ma:displayName="Dynasty suunta" ma:internalName="SaTyDynastyDirection">
      <xsd:simpleType>
        <xsd:restriction base="dms:Text"/>
      </xsd:simpleType>
    </xsd:element>
    <xsd:element name="SaTyDynastyIntStatus" ma:index="42" nillable="true" ma:displayName="Dynasty integration status" ma:internalName="SaTyDynastyInt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42e88440-2203-4dc9-b854-10cc85d9cb65" ContentTypeId="0x0101000EC482A17D284AEE8290D09FC0D2D6D200C589622A2BFC49F09A63EB8A04006250" PreviousValue="true"/>
</file>

<file path=customXml/itemProps1.xml><?xml version="1.0" encoding="utf-8"?>
<ds:datastoreItem xmlns:ds="http://schemas.openxmlformats.org/officeDocument/2006/customXml" ds:itemID="{161C3E80-9BEF-46CA-A446-2134B61497E9}"/>
</file>

<file path=customXml/itemProps2.xml><?xml version="1.0" encoding="utf-8"?>
<ds:datastoreItem xmlns:ds="http://schemas.openxmlformats.org/officeDocument/2006/customXml" ds:itemID="{49E283DE-E107-4ABB-B21D-AC7CEC56DBCF}"/>
</file>

<file path=customXml/itemProps3.xml><?xml version="1.0" encoding="utf-8"?>
<ds:datastoreItem xmlns:ds="http://schemas.openxmlformats.org/officeDocument/2006/customXml" ds:itemID="{D549650B-D3EB-4F95-B071-E2F0B6072835}"/>
</file>

<file path=customXml/itemProps4.xml><?xml version="1.0" encoding="utf-8"?>
<ds:datastoreItem xmlns:ds="http://schemas.openxmlformats.org/officeDocument/2006/customXml" ds:itemID="{2551356B-A118-4251-8022-D7AABCD79B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16</vt:i4>
      </vt:variant>
    </vt:vector>
  </HeadingPairs>
  <TitlesOfParts>
    <vt:vector size="33" baseType="lpstr">
      <vt:lpstr>Checks</vt:lpstr>
      <vt:lpstr>Header</vt:lpstr>
      <vt:lpstr>T1</vt:lpstr>
      <vt:lpstr>T1 ANSP</vt:lpstr>
      <vt:lpstr>T1 MET</vt:lpstr>
      <vt:lpstr>T1 NSA</vt:lpstr>
      <vt:lpstr>T1 EFHK</vt:lpstr>
      <vt:lpstr>T2</vt:lpstr>
      <vt:lpstr>T2 ANSP</vt:lpstr>
      <vt:lpstr>T2 MET</vt:lpstr>
      <vt:lpstr>T2 NSA</vt:lpstr>
      <vt:lpstr>T3</vt:lpstr>
      <vt:lpstr>T3 ANSP</vt:lpstr>
      <vt:lpstr>T3 MET</vt:lpstr>
      <vt:lpstr>T3 NSA</vt:lpstr>
      <vt:lpstr>T4</vt:lpstr>
      <vt:lpstr>RP3 PP revised</vt:lpstr>
      <vt:lpstr>Checks!Tulostusalue</vt:lpstr>
      <vt:lpstr>Header!Tulostusalue</vt:lpstr>
      <vt:lpstr>'RP3 PP revised'!Tulostusalue</vt:lpstr>
      <vt:lpstr>'T1'!Tulostusalue</vt:lpstr>
      <vt:lpstr>'T1 ANSP'!Tulostusalue</vt:lpstr>
      <vt:lpstr>'T1 EFHK'!Tulostusalue</vt:lpstr>
      <vt:lpstr>'T1 MET'!Tulostusalue</vt:lpstr>
      <vt:lpstr>'T1 NSA'!Tulostusalue</vt:lpstr>
      <vt:lpstr>'T2'!Tulostusalue</vt:lpstr>
      <vt:lpstr>'T2 ANSP'!Tulostusalue</vt:lpstr>
      <vt:lpstr>'T2 MET'!Tulostusalue</vt:lpstr>
      <vt:lpstr>'T2 NSA'!Tulostusalue</vt:lpstr>
      <vt:lpstr>'T3'!Tulostusalue</vt:lpstr>
      <vt:lpstr>'T3 ANSP'!Tulostusalue</vt:lpstr>
      <vt:lpstr>'T3 MET'!Tulostusalue</vt:lpstr>
      <vt:lpstr>'T3 NSA'!Tulostusalue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2006-09-16T00:00:00Z</dcterms:created>
  <dcterms:modified xsi:type="dcterms:W3CDTF">2023-05-22T09:07:15Z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d82ff796f8549e7b48b0e43c70930a6">
    <vt:lpwstr>Suomi|88d960e6-e76c-48a2-b607-f1600797b640</vt:lpwstr>
  </property>
  <property fmtid="{D5CDD505-2E9C-101B-9397-08002B2CF9AE}" pid="3" name="SaTyDocumentQuartal">
    <vt:lpwstr/>
  </property>
  <property fmtid="{D5CDD505-2E9C-101B-9397-08002B2CF9AE}" pid="4" name="ContentTypeId">
    <vt:lpwstr>0x0101000EC482A17D284AEE8290D09FC0D2D6D200C589622A2BFC49F09A63EB8A0400625000791481E95327074191E4F4D407281D7E</vt:lpwstr>
  </property>
  <property fmtid="{D5CDD505-2E9C-101B-9397-08002B2CF9AE}" pid="5" name="eb88049090c34051aae092bae2056bc2">
    <vt:lpwstr/>
  </property>
  <property fmtid="{D5CDD505-2E9C-101B-9397-08002B2CF9AE}" pid="6" name="SaTyTosKeywords">
    <vt:lpwstr/>
  </property>
  <property fmtid="{D5CDD505-2E9C-101B-9397-08002B2CF9AE}" pid="7" name="SaTyDocumentLanguage">
    <vt:lpwstr>1;#Suomi|88d960e6-e76c-48a2-b607-f1600797b640</vt:lpwstr>
  </property>
  <property fmtid="{D5CDD505-2E9C-101B-9397-08002B2CF9AE}" pid="8" name="SaTyDocumentOtherTag">
    <vt:lpwstr/>
  </property>
  <property fmtid="{D5CDD505-2E9C-101B-9397-08002B2CF9AE}" pid="9" name="SaTyDocumentOrganisation">
    <vt:lpwstr/>
  </property>
  <property fmtid="{D5CDD505-2E9C-101B-9397-08002B2CF9AE}" pid="10" name="SaTyDocumentMonth">
    <vt:lpwstr/>
  </property>
</Properties>
</file>